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084" documentId="8_{941262AC-BC69-4A39-A0F5-E6C0C5A7C19A}" xr6:coauthVersionLast="47" xr6:coauthVersionMax="47" xr10:uidLastSave="{1E281197-8EBA-4D41-BFF3-F249087E47C2}"/>
  <bookViews>
    <workbookView xWindow="-28920" yWindow="-120" windowWidth="29040" windowHeight="1572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Footage'!$A$71:$DP$71</definedName>
    <definedName name="_xlnm._FilterDatabase" localSheetId="2" hidden="1">'UG Condensed'!$A$1:$BE$142</definedName>
  </definedNames>
  <calcPr calcId="191028"/>
  <pivotCaches>
    <pivotCache cacheId="1887" r:id="rId12"/>
    <pivotCache cacheId="1890" r:id="rId13"/>
    <pivotCache cacheId="1893" r:id="rId14"/>
    <pivotCache cacheId="1896" r:id="rId15"/>
    <pivotCache cacheId="18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02" i="30" l="1"/>
  <c r="X21" i="31"/>
  <c r="W21" i="31"/>
  <c r="U216" i="30"/>
  <c r="W51" i="2"/>
  <c r="X51" i="2"/>
  <c r="X8" i="31"/>
  <c r="W8" i="31"/>
  <c r="U210" i="30"/>
  <c r="U194" i="30"/>
  <c r="U227" i="30"/>
  <c r="U225" i="30"/>
  <c r="W6" i="31"/>
  <c r="X6" i="31"/>
  <c r="X17" i="31"/>
  <c r="W17" i="31"/>
  <c r="U34" i="30"/>
  <c r="X7" i="31"/>
  <c r="W7"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4" i="30"/>
  <c r="U214" i="30"/>
  <c r="U197" i="30"/>
  <c r="X23" i="2"/>
  <c r="X33" i="2"/>
  <c r="W33" i="2"/>
  <c r="U226" i="30"/>
  <c r="U266" i="30"/>
  <c r="U264" i="30"/>
  <c r="U52" i="30"/>
  <c r="U55" i="30"/>
  <c r="U74" i="30"/>
  <c r="U56" i="30"/>
  <c r="U97" i="30"/>
  <c r="U54" i="30"/>
  <c r="U73" i="30"/>
  <c r="W52" i="2"/>
  <c r="X52" i="2"/>
  <c r="U213" i="30"/>
  <c r="U198" i="30"/>
  <c r="A1" i="32" a="1"/>
  <c r="A1" i="32" s="1"/>
  <c r="U276" i="30"/>
  <c r="U215" i="30"/>
  <c r="X22" i="31"/>
  <c r="W22" i="31"/>
  <c r="U60" i="30"/>
  <c r="U71" i="30"/>
  <c r="U38" i="30"/>
  <c r="U7" i="30"/>
  <c r="X19" i="31"/>
  <c r="W19" i="31"/>
  <c r="U90" i="30"/>
  <c r="U70" i="30"/>
  <c r="U69" i="30"/>
  <c r="U67" i="30"/>
  <c r="U66" i="30"/>
  <c r="U65" i="30"/>
  <c r="U64" i="30"/>
  <c r="U8" i="30"/>
  <c r="U217" i="30"/>
  <c r="U82" i="30"/>
  <c r="U57" i="30"/>
  <c r="U200" i="30"/>
  <c r="W56" i="2"/>
  <c r="X56" i="2"/>
  <c r="U206" i="30"/>
  <c r="X16" i="31"/>
  <c r="W16" i="31"/>
  <c r="U295" i="30"/>
  <c r="U58" i="30"/>
  <c r="U293" i="30"/>
  <c r="U278" i="30"/>
  <c r="U219" i="30"/>
  <c r="U282" i="30"/>
  <c r="U294" i="30"/>
  <c r="W57" i="2"/>
  <c r="X57" i="2"/>
  <c r="W58" i="2"/>
  <c r="X58" i="2"/>
  <c r="X68" i="2"/>
  <c r="W68" i="2"/>
  <c r="X67" i="2"/>
  <c r="W67" i="2"/>
  <c r="X66" i="2"/>
  <c r="W66" i="2"/>
  <c r="X65" i="2"/>
  <c r="W65" i="2"/>
  <c r="X64" i="2"/>
  <c r="W64" i="2"/>
  <c r="X63" i="2"/>
  <c r="W63" i="2"/>
  <c r="X62" i="2"/>
  <c r="W62" i="2"/>
  <c r="X61" i="2"/>
  <c r="W61" i="2"/>
  <c r="X60" i="2"/>
  <c r="W60" i="2"/>
  <c r="X59" i="2"/>
  <c r="W59" i="2"/>
  <c r="U285" i="30"/>
  <c r="U274" i="30"/>
  <c r="U288" i="30"/>
  <c r="U279" i="30"/>
  <c r="W23" i="31"/>
  <c r="X23" i="31"/>
  <c r="U284" i="30"/>
  <c r="U283" i="30"/>
  <c r="U286" i="30"/>
  <c r="U204" i="30"/>
  <c r="U296" i="30"/>
  <c r="U212" i="30"/>
  <c r="U205" i="30"/>
  <c r="U287" i="30"/>
  <c r="X313" i="30"/>
  <c r="U281" i="30"/>
  <c r="U203" i="30"/>
  <c r="U199" i="30"/>
  <c r="U273" i="30"/>
  <c r="U272" i="30"/>
  <c r="U258" i="30"/>
  <c r="U263" i="30"/>
  <c r="U262" i="30"/>
  <c r="U254" i="30"/>
  <c r="U252" i="30"/>
  <c r="U249" i="30"/>
  <c r="U248" i="30"/>
  <c r="U240" i="30"/>
  <c r="U234" i="30"/>
  <c r="U233" i="30"/>
  <c r="U232" i="30"/>
  <c r="U231" i="30"/>
  <c r="U230" i="30"/>
  <c r="U229" i="30"/>
  <c r="U222" i="30"/>
  <c r="U211" i="30"/>
  <c r="U201" i="30"/>
  <c r="U275" i="30"/>
  <c r="X18" i="2"/>
  <c r="W18" i="2"/>
  <c r="U251" i="30"/>
  <c r="U196" i="30"/>
  <c r="U291" i="30"/>
  <c r="U292" i="30"/>
  <c r="U257" i="30"/>
  <c r="W24" i="2"/>
  <c r="X24" i="2"/>
  <c r="U246" i="30"/>
  <c r="W49" i="2"/>
  <c r="X49" i="2"/>
  <c r="W50" i="2"/>
  <c r="X50" i="2"/>
  <c r="U265" i="30"/>
  <c r="U208" i="30"/>
  <c r="U218" i="30"/>
  <c r="U228" i="30"/>
  <c r="U290" i="30"/>
  <c r="W18" i="31"/>
  <c r="X18" i="31"/>
  <c r="U280" i="30"/>
  <c r="W45" i="2"/>
  <c r="X45" i="2"/>
  <c r="W46" i="2"/>
  <c r="X46" i="2"/>
  <c r="W39" i="2"/>
  <c r="X39" i="2"/>
  <c r="U289" i="30"/>
  <c r="X12" i="31"/>
  <c r="W12" i="31"/>
  <c r="X11" i="31"/>
  <c r="W11" i="31"/>
  <c r="U253" i="30"/>
  <c r="U243" i="30"/>
  <c r="X10" i="2"/>
  <c r="X5" i="31"/>
  <c r="W5" i="31"/>
  <c r="X4" i="31"/>
  <c r="W4" i="31"/>
  <c r="U250" i="30"/>
  <c r="X25" i="31"/>
  <c r="W25" i="31"/>
  <c r="U242" i="30"/>
  <c r="U238" i="30"/>
  <c r="X10" i="31"/>
  <c r="W10" i="31"/>
  <c r="X27" i="31"/>
  <c r="W27" i="31"/>
  <c r="U277" i="30"/>
  <c r="X29" i="31"/>
  <c r="W29" i="31"/>
  <c r="X15" i="31"/>
  <c r="W15" i="31"/>
  <c r="X135" i="2"/>
  <c r="X136" i="2"/>
  <c r="X137" i="2"/>
  <c r="X138" i="2"/>
  <c r="X139" i="2"/>
  <c r="X140" i="2"/>
  <c r="X141" i="2"/>
  <c r="X142" i="2"/>
  <c r="X143" i="2"/>
  <c r="X144" i="2"/>
  <c r="X145" i="2"/>
  <c r="X146" i="2"/>
  <c r="X38" i="2"/>
  <c r="W38" i="2"/>
  <c r="X44" i="2"/>
  <c r="W44" i="2"/>
  <c r="X9" i="31"/>
  <c r="W9" i="31"/>
  <c r="U223" i="30"/>
  <c r="U79" i="30"/>
  <c r="U245" i="30"/>
  <c r="X20" i="31"/>
  <c r="W20" i="31"/>
  <c r="X14" i="31"/>
  <c r="W14" i="31"/>
  <c r="W41" i="2"/>
  <c r="X41" i="2"/>
  <c r="W24" i="31"/>
  <c r="X24" i="31"/>
  <c r="X3" i="31"/>
  <c r="W3" i="31"/>
  <c r="W48" i="2"/>
  <c r="X48" i="2"/>
  <c r="X13" i="31"/>
  <c r="W13" i="31"/>
  <c r="X13" i="2"/>
  <c r="W13" i="2"/>
  <c r="W5" i="2"/>
  <c r="X5" i="2"/>
  <c r="W43" i="2"/>
  <c r="X43" i="2"/>
  <c r="X9" i="2"/>
  <c r="W9" i="2"/>
  <c r="W40" i="2"/>
  <c r="X40" i="2"/>
  <c r="U221" i="30"/>
  <c r="W3" i="2"/>
  <c r="X3" i="2"/>
  <c r="W4" i="2"/>
  <c r="X4" i="2"/>
  <c r="W26" i="2"/>
  <c r="W27" i="2"/>
  <c r="W28" i="2"/>
  <c r="W29" i="2"/>
  <c r="W30" i="2"/>
  <c r="W31" i="2"/>
  <c r="W32" i="2"/>
  <c r="W34" i="2"/>
  <c r="W35" i="2"/>
  <c r="W36" i="2"/>
  <c r="W37" i="2"/>
  <c r="W42" i="2"/>
  <c r="W47" i="2"/>
  <c r="W53" i="2"/>
  <c r="W54" i="2"/>
  <c r="W55" i="2"/>
  <c r="W25" i="2"/>
  <c r="W10" i="2"/>
  <c r="W11" i="2"/>
  <c r="W12" i="2"/>
  <c r="W14" i="2"/>
  <c r="W15" i="2"/>
  <c r="W16" i="2"/>
  <c r="W17" i="2"/>
  <c r="W2" i="2"/>
  <c r="X29" i="2"/>
  <c r="X30" i="2"/>
  <c r="X31" i="2"/>
  <c r="X32" i="2"/>
  <c r="X34" i="2"/>
  <c r="X35" i="2"/>
  <c r="X36" i="2"/>
  <c r="X37" i="2"/>
  <c r="X42" i="2"/>
  <c r="X47" i="2"/>
  <c r="X12" i="2"/>
  <c r="X55" i="2"/>
  <c r="X54" i="2"/>
  <c r="X53" i="2"/>
  <c r="X26" i="31"/>
  <c r="W26" i="31"/>
  <c r="X2" i="31"/>
  <c r="W2" i="31"/>
  <c r="Y312" i="30"/>
  <c r="X312" i="30"/>
  <c r="Y311" i="30"/>
  <c r="X311" i="30"/>
  <c r="U307" i="30"/>
  <c r="U306" i="30"/>
  <c r="U305" i="30"/>
  <c r="U304" i="30"/>
  <c r="U303" i="30"/>
  <c r="U302" i="30"/>
  <c r="U301" i="30"/>
  <c r="U207" i="30"/>
  <c r="U247" i="30"/>
  <c r="U220" i="30"/>
  <c r="U259" i="30"/>
  <c r="U260" i="30"/>
  <c r="U261" i="30"/>
  <c r="U268" i="30"/>
  <c r="U269"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8"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2" authorId="43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3" authorId="43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3" authorId="43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4" authorId="43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3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5" authorId="43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5" authorId="43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6" authorId="43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6" authorId="43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7" authorId="43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7" authorId="44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8" authorId="44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4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9" authorId="44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9" authorId="44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0" authorId="445"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0" authorId="446"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1" authorId="44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1" authorId="44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2" authorId="44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2" authorId="45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3" authorId="451"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3" authorId="452"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4" authorId="453"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4" authorId="454"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5" authorId="45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5" authorId="45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6" authorId="45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6" authorId="45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6" authorId="45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7" authorId="46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7" authorId="46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8" authorId="4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8" authorId="4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9" authorId="46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9" authorId="46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0" authorId="46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0" authorId="46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1" authorId="46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1" authorId="46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2" authorId="47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2" authorId="47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3" authorId="47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3" authorId="47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4" authorId="47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4" authorId="47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5" authorId="47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7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6" authorId="47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6" authorId="47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6" authorId="48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7" authorId="48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8" authorId="48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8" authorId="48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9" authorId="48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9" authorId="48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0" authorId="48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0" authorId="48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1" authorId="48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1" authorId="49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2" authorId="49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2" authorId="49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3" authorId="49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3" authorId="49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4" authorId="49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4" authorId="49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5" authorId="49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5" authorId="49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6" authorId="49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6" authorId="50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5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7" authorId="5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8" authorId="5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8" authorId="5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9" authorId="5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9" authorId="5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0" authorId="50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0" authorId="50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0" authorId="50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1" authorId="51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1" authorId="51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2" authorId="51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1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3" authorId="51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3" authorId="51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4" authorId="51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4" authorId="51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5" authorId="51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5" authorId="51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6" authorId="52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6" authorId="52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7" authorId="5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7" authorId="5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8" authorId="52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8" authorId="52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9" authorId="52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9" authorId="52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0" authorId="5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0" authorId="5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1" authorId="53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1" authorId="53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2" authorId="53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2" authorId="53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3" authorId="53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3" authorId="53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4" authorId="5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4" authorId="5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5" authorId="5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5" authorId="5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6" authorId="5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6" authorId="5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7" authorId="54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8" authorId="54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9" authorId="54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9" authorId="54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0" authorId="54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0" authorId="54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1" authorId="55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1" authorId="55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1" authorId="55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1" authorId="55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2" authorId="55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2" authorId="55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2" authorId="55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3" authorId="55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3" authorId="55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4" authorId="55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4" authorId="56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5" authorId="56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5" authorId="56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6" authorId="56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6" authorId="56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7" authorId="56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7" authorId="56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8" authorId="56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8" authorId="56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8" authorId="56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9" authorId="57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9" authorId="57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0" authorId="5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0" authorId="5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1" authorId="5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1" authorId="5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2" authorId="5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2" authorId="5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2" authorId="5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3" authorId="57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3" authorId="58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4" authorId="58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4" authorId="58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5" authorId="58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5" authorId="58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6" authorId="58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6" authorId="58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7" authorId="58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7" authorId="58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8" authorId="58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8" authorId="59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9" authorId="59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0" authorId="59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1" authorId="59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9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9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2" authorId="59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3" authorId="59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3" authorId="60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4" authorId="60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5" authorId="60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6" authorId="60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6" authorId="60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7" authorId="60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60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8" authorId="60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8" authorId="61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9" authorId="61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9" authorId="61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0" authorId="61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0" authorId="61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1" authorId="61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1" authorId="61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2" authorId="61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2" authorId="61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3" authorId="61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3" authorId="62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4" authorId="62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4" authorId="62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5" authorId="62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5" authorId="62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6" authorId="62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6" authorId="62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1" authorId="62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2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1" authorId="62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2" authorId="63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2" authorId="63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3" authorId="63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3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3" authorId="63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4" authorId="63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4" authorId="63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5" authorId="63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6" authorId="63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6" authorId="64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7" authorId="64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<sst xmlns="http://schemas.openxmlformats.org/spreadsheetml/2006/main" count="19012" uniqueCount="2416">
  <si>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</si>
  <si>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</si>
  <si>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</si>
  <si>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</si>
  <si>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</si>
  <si>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</si>
  <si>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</si>
  <si>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</si>
  <si>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</si>
  <si>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</si>
  <si>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</si>
  <si>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</si>
  <si>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</si>
  <si>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</si>
  <si>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</si>
  <si>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</si>
  <si>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</si>
  <si>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</si>
  <si>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</si>
  <si>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</si>
  <si>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</si>
  <si>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</si>
  <si>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</si>
  <si>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</si>
  <si>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</si>
  <si>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</si>
  <si>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</si>
  <si>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</si>
  <si>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</si>
  <si>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</si>
  <si>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</si>
  <si>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</si>
  <si>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</si>
  <si>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</si>
  <si>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</si>
  <si>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</si>
  <si>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</si>
  <si>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</si>
  <si>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</si>
  <si>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</si>
  <si>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</si>
  <si>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</si>
  <si>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</si>
  <si>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</si>
  <si>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</si>
  <si>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</si>
  <si>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</si>
  <si>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</si>
  <si>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</si>
  <si>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</si>
  <si>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</si>
  <si>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</si>
  <si>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</si>
  <si>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</si>
  <si>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</si>
  <si>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</si>
  <si>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</si>
  <si>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</si>
  <si>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</si>
  <si>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</si>
  <si>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</si>
  <si>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</si>
  <si>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</si>
  <si>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</si>
  <si>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</si>
  <si>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</si>
  <si>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</si>
  <si>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</si>
  <si>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</si>
  <si>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</si>
  <si>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</si>
  <si>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</si>
  <si>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</si>
  <si>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</si>
  <si>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</si>
  <si>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</si>
  <si>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</si>
  <si>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</si>
  <si>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</si>
  <si>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</si>
  <si>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</si>
  <si>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</si>
  <si>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</si>
  <si>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</si>
  <si>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</si>
  <si>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</si>
  <si>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</si>
  <si>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</si>
  <si>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</si>
  <si>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</si>
  <si>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</si>
  <si>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</si>
  <si>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</si>
  <si>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</si>
  <si>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</si>
  <si>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</si>
  <si>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</si>
  <si>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</si>
  <si>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</si>
  <si>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</si>
  <si>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</si>
  <si>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</si>
  <si>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</si>
  <si>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</si>
  <si>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</si>
  <si>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</si>
  <si>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</si>
  <si>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</si>
  <si>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</si>
  <si>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</si>
  <si>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</si>
  <si>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</si>
  <si>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</si>
  <si>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</si>
  <si>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</si>
  <si>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</si>
  <si>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</si>
  <si>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</si>
  <si>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</si>
  <si>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</si>
  <si>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</si>
  <si>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</si>
  <si>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</si>
  <si>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</si>
  <si>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</si>
  <si>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</si>
  <si>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</si>
  <si>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</si>
  <si>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</si>
  <si>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</si>
  <si>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</si>
  <si>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</si>
  <si>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</si>
  <si>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</si>
  <si>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</si>
  <si>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</si>
  <si>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</si>
  <si>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</si>
  <si>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</si>
  <si>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</si>
  <si>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</si>
  <si>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</si>
  <si>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</si>
  <si>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</si>
  <si>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</si>
  <si>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</si>
  <si>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</si>
  <si>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</si>
  <si>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</si>
  <si>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</si>
  <si>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</si>
  <si>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</si>
  <si>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</si>
  <si>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</si>
  <si>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</si>
  <si>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</si>
  <si>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</si>
  <si>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</si>
  <si>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</si>
  <si>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</si>
  <si>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</si>
  <si>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</si>
  <si>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</si>
  <si>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</si>
  <si>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</si>
  <si>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</si>
  <si>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</si>
  <si>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</si>
  <si>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</si>
  <si>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</si>
  <si>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</si>
  <si>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</si>
  <si>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</si>
  <si>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</si>
  <si>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</si>
  <si>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</si>
  <si>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</si>
  <si>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</si>
  <si>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</si>
  <si>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</si>
  <si>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</si>
  <si>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</si>
  <si>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</si>
  <si>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</si>
  <si>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</si>
  <si>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</si>
  <si>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</si>
  <si>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</si>
  <si>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</si>
  <si>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</si>
  <si>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</si>
  <si>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</si>
  <si>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</si>
  <si>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</si>
  <si>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</si>
  <si>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</si>
  <si>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</si>
  <si>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</si>
  <si>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</si>
  <si>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</si>
  <si>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</si>
  <si>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</si>
  <si>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</si>
  <si>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</si>
  <si>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</si>
  <si>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</si>
  <si>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</si>
  <si>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</si>
  <si>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</si>
  <si>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</si>
  <si>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</si>
  <si>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</si>
  <si>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</si>
  <si>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</si>
  <si>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</si>
  <si>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</si>
  <si>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</si>
  <si>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</si>
  <si>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</si>
  <si>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</si>
  <si>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</si>
  <si>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</si>
  <si>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</si>
  <si>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</si>
  <si>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</si>
  <si>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</si>
  <si>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</si>
  <si>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</si>
  <si>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</si>
  <si>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</si>
  <si>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</si>
  <si>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</si>
  <si>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</si>
  <si>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</si>
  <si>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</si>
  <si>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</si>
  <si>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</si>
  <si>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</si>
  <si>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</si>
  <si>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</si>
  <si>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</si>
  <si>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</si>
  <si>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</si>
  <si>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</si>
  <si>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</si>
  <si>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</si>
  <si>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</si>
  <si>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</si>
  <si>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</si>
  <si>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</si>
  <si>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</si>
  <si>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</si>
  <si>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</si>
  <si>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</si>
  <si>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</si>
  <si>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</si>
  <si>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</si>
  <si>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</si>
  <si>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</si>
  <si>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</si>
  <si>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</si>
  <si>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</si>
  <si>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</si>
  <si>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</si>
  <si>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</si>
  <si>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</si>
  <si>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</si>
  <si>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</si>
  <si>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</si>
  <si>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</si>
  <si>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</si>
  <si>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</si>
  <si>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</si>
  <si>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</si>
  <si>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</si>
  <si>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</si>
  <si>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</si>
  <si>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</si>
  <si>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</si>
  <si>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</si>
  <si>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</si>
  <si>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</si>
  <si>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</si>
  <si>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</si>
  <si>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</si>
  <si>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</si>
  <si>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</si>
  <si>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</si>
  <si>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</si>
  <si>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</si>
  <si>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</si>
  <si>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</si>
  <si>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</si>
  <si>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</si>
  <si>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</si>
  <si>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</si>
  <si>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</si>
  <si>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</si>
  <si>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</si>
  <si>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</si>
  <si>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</si>
  <si>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</si>
  <si>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</si>
  <si>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</si>
  <si>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</si>
  <si>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</si>
  <si>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</si>
  <si>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</si>
  <si>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</si>
  <si>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</si>
  <si>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</si>
  <si>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</si>
  <si>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</si>
  <si>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</si>
  <si>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</si>
  <si>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</si>
  <si>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</si>
  <si>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</si>
  <si>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</si>
  <si>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</si>
  <si>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</si>
  <si>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</si>
  <si>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</si>
  <si>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</si>
  <si>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</si>
  <si>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</si>
  <si>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</si>
  <si>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</si>
  <si>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</si>
  <si>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</si>
  <si>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</si>
  <si>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</si>
  <si>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</si>
  <si>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</si>
  <si>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</si>
  <si>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</si>
  <si>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</si>
  <si>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</si>
  <si>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</si>
  <si>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</si>
  <si>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</si>
  <si>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</si>
  <si>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</si>
  <si>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</si>
  <si>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</si>
  <si>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</si>
  <si>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</si>
  <si>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</si>
  <si>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</si>
  <si>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</si>
  <si>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</si>
  <si>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</si>
  <si>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</si>
  <si>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</si>
  <si>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</si>
  <si>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</si>
  <si>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</si>
  <si>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</si>
  <si>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</si>
  <si>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</si>
  <si>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</si>
  <si>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</si>
  <si>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</si>
  <si>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</si>
  <si>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</si>
  <si>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</si>
  <si>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</si>
  <si>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</si>
  <si>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</si>
  <si>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</si>
  <si>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</si>
  <si>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</si>
  <si>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</si>
  <si>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</si>
  <si>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</si>
  <si>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</si>
  <si>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</si>
  <si>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</si>
  <si>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</si>
  <si>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</si>
  <si>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</si>
  <si>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</si>
  <si>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</si>
  <si>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</si>
  <si>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</si>
  <si>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</si>
  <si>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</si>
  <si>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</si>
  <si>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</si>
  <si>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</si>
  <si>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</si>
  <si>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</si>
  <si>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</si>
  <si>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</si>
  <si>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</si>
  <si>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</si>
  <si>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</si>
  <si>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</si>
  <si>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</si>
  <si>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</si>
  <si>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</si>
  <si>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</si>
  <si>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</si>
  <si>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</si>
  <si>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</si>
  <si>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</si>
  <si>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</si>
  <si>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</si>
  <si>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</si>
  <si>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</si>
  <si>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</si>
  <si>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</si>
  <si>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</si>
  <si>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</si>
  <si>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</si>
  <si>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</si>
  <si>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</si>
  <si>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</si>
  <si>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</si>
  <si>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</si>
  <si>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</si>
  <si>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</si>
  <si>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</si>
  <si>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</si>
  <si>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</si>
  <si>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</si>
  <si>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</si>
  <si>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</si>
  <si>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</si>
  <si>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</si>
  <si>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</si>
  <si>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</si>
  <si>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</si>
  <si>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</si>
  <si>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</si>
  <si>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</si>
  <si>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</si>
  <si>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</si>
  <si>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</si>
  <si>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</si>
  <si>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</si>
  <si>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</si>
  <si>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</si>
  <si>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</si>
  <si>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</si>
  <si>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</si>
  <si>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</si>
  <si>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</si>
  <si>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</si>
  <si>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</si>
  <si>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</si>
  <si>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</si>
  <si>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</si>
  <si>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</si>
  <si>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</si>
  <si>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</si>
  <si>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</si>
  <si>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</si>
  <si>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</si>
  <si>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</si>
  <si>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</si>
  <si>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</si>
  <si>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</si>
  <si>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</si>
  <si>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</si>
  <si>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</si>
  <si>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</si>
  <si>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</si>
  <si>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</si>
  <si>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</si>
  <si>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</si>
  <si>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</si>
  <si>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</si>
  <si>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</si>
  <si>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</si>
  <si>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</si>
  <si>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</si>
  <si>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</si>
  <si>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</si>
  <si>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</si>
  <si>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</si>
  <si>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</si>
  <si>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</si>
  <si>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</si>
  <si>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</si>
  <si>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</si>
  <si>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</si>
  <si>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</si>
  <si>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</si>
  <si>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</si>
  <si>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</si>
  <si>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</si>
  <si>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</si>
  <si>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</si>
  <si>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</si>
  <si>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</si>
  <si>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</si>
  <si>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</si>
  <si>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</si>
  <si>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</si>
  <si>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</si>
  <si>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</si>
  <si>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</si>
  <si>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</si>
  <si>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</si>
  <si>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</si>
  <si>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</si>
  <si>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</si>
  <si>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</si>
  <si>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</si>
  <si>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</si>
  <si>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</si>
  <si>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</si>
  <si>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</si>
  <si>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</si>
  <si>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</si>
  <si>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</si>
  <si>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</si>
  <si>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</si>
  <si>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</si>
  <si>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</si>
  <si>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</si>
  <si>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</si>
  <si>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</si>
  <si>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</si>
  <si>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</si>
  <si>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</si>
  <si>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</si>
  <si>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</si>
  <si>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</si>
  <si>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</si>
  <si>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</si>
  <si>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</si>
  <si>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</si>
  <si>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</si>
  <si>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</si>
  <si>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</si>
  <si>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</si>
  <si>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</si>
  <si>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</si>
  <si>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</si>
  <si>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</si>
  <si>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</si>
  <si>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</si>
  <si>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</si>
  <si>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</si>
  <si>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</si>
  <si>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</si>
  <si>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</si>
  <si>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</si>
  <si>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</si>
  <si>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</si>
  <si>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</si>
  <si>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</si>
  <si>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</si>
  <si>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</si>
  <si>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</si>
  <si>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</si>
  <si>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</si>
  <si>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</si>
  <si>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</si>
  <si>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</si>
  <si>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</si>
  <si>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</si>
  <si>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</si>
  <si>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</si>
  <si>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</si>
  <si>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</si>
  <si>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</si>
  <si>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</si>
  <si>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</si>
  <si>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</si>
  <si>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</si>
  <si>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</si>
  <si>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</si>
  <si>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</si>
  <si>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</si>
  <si>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</si>
  <si>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</si>
  <si>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</si>
  <si>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</si>
  <si>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</si>
  <si>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</si>
  <si>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</si>
  <si>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</si>
  <si>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</si>
  <si>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</si>
  <si>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</si>
  <si>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</si>
  <si>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</si>
  <si>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</si>
  <si>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</si>
  <si>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</si>
  <si>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</si>
  <si>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</si>
  <si>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</si>
  <si>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</si>
  <si>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</si>
  <si>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</si>
  <si>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</si>
  <si>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</si>
  <si>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</si>
  <si>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</si>
  <si>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</si>
  <si>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</si>
  <si>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</si>
  <si>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</si>
  <si>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</si>
  <si>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</si>
  <si>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</si>
  <si>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</si>
  <si>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</si>
  <si>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</si>
  <si>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</si>
  <si>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</si>
  <si>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</si>
  <si>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</si>
  <si>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</si>
  <si>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</si>
  <si>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</si>
  <si>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</si>
  <si>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</si>
  <si>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</si>
  <si>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</si>
  <si>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</si>
  <si>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</si>
  <si>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</si>
  <si>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</si>
  <si>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</si>
  <si>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</si>
  <si>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</si>
  <si>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</si>
  <si>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</si>
  <si>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</si>
  <si>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</si>
  <si>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</si>
  <si>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</si>
  <si>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</si>
  <si>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</si>
  <si>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</si>
  <si>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</si>
  <si>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</si>
  <si>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</si>
  <si>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</si>
  <si>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</si>
  <si>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</si>
  <si>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</si>
  <si>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</si>
  <si>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</si>
  <si>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</si>
  <si>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</si>
  <si>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</si>
  <si>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</si>
  <si>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</si>
  <si>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</si>
  <si>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</si>
  <si>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</si>
  <si>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</si>
  <si>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</si>
  <si>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</si>
  <si>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</si>
  <si>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</si>
  <si>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</si>
  <si>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</si>
  <si>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</si>
  <si>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</si>
  <si>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</si>
  <si>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</si>
  <si>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</si>
  <si>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</si>
  <si>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</si>
  <si>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</si>
  <si>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</si>
  <si>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</si>
  <si>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</si>
  <si>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</si>
  <si>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</si>
  <si>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</si>
  <si>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</si>
  <si>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</si>
  <si>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</si>
  <si>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</si>
  <si>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</si>
  <si>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</si>
  <si>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</si>
  <si>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</si>
  <si>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</si>
  <si>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Completed on Track</t>
  </si>
  <si>
    <t>2/24 NTP Package Received.</t>
  </si>
  <si>
    <t>FB-HSF475</t>
  </si>
  <si>
    <t>MAN109159</t>
  </si>
  <si>
    <t>FB-HSF476</t>
  </si>
  <si>
    <t>MAN109178</t>
  </si>
  <si>
    <t>FB-HSF477</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</si>
  <si>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</si>
  <si>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</si>
  <si>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</si>
  <si>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</si>
  <si>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</si>
  <si>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</si>
  <si>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</si>
  <si>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</si>
  <si>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</si>
  <si>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</si>
  <si>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</si>
  <si>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</si>
  <si>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</si>
  <si>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</si>
  <si>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</si>
  <si>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</si>
  <si>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</si>
  <si>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</si>
  <si>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</si>
  <si>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</si>
  <si>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</si>
  <si>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</si>
  <si>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</si>
  <si>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</si>
  <si>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</si>
  <si>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</si>
  <si>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</si>
  <si>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</si>
  <si>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</si>
  <si>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</si>
  <si>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</si>
  <si>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</si>
  <si>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</si>
  <si>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</si>
  <si>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</si>
  <si>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</si>
  <si>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</si>
  <si>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</si>
  <si>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</si>
  <si>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</si>
  <si>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</si>
  <si>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</si>
  <si>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</si>
  <si>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</si>
  <si>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</si>
  <si>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</si>
  <si>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</si>
  <si>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</si>
  <si>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</si>
  <si>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</si>
  <si>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</si>
  <si>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</si>
  <si>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</si>
  <si>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</si>
  <si>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</si>
  <si>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</si>
  <si>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</si>
  <si>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</si>
  <si>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</si>
  <si>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</si>
  <si>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</si>
  <si>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</si>
  <si>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</si>
  <si>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</si>
  <si>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</si>
  <si>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</si>
  <si>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</si>
  <si>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</si>
  <si>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</si>
  <si>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</si>
  <si>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</si>
  <si>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</si>
  <si>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</si>
  <si>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</si>
  <si>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</si>
  <si>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</si>
  <si>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</si>
  <si>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</si>
  <si>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</si>
  <si>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</si>
  <si>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</si>
  <si>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</si>
  <si>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</si>
  <si>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</si>
  <si>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</si>
  <si>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</si>
  <si>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</si>
  <si>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</si>
  <si>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</si>
  <si>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</si>
  <si>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</si>
  <si>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</si>
  <si>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</si>
  <si>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</si>
  <si>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</si>
  <si>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</si>
  <si>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</si>
  <si>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</si>
  <si>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</si>
  <si>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</si>
  <si>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</si>
  <si>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</si>
  <si>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</si>
  <si>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</si>
  <si>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</si>
  <si>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</si>
  <si>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</si>
  <si>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</si>
  <si>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</si>
  <si>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</si>
  <si>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</si>
  <si>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</si>
  <si>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</si>
  <si>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</si>
  <si>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</si>
  <si>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</si>
  <si>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</si>
  <si>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</si>
  <si>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</si>
  <si>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</si>
  <si>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</si>
  <si>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</si>
  <si>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</si>
  <si>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</si>
  <si>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</si>
  <si>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</si>
  <si>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</si>
  <si>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</si>
  <si>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</si>
  <si>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</si>
  <si>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</si>
  <si>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</si>
  <si>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</si>
  <si>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</si>
  <si>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</si>
  <si>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</si>
  <si>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</si>
  <si>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</si>
  <si>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</si>
  <si>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Sabal Lakes At Gateway</t>
  </si>
  <si>
    <t xml:space="preserve">APT Communications </t>
  </si>
  <si>
    <t>2/3/2026 Pending SOW/  2/17 CX Construction Started</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</si>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</sst>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18">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2" fontId="30" fillId="17"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7"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1" fillId="0" borderId="2" xfId="0" applyFont="1" applyBorder="1"/>
    <xf numFmtId="0" fontId="71" fillId="0" borderId="33" xfId="0" applyFont="1" applyBorder="1"/>
    <xf numFmtId="0" fontId="72" fillId="0" borderId="58" xfId="0" applyFont="1" applyBorder="1" applyAlignment="1">
      <alignment horizontal="center"/>
    </xf>
    <xf numFmtId="0" fontId="72" fillId="0" borderId="21" xfId="0" applyFont="1" applyBorder="1" applyAlignment="1">
      <alignment horizontal="center"/>
    </xf>
    <xf numFmtId="0" fontId="74" fillId="0" borderId="23" xfId="0" applyFont="1" applyBorder="1" applyAlignment="1">
      <alignment horizontal="center" wrapText="1"/>
    </xf>
    <xf numFmtId="14" fontId="74" fillId="0" borderId="23" xfId="0" applyNumberFormat="1" applyFont="1" applyBorder="1" applyAlignment="1">
      <alignment horizontal="center" wrapText="1"/>
    </xf>
    <xf numFmtId="14" fontId="75" fillId="0" borderId="23" xfId="0" applyNumberFormat="1" applyFont="1" applyBorder="1" applyAlignment="1">
      <alignment horizontal="center"/>
    </xf>
    <xf numFmtId="0" fontId="75" fillId="0" borderId="23" xfId="0" applyFont="1" applyBorder="1" applyAlignment="1">
      <alignment horizontal="center"/>
    </xf>
    <xf numFmtId="0" fontId="72" fillId="0" borderId="23" xfId="0" applyFont="1" applyBorder="1" applyAlignment="1">
      <alignment horizontal="center"/>
    </xf>
    <xf numFmtId="0" fontId="73" fillId="0" borderId="23" xfId="0" applyFont="1" applyBorder="1" applyAlignment="1">
      <alignment horizontal="center" wrapText="1"/>
    </xf>
    <xf numFmtId="14" fontId="75" fillId="3" borderId="23" xfId="0" applyNumberFormat="1" applyFont="1" applyFill="1" applyBorder="1" applyAlignment="1">
      <alignment horizontal="center"/>
    </xf>
    <xf numFmtId="164" fontId="72" fillId="3" borderId="27" xfId="0" applyNumberFormat="1" applyFont="1" applyFill="1" applyBorder="1" applyAlignment="1">
      <alignment horizontal="center"/>
    </xf>
    <xf numFmtId="14" fontId="72" fillId="3" borderId="9" xfId="0" applyNumberFormat="1" applyFont="1" applyFill="1" applyBorder="1" applyAlignment="1">
      <alignment horizontal="center"/>
    </xf>
    <xf numFmtId="0" fontId="72" fillId="3" borderId="15" xfId="0" applyFont="1" applyFill="1" applyBorder="1" applyAlignment="1">
      <alignment horizontal="center"/>
    </xf>
    <xf numFmtId="9" fontId="73" fillId="0" borderId="17" xfId="0" applyNumberFormat="1" applyFont="1" applyBorder="1" applyAlignment="1">
      <alignment horizontal="center" wrapText="1"/>
    </xf>
    <xf numFmtId="9" fontId="72" fillId="0" borderId="85" xfId="1" applyFont="1" applyBorder="1" applyAlignment="1">
      <alignment horizontal="center"/>
    </xf>
    <xf numFmtId="9" fontId="72" fillId="0" borderId="16" xfId="1" applyFont="1" applyBorder="1" applyAlignment="1">
      <alignment horizontal="center"/>
    </xf>
    <xf numFmtId="14" fontId="72"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2"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2"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3"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6" fillId="4" borderId="2" xfId="0" applyFont="1" applyFill="1" applyBorder="1" applyAlignment="1">
      <alignment wrapText="1"/>
    </xf>
    <xf numFmtId="0" fontId="76" fillId="4" borderId="33" xfId="0" applyFont="1" applyFill="1" applyBorder="1" applyAlignment="1">
      <alignment wrapText="1"/>
    </xf>
    <xf numFmtId="0" fontId="76"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7" fillId="3" borderId="100" xfId="0" applyFont="1" applyFill="1" applyBorder="1" applyAlignment="1">
      <alignment horizontal="left"/>
    </xf>
    <xf numFmtId="0" fontId="72" fillId="3" borderId="58" xfId="0" applyFont="1" applyFill="1" applyBorder="1" applyAlignment="1">
      <alignment horizontal="center"/>
    </xf>
    <xf numFmtId="14" fontId="72" fillId="0" borderId="16" xfId="0" applyNumberFormat="1" applyFont="1" applyBorder="1" applyAlignment="1">
      <alignment horizontal="center"/>
    </xf>
    <xf numFmtId="3" fontId="73" fillId="0" borderId="16" xfId="0" applyNumberFormat="1" applyFont="1" applyBorder="1" applyAlignment="1">
      <alignment horizontal="center"/>
    </xf>
    <xf numFmtId="3" fontId="72" fillId="9" borderId="16" xfId="0" applyNumberFormat="1" applyFont="1" applyFill="1" applyBorder="1" applyAlignment="1">
      <alignment horizontal="center"/>
    </xf>
    <xf numFmtId="3" fontId="72" fillId="3" borderId="16" xfId="0" applyNumberFormat="1" applyFont="1" applyFill="1" applyBorder="1" applyAlignment="1">
      <alignment horizontal="center"/>
    </xf>
    <xf numFmtId="3" fontId="72"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8" fillId="4" borderId="2" xfId="0" applyFont="1" applyFill="1" applyBorder="1" applyAlignment="1">
      <alignment wrapText="1"/>
    </xf>
    <xf numFmtId="0" fontId="78" fillId="4" borderId="33" xfId="0" applyFont="1" applyFill="1" applyBorder="1" applyAlignment="1">
      <alignment wrapText="1"/>
    </xf>
    <xf numFmtId="9" fontId="73"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9" fillId="3" borderId="58" xfId="0" applyFont="1" applyFill="1" applyBorder="1" applyAlignment="1">
      <alignment horizontal="center"/>
    </xf>
    <xf numFmtId="0" fontId="73" fillId="3" borderId="58" xfId="0" applyFont="1" applyFill="1" applyBorder="1" applyAlignment="1">
      <alignment horizontal="center" wrapText="1"/>
    </xf>
    <xf numFmtId="9" fontId="73"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80" fillId="0" borderId="58" xfId="0" applyFont="1" applyBorder="1" applyAlignment="1">
      <alignment horizontal="center"/>
    </xf>
    <xf numFmtId="14" fontId="80" fillId="0" borderId="58" xfId="0" applyNumberFormat="1" applyFont="1" applyBorder="1" applyAlignment="1">
      <alignment horizontal="center"/>
    </xf>
    <xf numFmtId="0" fontId="75" fillId="0" borderId="58" xfId="0" applyFont="1" applyBorder="1" applyAlignment="1">
      <alignment horizontal="center"/>
    </xf>
    <xf numFmtId="9" fontId="73"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7" fillId="30"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30"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11</c:v>
                </c:pt>
                <c:pt idx="2">
                  <c:v>28</c:v>
                </c:pt>
                <c:pt idx="3">
                  <c:v>6</c:v>
                </c:pt>
                <c:pt idx="4">
                  <c:v>11</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99</c:v>
                </c:pt>
                <c:pt idx="2">
                  <c:v>18</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23886</c:v>
                </c:pt>
                <c:pt idx="2">
                  <c:v>118794</c:v>
                </c:pt>
                <c:pt idx="3">
                  <c:v>63179</c:v>
                </c:pt>
                <c:pt idx="4">
                  <c:v>19603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44</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8865742" createdVersion="8" refreshedVersion="8" minRefreshableVersion="3" recordCount="2827" xr:uid="{E3D0A88A-CBD0-4D66-B171-1D8684787A19}">
  <cacheSource type="worksheet">
    <worksheetSource ref="A1:F1048576" sheet="Daily Production_RAW DATA"/>
  </cacheSource>
  <cacheFields count="6">
    <cacheField name="Project" numFmtId="0">
      <sharedItems containsBlank="1" count="40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5T00:00:00" count="2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444442"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675927" createdVersion="8" refreshedVersion="8" minRefreshableVersion="3" recordCount="282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675927"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m/>
    <m/>
    <m/>
  </r>
  <r>
    <x v="387"/>
    <x v="40"/>
    <x v="290"/>
    <m/>
    <m/>
    <s v="No Production"/>
  </r>
  <r>
    <x v="385"/>
    <x v="26"/>
    <x v="290"/>
    <n v="755"/>
    <m/>
    <s v="13 Toby Boxes / 7 Daps / 26 Splices"/>
  </r>
  <r>
    <x v="125"/>
    <x v="15"/>
    <x v="29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1490"/>
    <n v="1492"/>
    <n v="0.49966465459423204"/>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316"/>
    <n v="5712"/>
    <n v="0.48204570184983681"/>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m/>
    <m/>
    <m/>
    <x v="1"/>
  </r>
  <r>
    <s v="BHCD-FPW-03-W"/>
    <x v="40"/>
    <d v="2026-03-24T00:00:00"/>
    <m/>
    <m/>
    <s v="No Production"/>
    <x v="1"/>
  </r>
  <r>
    <s v="D-HLR212"/>
    <x v="26"/>
    <d v="2026-03-24T00:00:00"/>
    <n v="755"/>
    <m/>
    <s v="13 Toby Boxes / 7 Daps / 26 Splices"/>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1490"/>
    <n v="1492"/>
    <n v="0.49966465459423204"/>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316"/>
    <n v="5712"/>
    <n v="0.48204570184983681"/>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x="15"/>
        <item x="16"/>
        <item x="17"/>
        <item x="18"/>
        <item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6">
        <item x="17"/>
        <item m="1" x="79"/>
        <item x="7"/>
        <item m="1" x="75"/>
        <item m="1" x="76"/>
        <item m="1" x="77"/>
        <item x="21"/>
        <item m="1" x="81"/>
        <item x="5"/>
        <item x="18"/>
        <item m="1" x="46"/>
        <item x="13"/>
        <item x="14"/>
        <item x="9"/>
        <item m="1" x="44"/>
        <item m="1" x="43"/>
        <item m="1" x="83"/>
        <item m="1" x="45"/>
        <item m="1" x="74"/>
        <item m="1" x="42"/>
        <item x="11"/>
        <item x="1"/>
        <item m="1" x="80"/>
        <item m="1" x="48"/>
        <item m="1" x="47"/>
        <item x="6"/>
        <item x="19"/>
        <item x="16"/>
        <item x="3"/>
        <item x="8"/>
        <item x="0"/>
        <item x="10"/>
        <item x="12"/>
        <item m="1" x="82"/>
        <item m="1" x="78"/>
        <item x="15"/>
        <item m="1" x="84"/>
        <item x="20"/>
        <item m="1" x="49"/>
        <item x="22"/>
        <item x="23"/>
        <item m="1" x="51"/>
        <item m="1" x="73"/>
        <item m="1" x="50"/>
        <item x="24"/>
        <item m="1" x="52"/>
        <item x="25"/>
        <item x="26"/>
        <item m="1" x="72"/>
        <item m="1" x="53"/>
        <item x="27"/>
        <item m="1" x="54"/>
        <item x="28"/>
        <item m="1" x="55"/>
        <item m="1" x="56"/>
        <item m="1" x="71"/>
        <item m="1" x="57"/>
        <item x="2"/>
        <item x="39"/>
        <item x="30"/>
        <item m="1" x="70"/>
        <item m="1" x="69"/>
        <item x="31"/>
        <item x="32"/>
        <item x="33"/>
        <item x="34"/>
        <item x="35"/>
        <item m="1" x="58"/>
        <item x="36"/>
        <item x="29"/>
        <item x="37"/>
        <item m="1" x="68"/>
        <item m="1" x="59"/>
        <item m="1" x="60"/>
        <item m="1" x="61"/>
        <item m="1" x="67"/>
        <item m="1" x="62"/>
        <item m="1" x="63"/>
        <item x="38"/>
        <item m="1" x="64"/>
        <item m="1" x="65"/>
        <item m="1" x="66"/>
        <item x="4"/>
        <item m="1" x="41"/>
        <item x="40"/>
        <item t="default"/>
      </items>
    </pivotField>
    <pivotField axis="axisPage" compact="0" outline="0" multipleItemSelectionAllowed="1"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x="0"/>
        <item x="1"/>
        <item x="2"/>
        <item x="3"/>
        <item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5">
        <item h="1" x="17"/>
        <item x="7"/>
        <item x="5"/>
        <item h="1" x="18"/>
        <item x="13"/>
        <item x="14"/>
        <item h="1" x="9"/>
        <item h="1" m="1" x="44"/>
        <item h="1" m="1" x="43"/>
        <item m="1" x="45"/>
        <item h="1" m="1" x="42"/>
        <item h="1" x="11"/>
        <item x="1"/>
        <item x="6"/>
        <item h="1" x="19"/>
        <item x="16"/>
        <item h="1" x="3"/>
        <item h="1" x="8"/>
        <item h="1" x="0"/>
        <item h="1" x="10"/>
        <item x="12"/>
        <item h="1" x="15"/>
        <item h="1" x="20"/>
        <item h="1" x="21"/>
        <item h="1" m="1" x="46"/>
        <item h="1" m="1" x="47"/>
        <item h="1" m="1" x="48"/>
        <item h="1" m="1" x="49"/>
        <item h="1" x="22"/>
        <item h="1" x="23"/>
        <item h="1" m="1" x="51"/>
        <item h="1" m="1" x="73"/>
        <item h="1" m="1" x="50"/>
        <item h="1" x="24"/>
        <item h="1" m="1" x="52"/>
        <item h="1" x="25"/>
        <item h="1" x="26"/>
        <item h="1" m="1" x="72"/>
        <item h="1" m="1" x="53"/>
        <item h="1" x="27"/>
        <item h="1" m="1" x="54"/>
        <item h="1" x="28"/>
        <item h="1" m="1" x="55"/>
        <item h="1" m="1" x="56"/>
        <item h="1" m="1" x="71"/>
        <item h="1" m="1" x="57"/>
        <item h="1" x="2"/>
        <item h="1" x="39"/>
        <item h="1" x="30"/>
        <item h="1" m="1" x="70"/>
        <item h="1" m="1" x="69"/>
        <item h="1" x="31"/>
        <item h="1" x="32"/>
        <item h="1" x="33"/>
        <item h="1" x="34"/>
        <item h="1" x="35"/>
        <item h="1" m="1" x="58"/>
        <item h="1" x="36"/>
        <item h="1" x="29"/>
        <item h="1" x="37"/>
        <item h="1" m="1" x="68"/>
        <item h="1" m="1" x="59"/>
        <item h="1" m="1" x="60"/>
        <item h="1" m="1" x="61"/>
        <item h="1" m="1" x="67"/>
        <item h="1" m="1" x="62"/>
        <item h="1" m="1" x="63"/>
        <item h="1" x="38"/>
        <item h="1" m="1" x="64"/>
        <item h="1" m="1" x="65"/>
        <item h="1" m="1" x="66"/>
        <item h="1" x="4"/>
        <item h="1" m="1" x="41"/>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x="10"/>
        <item x="11"/>
        <item x="12"/>
        <item x="13"/>
        <item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x="20"/>
        <item h="1" m="1" x="294"/>
        <item x="21"/>
        <item m="1" x="2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x="5"/>
        <item x="6"/>
        <item x="7"/>
        <item x="8"/>
        <item h="1" x="291"/>
        <item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D14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t="default"/>
      </items>
    </pivotField>
    <pivotField dataField="1" compact="0" outline="0" showAll="0"/>
    <pivotField compact="0" outline="0" showAll="0"/>
    <pivotField compact="0" outline="0" showAll="0"/>
  </pivotFields>
  <rowFields count="1">
    <field x="0"/>
  </rowFields>
  <rowItems count="7">
    <i>
      <x v="322"/>
    </i>
    <i>
      <x v="386"/>
    </i>
    <i>
      <x v="387"/>
    </i>
    <i>
      <x v="399"/>
    </i>
    <i>
      <x v="400"/>
    </i>
    <i>
      <x v="401"/>
    </i>
    <i t="grand">
      <x/>
    </i>
  </rowItems>
  <colFields count="1">
    <field x="2"/>
  </colFields>
  <colItems count="3">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8" totalsRowShown="0" headerRowDxfId="298" dataDxfId="297" tableBorderDxfId="296">
  <autoFilter ref="A22:AC68"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SUM(U23-V23)</calculatedColumnFormula>
    </tableColumn>
    <tableColumn id="25" xr3:uid="{379DDEA3-89EB-4099-83E7-3171E0DEAC62}" name="UG Percentage Complete" dataDxfId="272">
      <calculatedColumnFormula>IFERROR($V23/$U23,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6" dataDxfId="265" tableBorderDxfId="264">
  <autoFilter ref="A8:AC18"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C72" insertRow="1" totalsRowShown="0" headerRowDxfId="202" dataDxfId="201" tableBorderDxfId="200">
  <autoFilter ref="A71:AC72"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SUM(U72-V72)</calculatedColumnFormula>
    </tableColumn>
    <tableColumn id="25" xr3:uid="{46B32F0B-D8D7-45A5-8929-840D7A8ECF37}" name="UG Percentage Complete" dataDxfId="176">
      <calculatedColumnFormula>IFERROR($V72/$U72,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4:AC146" totalsRowShown="0" headerRowDxfId="170" dataDxfId="169" tableBorderDxfId="168">
  <autoFilter ref="A134:AC146"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IFERROR($V135/$U135,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C133" totalsRowShown="0" headerRowDxfId="138" dataDxfId="137" tableBorderDxfId="136">
  <autoFilter ref="A75:AC133"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6" totalsRowShown="0" headerRowDxfId="67" dataDxfId="66" headerRowBorderDxfId="65">
  <autoFilter ref="A191:AB296" xr:uid="{3754D8CF-035B-4624-939E-6943FE283BFD}"/>
  <sortState xmlns:xlrd2="http://schemas.microsoft.com/office/spreadsheetml/2017/richdata2" ref="A192:AB270">
    <sortCondition ref="B191:B27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0:AB307" totalsRowShown="0" tableBorderDxfId="37">
  <autoFilter ref="A300:AB307"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IFERROR($T301/$S301,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0:AC313" totalsRowShown="0" headerRowDxfId="10">
  <autoFilter ref="A310:AC31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SUM(V311-W311)</calculatedColumnFormula>
    </tableColumn>
    <tableColumn id="25" xr3:uid="{770FAB41-DACC-4B3F-B9E9-E295E26EBA4D}" name="Footage Remaining" dataDxfId="2">
      <calculatedColumnFormula>IFERROR($W311/$V311,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3-24T20:47:38.65" personId="{79160F3F-A2CD-4B5D-ACD4-80E02EA51DFF}" id="{4BC442AB-13C6-4925-9F5E-FEA5DDFC7224}">
    <text>3-24-2026 Confirmed Actual Completed Footage.</text>
  </threadedComment>
  <threadedComment ref="U202" dT="2026-03-24T20:48:09.92" personId="{79160F3F-A2CD-4B5D-ACD4-80E02EA51DFF}" id="{08ED5059-3A2F-45EA-A146-3D832FC7399B}">
    <text>3-24-2026 Conduit Placement Confirmed Completed.</text>
  </threadedComment>
  <threadedComment ref="T203" dT="2026-02-13T21:27:57.16" personId="{79160F3F-A2CD-4B5D-ACD4-80E02EA51DFF}" id="{9FC699E6-7746-4D94-9293-0C68BF5B651C}">
    <text>2-13-2026 Confirmed Actual Completed Footage.</text>
  </threadedComment>
  <threadedComment ref="U203" dT="2026-02-13T21:28:20.87" personId="{79160F3F-A2CD-4B5D-ACD4-80E02EA51DFF}" id="{6B448CB5-89F4-4338-8EC6-81C93C974A25}">
    <text>2-13-2026 Conduit Placement Confirmed Completed.</text>
  </threadedComment>
  <threadedComment ref="T204" dT="2026-02-17T12:28:38.84" personId="{79160F3F-A2CD-4B5D-ACD4-80E02EA51DFF}" id="{9883B52A-D8A0-4AEF-B68F-94DA54DEDC08}">
    <text>2-17-2026 Confirmed Actual Completed Footage.</text>
  </threadedComment>
  <threadedComment ref="U204" dT="2026-02-17T12:29:04.20" personId="{79160F3F-A2CD-4B5D-ACD4-80E02EA51DFF}" id="{BCEA3E86-F4E3-4C6E-BE02-E77C25A0F87A}">
    <text>2-17-2026 Conduit Placement Confirmed Completed.</text>
  </threadedComment>
  <threadedComment ref="T205" dT="2026-02-16T16:48:56.36" personId="{79160F3F-A2CD-4B5D-ACD4-80E02EA51DFF}" id="{AB9468DA-A225-489D-B193-9AE0686EE6EB}">
    <text>2-16-2026 Confirmed Actual Completed Footage.</text>
  </threadedComment>
  <threadedComment ref="U205" dT="2026-02-16T16:48:02.59" personId="{79160F3F-A2CD-4B5D-ACD4-80E02EA51DFF}" id="{9633E007-1359-49FF-B6E1-16A0B96128F8}">
    <text>2-16-2026 Conduit Placement Confirmed Completed.</text>
  </threadedComment>
  <threadedComment ref="T206" dT="2026-02-23T15:02:31.37" personId="{79160F3F-A2CD-4B5D-ACD4-80E02EA51DFF}" id="{444991A4-0346-487E-8ED7-D0634C0ED65F}">
    <text>2-23-2026 Confirmed Actual Completed Footage.</text>
  </threadedComment>
  <threadedComment ref="U206" dT="2026-02-23T15:03:16.93" personId="{79160F3F-A2CD-4B5D-ACD4-80E02EA51DFF}" id="{8280F5CB-2EB9-4834-8191-EAB50D2A42F8}">
    <text>2-23-2026 Conduit Placement Confirmed Completed.</text>
  </threadedComment>
  <threadedComment ref="T207" dT="2025-07-18T18:50:00.64" personId="{79160F3F-A2CD-4B5D-ACD4-80E02EA51DFF}" id="{608D8C8C-6C66-4B67-979F-6CAC8DD9CEB8}">
    <text>7-18-2025 Confirmed Actual Completed Footage.</text>
  </threadedComment>
  <threadedComment ref="U207" dT="2025-07-18T18:49:31.62" personId="{79160F3F-A2CD-4B5D-ACD4-80E02EA51DFF}" id="{27A4E76C-3487-42A9-A264-3AA2DF4FC5A0}">
    <text>7-18-2025 Conduit Placement Confirmed Completed.</text>
  </threadedComment>
  <threadedComment ref="T208" dT="2026-02-11T22:03:28.07" personId="{79160F3F-A2CD-4B5D-ACD4-80E02EA51DFF}" id="{5384D97D-3F23-4480-9E81-21DE0AD54089}">
    <text>2-11-2026 Confirmed Actual Completed Footage.</text>
  </threadedComment>
  <threadedComment ref="U208" dT="2026-02-11T22:03:50.27" personId="{79160F3F-A2CD-4B5D-ACD4-80E02EA51DFF}" id="{2ABCCE46-2783-4622-93BA-A0DEF2F36EC2}">
    <text>2-11-2026 Conduit Placement Confirmed Completed.</text>
  </threadedComment>
  <threadedComment ref="T209" dT="2025-12-29T19:05:08.19" personId="{79160F3F-A2CD-4B5D-ACD4-80E02EA51DFF}" id="{4EDB33E6-9AC1-42C0-9FE9-919666486722}">
    <text>12-29-2025 Confirmed Actual Completed Footage.</text>
  </threadedComment>
  <threadedComment ref="U209" dT="2025-12-29T19:06:01.27" personId="{79160F3F-A2CD-4B5D-ACD4-80E02EA51DFF}" id="{578B7F92-21DB-4A43-8B81-6CB5F5FFC2B7}">
    <text>12-29-2025 Conduit Placement Confirmed Completed.</text>
  </threadedComment>
  <threadedComment ref="T210" dT="2026-03-23T18:33:05.27" personId="{79160F3F-A2CD-4B5D-ACD4-80E02EA51DFF}" id="{3A257570-567F-4D8B-9566-CB0BF8D7E61C}">
    <text>3-23-2026 Confirmed Actual Completed Footage.</text>
  </threadedComment>
  <threadedComment ref="U210" dT="2026-03-23T18:33:34.13" personId="{79160F3F-A2CD-4B5D-ACD4-80E02EA51DFF}" id="{41A6B41B-FCB6-4AA3-A5C5-027DDAC865DF}">
    <text>3-23-2026 Conduit Placement Confirmed Completed.</text>
  </threadedComment>
  <threadedComment ref="T211" dT="2025-10-15T15:54:24.37" personId="{79160F3F-A2CD-4B5D-ACD4-80E02EA51DFF}" id="{1EBBD3F0-FDF6-445B-87C5-164D0A209BEA}">
    <text>10-15-2025 Confirmed Actual Completed Footage.</text>
  </threadedComment>
  <threadedComment ref="U211" dT="2025-10-15T15:52:26.89" personId="{79160F3F-A2CD-4B5D-ACD4-80E02EA51DFF}" id="{8B6FFBD0-457E-4158-B5E2-50A070E84ADC}">
    <text>10-15-2025 Conduit Placement Confirmed Completed.</text>
  </threadedComment>
  <threadedComment ref="T212" dT="2026-02-16T19:24:37.80" personId="{79160F3F-A2CD-4B5D-ACD4-80E02EA51DFF}" id="{D0C76C04-3150-445B-BE5E-5225F9E549FB}">
    <text>2-16-2026 Confirmed Actual Completed Footage.</text>
  </threadedComment>
  <threadedComment ref="U212" dT="2026-02-16T19:25:03.32" personId="{79160F3F-A2CD-4B5D-ACD4-80E02EA51DFF}" id="{3EF252C9-F914-478E-95AB-6DC18F2E1EEC}">
    <text>2-16-2026 Conduit Placement Confirmed Completed.</text>
  </threadedComment>
  <threadedComment ref="T213" dT="2026-03-04T19:51:38.87" personId="{79160F3F-A2CD-4B5D-ACD4-80E02EA51DFF}" id="{5E69EC7F-4F74-4BA3-BEB8-CEB5AFAB5A7B}">
    <text>3-4-2026 Confirmed Actual Completed Footage.</text>
  </threadedComment>
  <threadedComment ref="U213" dT="2026-03-04T19:52:09.10" personId="{79160F3F-A2CD-4B5D-ACD4-80E02EA51DFF}" id="{5EFBCBD0-E2DD-4571-AA67-A54644EA9E9E}">
    <text>3-4-2026 Conduit Placement Confirmed Completed.</text>
  </threadedComment>
  <threadedComment ref="T214" dT="2026-03-13T16:59:37.37" personId="{79160F3F-A2CD-4B5D-ACD4-80E02EA51DFF}" id="{CF39C9C4-CFBC-4279-8169-5DA8E7919EEE}">
    <text>3-13-2026 Confirmed Actual Completed Footage.</text>
  </threadedComment>
  <threadedComment ref="U214" dT="2026-03-13T17:00:08.26" personId="{79160F3F-A2CD-4B5D-ACD4-80E02EA51DFF}" id="{3F19A829-8A8D-4D1D-902A-52510083F742}">
    <text>3-13-2026 Conduit Placement Confirmed Completed.</text>
  </threadedComment>
  <threadedComment ref="T215" dT="2026-03-02T15:51:16.32" personId="{79160F3F-A2CD-4B5D-ACD4-80E02EA51DFF}" id="{116504C7-B97F-4224-A924-05694F5E9390}">
    <text>3-2-2026 Confirmed Actual Completed Footage.</text>
  </threadedComment>
  <threadedComment ref="U215" dT="2026-03-02T15:51:47.04" personId="{79160F3F-A2CD-4B5D-ACD4-80E02EA51DFF}" id="{A7591AB4-A5A5-4852-AA57-63668E27B6FD}">
    <text>3-2-2026 Conduit Placement Confirmed Completed.</text>
  </threadedComment>
  <threadedComment ref="T216" dT="2026-03-24T14:38:27.22" personId="{79160F3F-A2CD-4B5D-ACD4-80E02EA51DFF}" id="{C896C4E2-F678-4548-B82B-5380F7C40DD5}">
    <text>3-24-2026 Additional Footage Added For The Gate As Per John K.</text>
  </threadedComment>
  <threadedComment ref="T216" dT="2026-03-24T14:42:38.33" personId="{79160F3F-A2CD-4B5D-ACD4-80E02EA51DFF}" id="{0C9C16E5-37DA-411B-8EDD-2FDD3E940F47}" parentId="{C896C4E2-F678-4548-B82B-5380F7C40DD5}">
    <text>3-24-2026 Confirmed Actual Completed Footage.</text>
  </threadedComment>
  <threadedComment ref="U216" dT="2026-03-24T14:43:08.44" personId="{79160F3F-A2CD-4B5D-ACD4-80E02EA51DFF}" id="{A0D7465B-7AC5-44DF-B3CB-585D7CC28C88}">
    <text>3-24-2026 Conduit Placement Confirmed Completed.</text>
  </threadedComment>
  <threadedComment ref="Z216" dT="2026-03-24T14:41:29.08" personId="{79160F3F-A2CD-4B5D-ACD4-80E02EA51DFF}" id="{71284102-BDC7-45E2-911B-C4829C158F2F}">
    <text>3-24-2026 QC Walkout Scheduled For 3-25-2026.</text>
  </threadedComment>
  <threadedComment ref="T217" dT="2026-02-26T19:50:57.84" personId="{79160F3F-A2CD-4B5D-ACD4-80E02EA51DFF}" id="{BD336BDF-C489-4A6C-B98F-4CEC2FE9E89E}">
    <text>2-26-2026 Confirmed Actual Completed Footage.</text>
  </threadedComment>
  <threadedComment ref="U217" dT="2026-02-26T19:51:31.83" personId="{79160F3F-A2CD-4B5D-ACD4-80E02EA51DFF}" id="{A5F5F2F7-DE51-4D19-A90A-9779D88C7A0E}">
    <text>2-26-2026 Conduit Placement Confirmed Completed.</text>
  </threadedComment>
  <threadedComment ref="T218" dT="2026-02-11T21:20:58.77" personId="{79160F3F-A2CD-4B5D-ACD4-80E02EA51DFF}" id="{F46219BF-0FB8-49CE-9E6E-C83AB262FC1C}">
    <text>2-11-2026 Confirmed Actual Completed Footage.</text>
  </threadedComment>
  <threadedComment ref="U218" dT="2026-02-11T21:21:23.71" personId="{79160F3F-A2CD-4B5D-ACD4-80E02EA51DFF}" id="{8512487F-C7C0-46A8-8F0E-792B5AD1620C}">
    <text>2-11-2026 Conduit Placement Confirmed Completed.</text>
  </threadedComment>
  <threadedComment ref="T219" dT="2026-02-20T12:54:30.57" personId="{79160F3F-A2CD-4B5D-ACD4-80E02EA51DFF}" id="{283372EC-EFDF-46AF-8CA5-AB2E84C48873}">
    <text>2-19-2026 Confirmed Actual Completed Footage.</text>
  </threadedComment>
  <threadedComment ref="U219" dT="2026-02-20T12:54:55.09" personId="{79160F3F-A2CD-4B5D-ACD4-80E02EA51DFF}" id="{90D51DE0-48ED-41AF-8F94-A9DA5FF63760}">
    <text>2-19-2026 Conduit Placement Confirmed Completed.</text>
  </threadedComment>
  <threadedComment ref="T220" dT="2025-09-11T12:41:43.39" personId="{79160F3F-A2CD-4B5D-ACD4-80E02EA51DFF}" id="{978A7D16-1AC3-45AE-81AC-3FEB51E12DC6}">
    <text>9-11-2025 Confirmed Actual Completed Footage.</text>
  </threadedComment>
  <threadedComment ref="U220" dT="2025-09-11T12:42:10.74" personId="{79160F3F-A2CD-4B5D-ACD4-80E02EA51DFF}" id="{78A22408-080E-462B-ABFE-72F189E2975C}">
    <text>9-11-2025 Conduit Placement Confirmed Completed.</text>
  </threadedComment>
  <threadedComment ref="T221" dT="2025-10-31T18:52:58.95" personId="{79160F3F-A2CD-4B5D-ACD4-80E02EA51DFF}" id="{A0863B09-5994-4D45-9AA6-0B279BE2B408}">
    <text>10-31-2025 Confirmed Actual Completed Footage.</text>
  </threadedComment>
  <threadedComment ref="T221" dT="2026-02-04T15:26:41.42" personId="{79160F3F-A2CD-4B5D-ACD4-80E02EA51DFF}" id="{800FB68A-F15F-4754-B00A-FBF5A58177CA}" parentId="{A0863B09-5994-4D45-9AA6-0B279BE2B408}">
    <text>Updated Footage On 2-5-2026.</text>
  </threadedComment>
  <threadedComment ref="U221" dT="2025-10-31T18:53:27.65" personId="{79160F3F-A2CD-4B5D-ACD4-80E02EA51DFF}" id="{BB598D48-E2E6-4E76-A34E-B878E3B582D7}">
    <text>10-31-2025 Conduit Placement Confirmed Completed.</text>
  </threadedComment>
  <threadedComment ref="U221" dT="2026-02-04T15:26:57.27" personId="{79160F3F-A2CD-4B5D-ACD4-80E02EA51DFF}" id="{7B5B0F4F-5AAB-4E38-8D1C-A6E08F348693}" parentId="{BB598D48-E2E6-4E76-A34E-B878E3B582D7}">
    <text>Updated Footage On 2-5-2026.</text>
  </threadedComment>
  <threadedComment ref="T222" dT="2025-11-05T14:08:42.18" personId="{79160F3F-A2CD-4B5D-ACD4-80E02EA51DFF}" id="{074B6B85-1E14-44ED-9BD1-6D504C520955}">
    <text>11-5-2025 Confirmed Actual Completed Footage.</text>
  </threadedComment>
  <threadedComment ref="U222" dT="2025-11-05T14:09:16.41" personId="{79160F3F-A2CD-4B5D-ACD4-80E02EA51DFF}" id="{994EBAD0-E4F3-4C6B-BDE1-42F4B4623CB8}">
    <text>11-5-2025 Conduit Placement Confirmed Completed.</text>
  </threadedComment>
  <threadedComment ref="T223" dT="2025-12-16T15:58:09.38" personId="{79160F3F-A2CD-4B5D-ACD4-80E02EA51DFF}" id="{8E8FDF3C-48A0-4E73-A9DB-E3C39439C595}">
    <text>12-16-2025 Confirmed Actual Completed Footage. Change Order Submitted For Additional Footage Added To Project--Approved By Tillman.</text>
  </threadedComment>
  <threadedComment ref="U223" dT="2025-12-16T15:58:42.46" personId="{79160F3F-A2CD-4B5D-ACD4-80E02EA51DFF}" id="{D1452882-3E20-4DF0-B48D-F5407BCED906}">
    <text>12-16-2025 Conduit Placement Confirmed Completed.</text>
  </threadedComment>
  <threadedComment ref="T224" dT="2026-03-13T17:04:56.98" personId="{79160F3F-A2CD-4B5D-ACD4-80E02EA51DFF}" id="{E08889D0-EA72-4EAB-B94B-876957AFF368}">
    <text>3-13-2026 Confirmed Actual Completed Footage.</text>
  </threadedComment>
  <threadedComment ref="U224" dT="2026-03-13T17:05:18.93" personId="{79160F3F-A2CD-4B5D-ACD4-80E02EA51DFF}" id="{E61010E4-E0B9-4B85-B421-5BAA0085DE2D}">
    <text>3-13-2026 Conduit Placement Confirmed Completed.</text>
  </threadedComment>
  <threadedComment ref="T225" dT="2026-03-23T11:53:30.64" personId="{79160F3F-A2CD-4B5D-ACD4-80E02EA51DFF}" id="{22684672-557E-40EA-A1F1-7686CD7C31DA}">
    <text>3-23-2026 Confirmed Actual Completed Footage.</text>
  </threadedComment>
  <threadedComment ref="U225" dT="2026-03-23T11:54:33.03" personId="{79160F3F-A2CD-4B5D-ACD4-80E02EA51DFF}" id="{62D6DEB1-23D6-4E3B-AFE1-8353F21B6D32}">
    <text>3-23-2026 Conduit Placement Confirmed Completed.</text>
  </threadedComment>
  <threadedComment ref="S226" dT="2026-03-06T12:48:29.42" personId="{79160F3F-A2CD-4B5D-ACD4-80E02EA51DFF}" id="{4E23B84B-85BE-49F4-AC29-A3FE37BB4B31}">
    <text>2-23-2026 Footage Changed Due To Adding 150' Of Additional Conduit To The Project.</text>
  </threadedComment>
  <threadedComment ref="T226" dT="2026-03-06T12:45:42.96" personId="{79160F3F-A2CD-4B5D-ACD4-80E02EA51DFF}" id="{E7ACE9D5-1253-4B78-93BE-2383C25094C9}">
    <text>3-6-2026 Confirmed Actual Completed Footage.</text>
  </threadedComment>
  <threadedComment ref="U226" dT="2026-03-06T12:46:13.58" personId="{79160F3F-A2CD-4B5D-ACD4-80E02EA51DFF}" id="{17EEBD50-76AE-4BB2-B390-4E7285A5DAA2}">
    <text>3-6-2026 Conduit Placement Confirmed Completed.</text>
  </threadedComment>
  <threadedComment ref="T227" dT="2026-03-23T11:53:58.86" personId="{79160F3F-A2CD-4B5D-ACD4-80E02EA51DFF}" id="{90A29D87-F3DB-4663-A01B-512B54EBB15A}">
    <text>3-23-2026 Confirmed Actual Completed Footage.</text>
  </threadedComment>
  <threadedComment ref="U227" dT="2026-03-23T11:55:14.52" personId="{79160F3F-A2CD-4B5D-ACD4-80E02EA51DFF}" id="{83954B7B-0F22-48F5-925B-996B4FA0F85A}">
    <text>3-23-2026 Conduit Placement Confirmed Completed.</text>
  </threadedComment>
  <threadedComment ref="T228" dT="2026-02-11T18:12:30.06" personId="{79160F3F-A2CD-4B5D-ACD4-80E02EA51DFF}" id="{8DDEC00F-5DED-4023-934D-F5FD6B1586B1}">
    <text>2-11-2026 Confirmed Actual Completed Footage.</text>
  </threadedComment>
  <threadedComment ref="U228" dT="2026-02-11T18:12:58.37" personId="{79160F3F-A2CD-4B5D-ACD4-80E02EA51DFF}" id="{6C48491E-C9BC-4B0B-B366-07DB2B26EBE6}">
    <text>2-11-2026 Conduit Placement Confirmed Completed.</text>
  </threadedComment>
  <threadedComment ref="T229" dT="2025-12-29T14:19:45.20" personId="{79160F3F-A2CD-4B5D-ACD4-80E02EA51DFF}" id="{C6E55277-07D3-453A-A43F-405081FB6C03}">
    <text>12-29-2025 Confirmed Actual Completed Footage.</text>
  </threadedComment>
  <threadedComment ref="U229" dT="2025-12-29T14:20:08.94" personId="{79160F3F-A2CD-4B5D-ACD4-80E02EA51DFF}" id="{710D664E-0DC2-4C59-913D-57654C153C35}">
    <text>12-29-2025 Conduit Placement Confirmed Completed.</text>
  </threadedComment>
  <threadedComment ref="T230" dT="2025-10-20T15:59:58.58" personId="{79160F3F-A2CD-4B5D-ACD4-80E02EA51DFF}" id="{B8C06E1C-585B-4EC6-B11F-87E132EAEFD0}">
    <text>10-20-2025 Confirmed Actual Completed Footage.</text>
  </threadedComment>
  <threadedComment ref="U230" dT="2025-10-20T16:00:52.25" personId="{79160F3F-A2CD-4B5D-ACD4-80E02EA51DFF}" id="{50EF01BA-4F3B-443F-90A0-48C8B06BF52F}">
    <text>10-20-2025 Conduit Placement Confirmed Completed.</text>
  </threadedComment>
  <threadedComment ref="T231" dT="2026-01-02T17:13:00.98" personId="{79160F3F-A2CD-4B5D-ACD4-80E02EA51DFF}" id="{791BE567-53DE-41E0-999F-4F918F61BEF0}">
    <text>1-2-2025 Confirmed Actual Completed Footage.</text>
  </threadedComment>
  <threadedComment ref="U231" dT="2026-01-02T17:13:29.00" personId="{79160F3F-A2CD-4B5D-ACD4-80E02EA51DFF}" id="{4143CEF2-792E-4729-8B02-67CF9D11600E}">
    <text>1-2-2025 Conduit Placement Confirmed Completed.</text>
  </threadedComment>
  <threadedComment ref="T232" dT="2025-10-16T16:11:16.13" personId="{79160F3F-A2CD-4B5D-ACD4-80E02EA51DFF}" id="{8278E467-4614-48DD-BFBC-9F3CD27D13C6}">
    <text>10-15-2025 Confirmed Actual Completed Footage.</text>
  </threadedComment>
  <threadedComment ref="U232" dT="2025-10-16T16:11:40.35" personId="{79160F3F-A2CD-4B5D-ACD4-80E02EA51DFF}" id="{B374128A-1732-49D4-B3B5-5C892EB45592}">
    <text>10-15-2025 Conduit Placement Confirmed Completed.</text>
  </threadedComment>
  <threadedComment ref="T233" dT="2025-12-31T16:30:26.27" personId="{79160F3F-A2CD-4B5D-ACD4-80E02EA51DFF}" id="{326B1F73-A459-44D8-A48A-5D23B65E714C}">
    <text>12-31-2025 Confirmed Actual Completed Footage.</text>
  </threadedComment>
  <threadedComment ref="U233" dT="2025-12-31T16:30:51.66" personId="{79160F3F-A2CD-4B5D-ACD4-80E02EA51DFF}" id="{CE2F9A41-A4F1-4BD7-AD93-69E87E753382}">
    <text>12-31-2025 Conduit Placement Confirmed Completed.</text>
  </threadedComment>
  <threadedComment ref="T234" dT="2026-01-02T14:23:09.06" personId="{79160F3F-A2CD-4B5D-ACD4-80E02EA51DFF}" id="{592ACBA0-2C0E-404B-9D55-E7E133A7DABF}">
    <text>1-2-2025 Confirmed Actual Completed Footage.</text>
  </threadedComment>
  <threadedComment ref="U234" dT="2026-01-02T14:23:35.69" personId="{79160F3F-A2CD-4B5D-ACD4-80E02EA51DFF}" id="{BC5BD352-5878-4157-8DA5-34C9B9012B1E}">
    <text>1-2-2025 Conduit Placement Confirmed Completed.</text>
  </threadedComment>
  <threadedComment ref="T235" dT="2025-10-10T18:00:01.74" personId="{79160F3F-A2CD-4B5D-ACD4-80E02EA51DFF}" id="{B27F1D30-D5EA-4FAE-A379-581D59357C31}">
    <text>10-10-2025 Confirmed Actual Completed Footage.</text>
  </threadedComment>
  <threadedComment ref="U235" dT="2025-10-10T18:00:31.66" personId="{79160F3F-A2CD-4B5D-ACD4-80E02EA51DFF}" id="{F69552C7-C65A-4E3C-98B0-3D447557800E}">
    <text>10-10-2025 Conduit Placement Confirmed Completed.</text>
  </threadedComment>
  <threadedComment ref="T236" dT="2025-09-11T18:39:09.67" personId="{79160F3F-A2CD-4B5D-ACD4-80E02EA51DFF}" id="{CD6A4135-AA39-4133-8A20-AA77C2F4381E}">
    <text>9-11-2025 As Per Anthony Part Of The Project Was Removed By Tillman--Approved By Jessie.</text>
  </threadedComment>
  <threadedComment ref="T236" dT="2025-10-13T18:52:15.22" personId="{79160F3F-A2CD-4B5D-ACD4-80E02EA51DFF}" id="{2953228B-BC21-4B10-A41F-48C419D1149E}" parentId="{CD6A4135-AA39-4133-8A20-AA77C2F4381E}">
    <text>10-13-2025 Confirmed Actual Completed Footage.</text>
  </threadedComment>
  <threadedComment ref="U236" dT="2025-10-13T18:52:39.58" personId="{79160F3F-A2CD-4B5D-ACD4-80E02EA51DFF}" id="{3704B04E-FA54-40B9-964E-CBF99AA84648}">
    <text>10-13-2025 Conduit Placement Confirmed Completed.</text>
  </threadedComment>
  <threadedComment ref="T23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7" dT="2025-10-09T19:35:45.28" personId="{79160F3F-A2CD-4B5D-ACD4-80E02EA51DFF}" id="{1C0B8325-BEB8-486D-9B0A-D2629FE68077}" parentId="{24419E88-4D8A-4808-B1F5-F7A663F5FAAD}">
    <text>10-9-2025 Confirmed Actual Completed Footage.</text>
  </threadedComment>
  <threadedComment ref="U237" dT="2025-10-09T19:36:15.10" personId="{79160F3F-A2CD-4B5D-ACD4-80E02EA51DFF}" id="{014350A7-C6E1-44AD-98BD-D34283335E8D}">
    <text>10-9-2025 Conduit Placement Confirmed Completed.</text>
  </threadedComment>
  <threadedComment ref="T238" dT="2026-01-20T19:40:17.56" personId="{79160F3F-A2CD-4B5D-ACD4-80E02EA51DFF}" id="{641C871B-9414-4919-ACC9-B172A178B8B6}">
    <text>1-20-2026 Confirmed Actual Completed Footage.</text>
  </threadedComment>
  <threadedComment ref="U238" dT="2026-01-20T19:41:04.85" personId="{79160F3F-A2CD-4B5D-ACD4-80E02EA51DFF}" id="{A0FDF7BF-6C26-4DBD-8A6A-1A1F709EA2E5}">
    <text>1-20-202 6Conduit Placement Confirmed Completed.</text>
  </threadedComment>
  <threadedComment ref="T239" dT="2025-10-14T18:46:54.81" personId="{79160F3F-A2CD-4B5D-ACD4-80E02EA51DFF}" id="{F3897203-F2FA-4AED-8E18-26CFC4F18A92}">
    <text>10-14-2025 Confirmed Actual Completed Footage.</text>
  </threadedComment>
  <threadedComment ref="U239" dT="2025-10-14T18:47:19.81" personId="{79160F3F-A2CD-4B5D-ACD4-80E02EA51DFF}" id="{29111F55-4DB2-4936-A642-D82BFFE8DF6B}">
    <text>10-14-2025 Conduit Placement Confirmed Completed.</text>
  </threadedComment>
  <threadedComment ref="S240" dT="2025-10-08T18:55:54.99" personId="{79160F3F-A2CD-4B5D-ACD4-80E02EA51DFF}" id="{D730A6A0-9A2F-484C-9295-B1C62C14500A}">
    <text>10-8-2025 As Per Anthony Footage Removed Per Mike Garrison.</text>
  </threadedComment>
  <threadedComment ref="T240" dT="2025-10-20T16:00:09.66" personId="{79160F3F-A2CD-4B5D-ACD4-80E02EA51DFF}" id="{BB017633-E59C-4CF9-8F57-F7E38C238151}">
    <text>10-20-2025 Confirmed Actual Completed Footage.</text>
  </threadedComment>
  <threadedComment ref="U240" dT="2025-10-20T16:01:05.27" personId="{79160F3F-A2CD-4B5D-ACD4-80E02EA51DFF}" id="{F72FEE41-3A2C-4E83-AED1-DA5843B16846}">
    <text>10-20-2025 Conduit Placement Confirmed Completed.</text>
  </threadedComment>
  <threadedComment ref="T241" dT="2025-11-03T17:47:02.16" personId="{79160F3F-A2CD-4B5D-ACD4-80E02EA51DFF}" id="{7DEC1497-1AD7-4756-8F4B-05544990BB5F}">
    <text>11-3-2025 Confirmed Actual Completed Footage.</text>
  </threadedComment>
  <threadedComment ref="U241" dT="2025-11-03T17:47:34.04" personId="{79160F3F-A2CD-4B5D-ACD4-80E02EA51DFF}" id="{AA736ABC-9AAD-4E17-906D-ABE3655970BD}">
    <text>11-3-2025 Conduit Placement Confirmed Completed.</text>
  </threadedComment>
  <threadedComment ref="T242" dT="2026-01-22T18:19:23.59" personId="{79160F3F-A2CD-4B5D-ACD4-80E02EA51DFF}" id="{25BBEF46-148D-4FC2-B52E-9562A6F620B1}">
    <text>1-22-2026 Confirmed Actual Completed Footage.</text>
  </threadedComment>
  <threadedComment ref="U242" dT="2026-01-22T18:20:00.75" personId="{79160F3F-A2CD-4B5D-ACD4-80E02EA51DFF}" id="{B790C4AA-B11F-46A1-BA11-F9C74CD8E1AF}">
    <text>1-22-2026 Conduit Placement Confirmed Completed.</text>
  </threadedComment>
  <threadedComment ref="T243" dT="2026-02-04T16:34:00.32" personId="{79160F3F-A2CD-4B5D-ACD4-80E02EA51DFF}" id="{87A2C380-B0AB-4A80-8B2D-C26BBCB05359}">
    <text>2-3-2026 Confirmed Actual Completed Footage.</text>
  </threadedComment>
  <threadedComment ref="U243" dT="2026-02-04T16:34:30.05" personId="{79160F3F-A2CD-4B5D-ACD4-80E02EA51DFF}" id="{C1B321B1-48D8-41D9-B544-A27134BF9D39}">
    <text>2-3-2026 Conduit Placement Confirmed Completed.</text>
  </threadedComment>
  <threadedComment ref="T244" dT="2025-09-25T16:58:01.72" personId="{79160F3F-A2CD-4B5D-ACD4-80E02EA51DFF}" id="{6EF4CFD2-D5C0-4E02-9861-EE265A28B782}">
    <text>9-25-2025 Confirmed Actual Completed Footage.</text>
  </threadedComment>
  <threadedComment ref="U244" dT="2025-09-25T16:58:39.99" personId="{79160F3F-A2CD-4B5D-ACD4-80E02EA51DFF}" id="{1A11367F-7CF1-4290-9C7F-6A2AF57DA1CF}">
    <text>9-25-2025 Conduit Placement Confirmed Completed.</text>
  </threadedComment>
  <threadedComment ref="T245" dT="2026-01-20T19:44:57.49" personId="{79160F3F-A2CD-4B5D-ACD4-80E02EA51DFF}" id="{AB9DB9F0-4B8A-4437-BD53-FE94D9A39867}">
    <text>8-7-2025 Confirmed Actual Completed Footage.</text>
  </threadedComment>
  <threadedComment ref="U245" dT="2026-01-20T19:45:28.85" personId="{79160F3F-A2CD-4B5D-ACD4-80E02EA51DFF}" id="{8D8B14D1-EA18-4241-A889-2A79F44140B7}">
    <text>8-7-2025 Conduit Placement Confirmed Completed.</text>
  </threadedComment>
  <threadedComment ref="T246" dT="2026-02-12T15:16:56.93" personId="{79160F3F-A2CD-4B5D-ACD4-80E02EA51DFF}" id="{07B234CB-2B30-43FA-80B3-8CF23F317188}">
    <text>2-12-2026 Confirmed Actual Completed Footage.</text>
  </threadedComment>
  <threadedComment ref="U246" dT="2026-02-12T15:17:31.34" personId="{79160F3F-A2CD-4B5D-ACD4-80E02EA51DFF}" id="{6C6EA34A-D135-4BE4-B779-0D4DEE06F750}">
    <text>2-12-2026 Conduit Placement Confirmed Completed.</text>
  </threadedComment>
  <threadedComment ref="T247" dT="2025-09-08T16:57:51.38" personId="{79160F3F-A2CD-4B5D-ACD4-80E02EA51DFF}" id="{52117EF6-31E4-4888-A04E-4FEB13AA53F1}">
    <text>9-8-2025 Confirmed Actual Completed Footage.</text>
  </threadedComment>
  <threadedComment ref="U247" dT="2025-09-08T16:58:27.55" personId="{79160F3F-A2CD-4B5D-ACD4-80E02EA51DFF}" id="{3872CF74-48CD-43CE-8A6F-B150DFBDA571}">
    <text>9-8-2025 Conduit Placement Confirmed Completed.</text>
  </threadedComment>
  <threadedComment ref="T248" dT="2025-12-31T15:56:15.15" personId="{79160F3F-A2CD-4B5D-ACD4-80E02EA51DFF}" id="{E3BF2BA0-70B8-422A-8B92-1C69C139E9F3}">
    <text>12-31-2025 Confirmed Actual Completed Footage.</text>
  </threadedComment>
  <threadedComment ref="U248" dT="2025-12-31T15:56:43.54" personId="{79160F3F-A2CD-4B5D-ACD4-80E02EA51DFF}" id="{A4376093-311B-42C9-B175-26AB8F236811}">
    <text>12-31-2025 Conduit Placement Confirmed Completed.</text>
  </threadedComment>
  <threadedComment ref="T249" dT="2025-12-11T16:48:58.81" personId="{79160F3F-A2CD-4B5D-ACD4-80E02EA51DFF}" id="{8CE1E9BD-D356-41AB-B083-3C8FEBF26354}">
    <text>12-11-2025 Confirmed Actual Completed Footage.</text>
  </threadedComment>
  <threadedComment ref="U249" dT="2025-12-11T16:49:23.39" personId="{79160F3F-A2CD-4B5D-ACD4-80E02EA51DFF}" id="{F56AA7F4-B97A-4465-A332-BB460260AB52}">
    <text>12-11-2025 Conduit Placement Confirmed Completed.</text>
  </threadedComment>
  <threadedComment ref="T250" dT="2026-01-30T19:46:43.53" personId="{79160F3F-A2CD-4B5D-ACD4-80E02EA51DFF}" id="{3AD5DE2C-D689-4E59-AA93-B91E131A8F11}">
    <text>1-30-2026 Confirmed Actual Completed Footage.</text>
  </threadedComment>
  <threadedComment ref="U250" dT="2026-01-30T19:47:19.30" personId="{79160F3F-A2CD-4B5D-ACD4-80E02EA51DFF}" id="{7C5C8B7C-42C5-430E-AD85-BDCEE701CDA6}">
    <text>1-30-2026 Conduit Placement Confirmed Completed.</text>
  </threadedComment>
  <threadedComment ref="T251" dT="2026-02-13T13:20:15.60" personId="{79160F3F-A2CD-4B5D-ACD4-80E02EA51DFF}" id="{110A7994-58DE-4F8E-8427-801FB51847F0}">
    <text>2-13-2026 Confirmed Actual Completed Footage.</text>
  </threadedComment>
  <threadedComment ref="U251" dT="2026-02-13T13:20:47.41" personId="{79160F3F-A2CD-4B5D-ACD4-80E02EA51DFF}" id="{4A258C6F-9CD1-4913-B5ED-37732A4AEF54}">
    <text>2-13-2026 Conduit Placement Confirmed Completed.</text>
  </threadedComment>
  <threadedComment ref="T252" dT="2026-01-02T16:57:06.87" personId="{79160F3F-A2CD-4B5D-ACD4-80E02EA51DFF}" id="{EAC732D0-AB96-4C69-A91D-BB359554AB1A}">
    <text>1-2-2025 Confirmed Actual Completed Footage.</text>
  </threadedComment>
  <threadedComment ref="U252" dT="2026-01-02T16:57:28.34" personId="{79160F3F-A2CD-4B5D-ACD4-80E02EA51DFF}" id="{E91BF1F0-0963-45B5-A474-CADA3DA4504E}">
    <text>1-2-2025 Conduit Placement Confirmed Completed.</text>
  </threadedComment>
  <threadedComment ref="T253" dT="2025-10-16T19:26:29.89" personId="{79160F3F-A2CD-4B5D-ACD4-80E02EA51DFF}" id="{FA615D11-82FF-4B99-8265-3A41810828A3}">
    <text>10-16-2025 Confirmed Actual Completed Footage.</text>
  </threadedComment>
  <threadedComment ref="T253" dT="2026-02-04T18:59:08.58" personId="{79160F3F-A2CD-4B5D-ACD4-80E02EA51DFF}" id="{9C8C23CB-AF2B-4F20-A06A-A2970B4BE619}" parentId="{FA615D11-82FF-4B99-8265-3A41810828A3}">
    <text>Updated Footage On 2-4-2026.</text>
  </threadedComment>
  <threadedComment ref="U253" dT="2026-02-04T18:59:44.83" personId="{79160F3F-A2CD-4B5D-ACD4-80E02EA51DFF}" id="{13B18FC3-8424-4159-95B1-51E32C91AE33}">
    <text>10-16-2025 Conduit Placement Confirmed Completed.</text>
  </threadedComment>
  <threadedComment ref="U253" dT="2026-02-04T19:01:24.29" personId="{79160F3F-A2CD-4B5D-ACD4-80E02EA51DFF}" id="{B2CFBDD9-A15A-48B9-ADF9-7F4EB84EAD9A}" parentId="{13B18FC3-8424-4159-95B1-51E32C91AE33}">
    <text>Updated Footage On 2-4-2026.</text>
  </threadedComment>
  <threadedComment ref="T254" dT="2025-11-03T17:53:22.59" personId="{79160F3F-A2CD-4B5D-ACD4-80E02EA51DFF}" id="{72EB9C4C-DE17-41D2-A678-76EBCA054D4D}">
    <text>11-3-2025 Confirmed Actual Completed Footage.</text>
  </threadedComment>
  <threadedComment ref="U254" dT="2025-11-03T17:53:44.56" personId="{79160F3F-A2CD-4B5D-ACD4-80E02EA51DFF}" id="{AA6A1BC9-0D53-4FA7-B453-E62F63289AE1}">
    <text>11-3-2025 Conduit Placement Confirmed Completed.</text>
  </threadedComment>
  <threadedComment ref="T255" dT="2026-01-06T15:27:35.06" personId="{74F12554-A315-4F9B-B137-457CC8B8B285}" id="{F8B2389A-5065-41F8-84D3-EB3EF0C0A196}">
    <text>1-6-2025 Confirmed Actual Completed Footage.</text>
  </threadedComment>
  <threadedComment ref="U255" dT="2026-01-18T16:36:21.24" personId="{79160F3F-A2CD-4B5D-ACD4-80E02EA51DFF}" id="{76C45A56-2FFC-43A0-90EC-7414E0AE5855}">
    <text>1-6-2025 Conduit Placement Confirmed Completed.</text>
  </threadedComment>
  <threadedComment ref="T256" dT="2025-09-25T13:43:53.24" personId="{79160F3F-A2CD-4B5D-ACD4-80E02EA51DFF}" id="{092F352F-24A5-425E-82FB-1643E38E162D}">
    <text>9-25-2025 All Rear Easement Toby Boxes Were Changed To Front Yard As Per Tillman And Skyview Management As Per Anthony.</text>
  </threadedComment>
  <threadedComment ref="T256" dT="2025-10-13T15:56:20.84" personId="{79160F3F-A2CD-4B5D-ACD4-80E02EA51DFF}" id="{FFABCF5F-19D9-4EC3-90B1-EAC7CC6F9D24}" parentId="{092F352F-24A5-425E-82FB-1643E38E162D}">
    <text>10-13-2025 Confirmed Actual Completed Footage.</text>
  </threadedComment>
  <threadedComment ref="U256" dT="2025-10-13T15:56:51.25" personId="{79160F3F-A2CD-4B5D-ACD4-80E02EA51DFF}" id="{05C2C591-F696-4C5F-8436-820D383D6963}">
    <text>10-13-2025 Conduit Placement Confirmed Completed.</text>
  </threadedComment>
  <threadedComment ref="T257" dT="2026-02-12T19:12:13.25" personId="{79160F3F-A2CD-4B5D-ACD4-80E02EA51DFF}" id="{6F20F396-E348-4B7A-915C-C6CA63EE3BB0}">
    <text>2-12-2026 Confirmed Actual Completed Footage.</text>
  </threadedComment>
  <threadedComment ref="U257" dT="2026-02-12T19:13:06.70" personId="{79160F3F-A2CD-4B5D-ACD4-80E02EA51DFF}" id="{C9E88274-CA30-4519-9AD6-96FDC8D26E9F}">
    <text>2-12-2026 Conduit Placement Confirmed Completed.</text>
  </threadedComment>
  <threadedComment ref="T258" dT="2025-04-07T20:33:57.07" personId="{79160F3F-A2CD-4B5D-ACD4-80E02EA51DFF}" id="{50F84F4B-CA08-4953-A659-686A5D4BF6C5}">
    <text>4-7-2025 Design Change Per Tillman.</text>
  </threadedComment>
  <threadedComment ref="T258" dT="2025-06-10T13:50:44.48" personId="{79160F3F-A2CD-4B5D-ACD4-80E02EA51DFF}" id="{0F5DE082-C2CC-49FF-9013-1FF5154D270E}" parentId="{50F84F4B-CA08-4953-A659-686A5D4BF6C5}">
    <text>6-10-2025 Confirmed Actual Completed Footage.</text>
  </threadedComment>
  <threadedComment ref="U258" dT="2025-06-10T13:51:26.28" personId="{79160F3F-A2CD-4B5D-ACD4-80E02EA51DFF}" id="{2B2F7E7E-F88F-4841-A27E-49AA7E710B67}">
    <text>6-10-2025 Conduit Placement Confirmed Completed.</text>
  </threadedComment>
  <threadedComment ref="T259" dT="2025-06-17T16:39:36.55" personId="{79160F3F-A2CD-4B5D-ACD4-80E02EA51DFF}" id="{D1852C84-14FD-4DC1-BC16-89890BB4781E}">
    <text xml:space="preserve">6-17-2025 Confirmed Actual Completed Footage. </text>
  </threadedComment>
  <threadedComment ref="U259" dT="2025-06-17T16:40:11.59" personId="{79160F3F-A2CD-4B5D-ACD4-80E02EA51DFF}" id="{3BBE86DA-5374-4D96-8579-A3B1FA92A2A9}">
    <text>6-17-2025 Conduit Placement Confirmed Completed.</text>
  </threadedComment>
  <threadedComment ref="T260" dT="2025-06-24T17:02:44.45" personId="{79160F3F-A2CD-4B5D-ACD4-80E02EA51DFF}" id="{745D7727-40D7-47F6-A2B1-BA4AB1E0BB2E}">
    <text>6-24-2025 Confirmed Actual Completed Footage.</text>
  </threadedComment>
  <threadedComment ref="U260" dT="2025-06-24T17:03:14.57" personId="{79160F3F-A2CD-4B5D-ACD4-80E02EA51DFF}" id="{2F8020AC-CF79-42FC-93FF-5B7A2960DB7C}">
    <text>6-24-2025 Conduit Placement Confirmed Completed.</text>
  </threadedComment>
  <threadedComment ref="A261" dT="2025-08-14T19:57:08.85" personId="{79160F3F-A2CD-4B5D-ACD4-80E02EA51DFF}" id="{6AB5DE0D-3B51-4FD4-9A91-1598EDB71722}">
    <text>8-14-2025 Partial Build Project As Per Tillman Email On 2-10-2025.</text>
  </threadedComment>
  <threadedComment ref="Q261" dT="2025-01-29T22:16:27.08" personId="{79160F3F-A2CD-4B5D-ACD4-80E02EA51DFF}" id="{33521AA2-0B39-4641-B599-8482897CB736}">
    <text>Assigned To Barlett Fiber Per Curtis On 1/29/2025.</text>
  </threadedComment>
  <threadedComment ref="Q261" dT="2025-05-29T12:42:02.77" personId="{79160F3F-A2CD-4B5D-ACD4-80E02EA51DFF}" id="{6D81CF5B-AF97-42F8-ADE1-D52FAC478536}" parentId="{33521AA2-0B39-4641-B599-8482897CB736}">
    <text>Partial Build Project Per Tillman On 2-10-2025.</text>
  </threadedComment>
  <threadedComment ref="T261" dT="2025-05-29T12:41:16.60" personId="{79160F3F-A2CD-4B5D-ACD4-80E02EA51DFF}" id="{45665442-E3C8-4B10-A5C7-C77C21BFDB56}">
    <text>Per Tillman On 2-10-2025 SOW Shows The Whole Project, But This Is To Complete The 4100ft Left On The Project. Partial Build Project.</text>
  </threadedComment>
  <threadedComment ref="T261" dT="2025-08-14T19:52:09.67" personId="{79160F3F-A2CD-4B5D-ACD4-80E02EA51DFF}" id="{EABAAA62-3798-4AD3-8733-0B979639ABDE}" parentId="{45665442-E3C8-4B10-A5C7-C77C21BFDB56}">
    <text>10-13-2025 Confirmed Actual Completed Footage.</text>
  </threadedComment>
  <threadedComment ref="U261" dT="2025-08-14T19:53:25.30" personId="{79160F3F-A2CD-4B5D-ACD4-80E02EA51DFF}" id="{90997271-9650-4039-9458-321FFE3F47F6}">
    <text>10-13-2025 Partial Build Project--Conduit Placement Confirmed Completed.</text>
  </threadedComment>
  <threadedComment ref="T262" dT="2025-11-28T18:42:32.18" personId="{79160F3F-A2CD-4B5D-ACD4-80E02EA51DFF}" id="{DFA606EC-1656-404E-BD44-71980BDA735D}">
    <text>11-28-2025 Confirmed Actual Completed Footage.</text>
  </threadedComment>
  <threadedComment ref="U262" dT="2025-11-28T18:43:28.34" personId="{79160F3F-A2CD-4B5D-ACD4-80E02EA51DFF}" id="{2CC0BDFB-A319-4984-8071-35A472D333C7}">
    <text>11-28-2025 Conduit Placement Confirmed Completed.</text>
  </threadedComment>
  <threadedComment ref="Z262" dT="2026-03-23T20:37:24.24" personId="{79160F3F-A2CD-4B5D-ACD4-80E02EA51DFF}" id="{17FA39E7-B832-4042-A41A-2B57E8A5CB9B}">
    <text>3-23-2026 QC Date Entered In SiteTracker On 3/23/2026.</text>
  </threadedComment>
  <threadedComment ref="T263" dT="2025-10-17T13:31:43.96" personId="{79160F3F-A2CD-4B5D-ACD4-80E02EA51DFF}" id="{430EB9FE-C68D-40BF-9C53-7B3E3AE65476}">
    <text>10-17-2025 Confirmed Actual Completed Footage.</text>
  </threadedComment>
  <threadedComment ref="U263" dT="2025-10-17T13:32:09.39" personId="{79160F3F-A2CD-4B5D-ACD4-80E02EA51DFF}" id="{6E6A0B35-D666-4965-881F-728295B71850}">
    <text>10-17-2025 Conduit Placement Confirmed Completed.</text>
  </threadedComment>
  <threadedComment ref="T264" dT="2026-03-05T19:26:45.41" personId="{79160F3F-A2CD-4B5D-ACD4-80E02EA51DFF}" id="{FE5D99F9-BFE9-451F-9F7E-A4CD22501884}">
    <text>3-5-2026 Confirmed Actual Completed Footage.</text>
  </threadedComment>
  <threadedComment ref="U264" dT="2026-03-05T19:27:19.10" personId="{79160F3F-A2CD-4B5D-ACD4-80E02EA51DFF}" id="{686B8EE3-213F-4466-BAF3-37E641755DA9}">
    <text>3-5-2026 Conduit Placement Confirmed Completed.</text>
  </threadedComment>
  <threadedComment ref="T265" dT="2026-02-12T12:14:29.49" personId="{79160F3F-A2CD-4B5D-ACD4-80E02EA51DFF}" id="{3D5B1262-F66B-4C59-BBBC-F6AFC2433BB9}">
    <text>2-12-2025 Confirmed Actual Completed Footage.</text>
  </threadedComment>
  <threadedComment ref="U265" dT="2026-02-12T12:15:03.38" personId="{79160F3F-A2CD-4B5D-ACD4-80E02EA51DFF}" id="{1F735FD8-2386-4BC2-B4E8-A477509547EE}">
    <text>2-12-2025 Conduit Placement Confirmed Completed.</text>
  </threadedComment>
  <threadedComment ref="T266" dT="2026-03-05T19:29:34.02" personId="{79160F3F-A2CD-4B5D-ACD4-80E02EA51DFF}" id="{2A3711DB-C2FE-4CC7-AA9B-5AC125161584}">
    <text>3-5-2026 Confirmed Actual Completed Footage.</text>
  </threadedComment>
  <threadedComment ref="U266" dT="2026-03-05T19:30:23.51" personId="{79160F3F-A2CD-4B5D-ACD4-80E02EA51DFF}" id="{59FC3BA9-B9B1-4F1C-8FA3-2E5E59939416}">
    <text>3-5-2026 Conduit Placement Confirmed Completed.</text>
  </threadedComment>
  <threadedComment ref="T267" dT="2025-10-24T14:15:47.33" personId="{79160F3F-A2CD-4B5D-ACD4-80E02EA51DFF}" id="{F382406F-04AA-4560-A001-1FD1AD150E9C}">
    <text>10-24-2025 Confirmed Actual Completed Footage.</text>
  </threadedComment>
  <threadedComment ref="T267" dT="2026-02-12T12:04:43.81" personId="{79160F3F-A2CD-4B5D-ACD4-80E02EA51DFF}" id="{5455B33A-0341-4217-9C6C-376F9634415F}" parentId="{F382406F-04AA-4560-A001-1FD1AD150E9C}">
    <text>2-12-2026 Footage Updated From Previous COP Package.</text>
  </threadedComment>
  <threadedComment ref="U267" dT="2025-10-24T14:16:13.77" personId="{79160F3F-A2CD-4B5D-ACD4-80E02EA51DFF}" id="{D47DB38C-951F-48D0-BAF4-D295F9189733}">
    <text>10-23-2025 Conduit Placement Confirmed Completed.</text>
  </threadedComment>
  <threadedComment ref="U267" dT="2026-02-12T12:05:02.03" personId="{79160F3F-A2CD-4B5D-ACD4-80E02EA51DFF}" id="{0D36A99E-3C73-438A-8288-C12505E9C896}" parentId="{D47DB38C-951F-48D0-BAF4-D295F9189733}">
    <text>2-12-2026 Footage Updated From Previous COP Package.</text>
  </threadedComment>
  <threadedComment ref="Q268" dT="2025-01-29T22:16:27.08" personId="{79160F3F-A2CD-4B5D-ACD4-80E02EA51DFF}" id="{E0656D9E-91FB-43EA-BA86-B9995DFABA33}">
    <text>Assigned To Barlett Fiber Per Curtis On 1/29/2025.</text>
  </threadedComment>
  <threadedComment ref="T268" dT="2025-08-28T18:47:07.25" personId="{79160F3F-A2CD-4B5D-ACD4-80E02EA51DFF}" id="{E93D87B3-3FBB-4ECE-A260-E3DA40656D32}">
    <text>8-28-2025 Confirmed Actual Completed Footage.</text>
  </threadedComment>
  <threadedComment ref="U268" dT="2025-08-28T18:48:13.27" personId="{79160F3F-A2CD-4B5D-ACD4-80E02EA51DFF}" id="{C0706972-4404-4AC2-9F60-7E1BECE80834}">
    <text>8-28-2025 Conduit Placement Confirmed Completed.</text>
  </threadedComment>
  <threadedComment ref="T269" dT="2025-08-27T18:49:17.58" personId="{79160F3F-A2CD-4B5D-ACD4-80E02EA51DFF}" id="{24B742A4-1CDA-4ECA-91C3-1197BE43FF62}">
    <text>8-27-2025 Confirmed Actual Completed Footage.</text>
  </threadedComment>
  <threadedComment ref="U269" dT="2025-08-27T18:49:51.28" personId="{79160F3F-A2CD-4B5D-ACD4-80E02EA51DFF}" id="{1B31B59A-2D5F-402A-925E-BB7C97DFA533}">
    <text>8-27-2025 Conduit Placement Confirmed Completed.</text>
  </threadedComment>
  <threadedComment ref="T270" dT="2025-09-03T16:33:54.38" personId="{79160F3F-A2CD-4B5D-ACD4-80E02EA51DFF}" id="{27B8619C-5C7F-45EA-AC39-FB33987A8417}">
    <text>9-3-2025 Confirmed Actual Completed Footage.</text>
  </threadedComment>
  <threadedComment ref="U270" dT="2025-09-03T16:34:18.42" personId="{79160F3F-A2CD-4B5D-ACD4-80E02EA51DFF}" id="{2ABA58B2-A453-411E-9D6B-092ACC54AF58}">
    <text>9-3-2025 Conduit Placement Confirmed Completed.</text>
  </threadedComment>
  <threadedComment ref="T271" dT="2026-01-22T15:37:27.51" personId="{79160F3F-A2CD-4B5D-ACD4-80E02EA51DFF}" id="{C1437040-BD6F-4B71-A174-A63D12FE65F0}">
    <text>1-22-2026 Confirmed Actual Completed Footage.</text>
  </threadedComment>
  <threadedComment ref="U271" dT="2026-01-18T19:06:49.29" personId="{79160F3F-A2CD-4B5D-ACD4-80E02EA51DFF}" id="{19EAB0C6-1425-4247-8A45-FCC0FB3D1AED}">
    <text>1-22-2026 Conduit Placement Confirmed Completed.</text>
  </threadedComment>
  <threadedComment ref="S272" dT="2025-11-07T21:20:51.48" personId="{79160F3F-A2CD-4B5D-ACD4-80E02EA51DFF}" id="{EC719E92-C077-43B7-BBDA-FF7B8D67D5DF}">
    <text>11-7-2025 Additional Footage Added For Connection Conduit That Was Not Completed By The MDU Vendor.</text>
  </threadedComment>
  <threadedComment ref="T272" dT="2025-11-07T21:28:03.34" personId="{79160F3F-A2CD-4B5D-ACD4-80E02EA51DFF}" id="{6FE375DB-D560-49AB-9894-D42851ABC6FF}">
    <text>11-7-2025 Additional Footage Added For Connection Conduit That Was Not Completed By The MDU Vendor.</text>
  </threadedComment>
  <threadedComment ref="T272" dT="2025-12-31T16:43:31.93" personId="{79160F3F-A2CD-4B5D-ACD4-80E02EA51DFF}" id="{938E8F24-F356-4846-BC92-6C6DEBCA159F}" parentId="{6FE375DB-D560-49AB-9894-D42851ABC6FF}">
    <text>12-31-2025 Confirmed Actual Completed Footage.</text>
  </threadedComment>
  <threadedComment ref="U272" dT="2025-12-31T16:44:01.34" personId="{79160F3F-A2CD-4B5D-ACD4-80E02EA51DFF}" id="{86C231E1-31D3-477D-8A75-806AA4FADE40}">
    <text>12-31-2025 Conduit Placement Confirmed Completed.</text>
  </threadedComment>
  <threadedComment ref="T273" dT="2026-01-13T21:28:05.63" personId="{74F12554-A315-4F9B-B137-457CC8B8B285}" id="{15178492-A7D4-4725-AE16-54B81F8805BE}">
    <text>1-13-2025 Confirmed Actual Completed Footage.  Change Order Request Sent to Tillman.</text>
  </threadedComment>
  <threadedComment ref="U273" dT="2026-01-18T19:07:06.26" personId="{79160F3F-A2CD-4B5D-ACD4-80E02EA51DFF}" id="{BC73194F-E293-4B2D-A1FC-7E404092361A}">
    <text>1-7-2026 Conduit Placement Confirmed Completed.</text>
  </threadedComment>
  <threadedComment ref="T274" dT="2026-02-18T20:05:05.58" personId="{79160F3F-A2CD-4B5D-ACD4-80E02EA51DFF}" id="{A98BE3A8-337A-4FE4-AC67-017D4B5FBC87}">
    <text>2-18-2026 Confirmed Actual Completed Footage.</text>
  </threadedComment>
  <threadedComment ref="U274" dT="2026-02-18T20:05:56.81" personId="{79160F3F-A2CD-4B5D-ACD4-80E02EA51DFF}" id="{3C71D945-CF91-47B5-9BB0-67B3A7AA6711}">
    <text>2-18-2026 Conduit Placement Confirmed Completed.</text>
  </threadedComment>
  <threadedComment ref="T275" dT="2026-02-13T14:56:00.16" personId="{79160F3F-A2CD-4B5D-ACD4-80E02EA51DFF}" id="{12588EC4-9811-492A-9A60-A16A1FB09105}">
    <text>2-13-2026 Confirmed Actual Completed Footage.</text>
  </threadedComment>
  <threadedComment ref="U275" dT="2026-02-13T14:57:12.34" personId="{79160F3F-A2CD-4B5D-ACD4-80E02EA51DFF}" id="{A69F6EB8-8025-41C5-AA8D-65B8B395FC6F}">
    <text>2-13-2025 Conduit Placement Confirmed Completed.</text>
  </threadedComment>
  <threadedComment ref="T276" dT="2026-03-02T15:57:56.06" personId="{79160F3F-A2CD-4B5D-ACD4-80E02EA51DFF}" id="{ED6D5542-FEED-43B0-95EB-A4F8D3E3730A}">
    <text>3-2-2026 Confirmed Actual Completed Footage.</text>
  </threadedComment>
  <threadedComment ref="U276" dT="2026-03-02T15:58:32.41" personId="{79160F3F-A2CD-4B5D-ACD4-80E02EA51DFF}" id="{FB492AF6-E564-4A7C-9755-E53B7798C17F}">
    <text>3-2-2026 Conduit Placement Confirmed Completed.</text>
  </threadedComment>
  <threadedComment ref="T277" dT="2026-01-18T17:12:51.84" personId="{79160F3F-A2CD-4B5D-ACD4-80E02EA51DFF}" id="{2D2B9981-4324-4855-A594-46124D70FC47}">
    <text>1-6-2026 Confirmed Actual Completed Footage.</text>
  </threadedComment>
  <threadedComment ref="U277" dT="2026-01-18T17:14:26.89" personId="{79160F3F-A2CD-4B5D-ACD4-80E02EA51DFF}" id="{0158FCDB-5746-4906-8BAB-94D3F90B878A}">
    <text>1-6-2026 Fiber Placement and Splicing.</text>
  </threadedComment>
  <threadedComment ref="T278" dT="2026-02-20T13:00:18.94" personId="{79160F3F-A2CD-4B5D-ACD4-80E02EA51DFF}" id="{BAA40511-3275-40B5-86A2-703F450511FE}">
    <text>2-19-2026 Confirmed Actual Completed Footage.</text>
  </threadedComment>
  <threadedComment ref="U278" dT="2026-02-20T13:00:45.23" personId="{79160F3F-A2CD-4B5D-ACD4-80E02EA51DFF}" id="{B83338A2-9A43-4478-8D32-2AF51F0EE5D7}">
    <text>2-19-2026 Conduit Placement Confirmed Completed.</text>
  </threadedComment>
  <threadedComment ref="T279" dT="2026-02-18T14:14:07.56" personId="{79160F3F-A2CD-4B5D-ACD4-80E02EA51DFF}" id="{0D3ECAD9-AD0C-4008-91D4-C10F6C9BDE65}">
    <text>2-18-2026 Confirmed Actual Completed Footage.</text>
  </threadedComment>
  <threadedComment ref="U279" dT="2026-02-18T14:14:32.51" personId="{79160F3F-A2CD-4B5D-ACD4-80E02EA51DFF}" id="{C9344CE6-A1EB-4F93-99E9-82DD02424943}">
    <text>2-18-2026 Conduit Placement Confirmed Completed.</text>
  </threadedComment>
  <threadedComment ref="T280" dT="2026-02-10T14:54:16.11" personId="{79160F3F-A2CD-4B5D-ACD4-80E02EA51DFF}" id="{A1523670-8299-49F8-BC0E-C17A11A5158C}">
    <text>2-10-2026 Confirmed Actual Completed Footage.</text>
  </threadedComment>
  <threadedComment ref="U280" dT="2026-02-10T14:55:05.90" personId="{79160F3F-A2CD-4B5D-ACD4-80E02EA51DFF}" id="{86484425-BF2B-438E-BF87-CAF79B32145E}">
    <text>2-10-2026 Conduit Placement Confirmed Completed.</text>
  </threadedComment>
  <threadedComment ref="T281" dT="2026-02-16T13:22:46.91" personId="{79160F3F-A2CD-4B5D-ACD4-80E02EA51DFF}" id="{33E99D0C-0814-4C46-8BC3-69176613FEF8}">
    <text>2-16-2026 Confirmed Actual Completed Footage.</text>
  </threadedComment>
  <threadedComment ref="U281" dT="2026-02-16T13:23:40.02" personId="{79160F3F-A2CD-4B5D-ACD4-80E02EA51DFF}" id="{C187D7AE-04F5-45E6-86C3-93F833FB12C1}">
    <text>2-16-2026 Conduit Placement Confirmed Completed.</text>
  </threadedComment>
  <threadedComment ref="T282" dT="2026-02-19T20:59:10.79" personId="{79160F3F-A2CD-4B5D-ACD4-80E02EA51DFF}" id="{A93E8060-FB3D-4C47-B412-85B26289FD9A}">
    <text>2-19-2026 Confirmed Actual Completed Footage.</text>
  </threadedComment>
  <threadedComment ref="U282" dT="2026-02-19T20:59:38.59" personId="{79160F3F-A2CD-4B5D-ACD4-80E02EA51DFF}" id="{816BA403-EF78-4DFA-B289-1EEC0C36F62B}">
    <text>2-19-2026 Conduit Placement Confirmed Completed.</text>
  </threadedComment>
  <threadedComment ref="T283" dT="2026-02-17T15:58:40.00" personId="{79160F3F-A2CD-4B5D-ACD4-80E02EA51DFF}" id="{862963C8-16FB-4FBE-A563-F04E36DD6647}">
    <text>2-17-2026 Confirmed Actual Completed Footage.</text>
  </threadedComment>
  <threadedComment ref="U283" dT="2026-02-17T15:59:02.04" personId="{79160F3F-A2CD-4B5D-ACD4-80E02EA51DFF}" id="{6A78E1E5-9584-46C6-AD45-750D3B8605FA}">
    <text>2-17-2026 Conduit Placement Confirmed Completed.</text>
  </threadedComment>
  <threadedComment ref="T284" dT="2026-02-17T18:00:31.18" personId="{79160F3F-A2CD-4B5D-ACD4-80E02EA51DFF}" id="{88D4BA5F-33A5-497A-BF7C-EA1BC2724A62}">
    <text>2-17-2026 Confirmed Actual Completed Footage.</text>
  </threadedComment>
  <threadedComment ref="U284" dT="2026-02-17T18:00:51.95" personId="{79160F3F-A2CD-4B5D-ACD4-80E02EA51DFF}" id="{C4086BEF-76A4-453B-A210-12AA39763842}">
    <text>2-17-2026 Conduit Placement Confirmed Completed.</text>
  </threadedComment>
  <threadedComment ref="T285" dT="2026-02-19T14:30:10.12" personId="{79160F3F-A2CD-4B5D-ACD4-80E02EA51DFF}" id="{C43B3F3A-D6D4-4B7C-BB0A-82652D331B68}">
    <text>2-19-2026 Confirmed Actual Completed Footage.</text>
  </threadedComment>
  <threadedComment ref="U285" dT="2026-02-19T14:30:34.37" personId="{79160F3F-A2CD-4B5D-ACD4-80E02EA51DFF}" id="{7E55D298-EB53-4E0C-BF92-B426C0508B77}">
    <text>2-19-2026 Conduit Placement Confirmed Completed.</text>
  </threadedComment>
  <threadedComment ref="T286" dT="2026-02-17T15:37:22.67" personId="{79160F3F-A2CD-4B5D-ACD4-80E02EA51DFF}" id="{D24D63EC-D1D5-4834-AD1C-EE7FD18570C3}">
    <text>2-17-2026 Confirmed Actual Completed Footage.</text>
  </threadedComment>
  <threadedComment ref="U286" dT="2026-02-17T15:37:49.69" personId="{79160F3F-A2CD-4B5D-ACD4-80E02EA51DFF}" id="{67527DD3-1FB9-46BB-9494-9F7FF897EFAA}">
    <text>2-17-2026 Conduit Placement Confirmed Completed.</text>
  </threadedComment>
  <threadedComment ref="T287" dT="2026-02-16T16:49:47.05" personId="{79160F3F-A2CD-4B5D-ACD4-80E02EA51DFF}" id="{5564551D-A5BD-432E-A187-17A5D71C1715}">
    <text>2-16-2026 Confirmed Actual Completed Footage.</text>
  </threadedComment>
  <threadedComment ref="U287" dT="2026-02-16T16:40:15.02" personId="{79160F3F-A2CD-4B5D-ACD4-80E02EA51DFF}" id="{DD76A7F3-87D7-4206-BF6B-B7F1D7526D5B}">
    <text>2-16-2026 Conduit Placement Confirmed Completed.</text>
  </threadedComment>
  <threadedComment ref="T288" dT="2026-02-18T14:43:09.25" personId="{79160F3F-A2CD-4B5D-ACD4-80E02EA51DFF}" id="{BFCBF5C6-B997-45F7-AE9E-7905397BA65A}">
    <text>2-18-2026 Confirmed Actual Completed Footage.</text>
  </threadedComment>
  <threadedComment ref="U288" dT="2026-02-18T14:43:38.89" personId="{79160F3F-A2CD-4B5D-ACD4-80E02EA51DFF}" id="{F788B7FD-C780-4157-9258-2D767F1B8917}">
    <text>2-18-2026 Conduit Placement Confirmed Completed.</text>
  </threadedComment>
  <threadedComment ref="T289" dT="2026-02-05T16:55:24.02" personId="{79160F3F-A2CD-4B5D-ACD4-80E02EA51DFF}" id="{D88503A3-D444-4F31-BCD5-F9D8D89310D3}">
    <text>2-5-2026 Confirmed Actual Completed Footage.</text>
  </threadedComment>
  <threadedComment ref="U289" dT="2026-02-05T16:56:02.66" personId="{79160F3F-A2CD-4B5D-ACD4-80E02EA51DFF}" id="{9B46CB5B-C96A-43F5-9326-58F5A9619D94}">
    <text>2-5-2026 Conduit Placement Confirmed Completed.</text>
  </threadedComment>
  <threadedComment ref="T290" dT="2026-02-11T17:20:15.61" personId="{79160F3F-A2CD-4B5D-ACD4-80E02EA51DFF}" id="{14D1427B-9C11-4284-B744-EA9B67F3CF3A}">
    <text>2-11-2026 Confirmed Actual Completed Footage.</text>
  </threadedComment>
  <threadedComment ref="U290" dT="2026-02-11T17:21:08.01" personId="{79160F3F-A2CD-4B5D-ACD4-80E02EA51DFF}" id="{071B4E70-659E-4D73-97DE-0FFFBF9EBFB7}">
    <text>2-11-2026 Conduit Placement Confirmed Completed.</text>
  </threadedComment>
  <threadedComment ref="T291" dT="2026-02-12T21:05:41.41" personId="{79160F3F-A2CD-4B5D-ACD4-80E02EA51DFF}" id="{FE4DFD32-6BA4-4777-9F6B-8BE5755F0E1B}">
    <text>2-12-2026 Confirmed Actual Completed Footage.</text>
  </threadedComment>
  <threadedComment ref="U291" dT="2026-02-12T21:06:06.02" personId="{79160F3F-A2CD-4B5D-ACD4-80E02EA51DFF}" id="{D40C653A-FB90-47B3-9402-B36AF5F4FA0A}">
    <text>2-12-2026 Conduit Placement Confirmed Completed.</text>
  </threadedComment>
  <threadedComment ref="T292" dT="2026-02-12T19:32:43.48" personId="{79160F3F-A2CD-4B5D-ACD4-80E02EA51DFF}" id="{9CA5400C-C01D-4D8C-B7DF-11F5FF10AC63}">
    <text>2-12-2026 Confirmed Actual Completed Footage.</text>
  </threadedComment>
  <threadedComment ref="U292" dT="2026-02-12T19:33:08.78" personId="{79160F3F-A2CD-4B5D-ACD4-80E02EA51DFF}" id="{7544F845-A0AE-4FE1-AB49-BEE750E1B672}">
    <text>2-12-2026 Conduit Placement Confirmed Completed.</text>
  </threadedComment>
  <threadedComment ref="T293" dT="2026-02-20T14:55:19.17" personId="{79160F3F-A2CD-4B5D-ACD4-80E02EA51DFF}" id="{341BF7B9-F649-4457-9E27-4C42A82B3A28}">
    <text>2-20-2026 Confirmed Actual Completed Footage.</text>
  </threadedComment>
  <threadedComment ref="U293" dT="2026-02-20T14:55:46.10" personId="{79160F3F-A2CD-4B5D-ACD4-80E02EA51DFF}" id="{6DB2574A-CEC9-455B-B241-7DA7F42E31F0}">
    <text>2-20-2026 Conduit Placement Confirmed Completed.</text>
  </threadedComment>
  <threadedComment ref="T294" dT="2026-02-19T20:56:27.06" personId="{79160F3F-A2CD-4B5D-ACD4-80E02EA51DFF}" id="{BFEFFAC8-E32F-4388-A97A-FFC17E5EBE0A}">
    <text>2-19-2026 Confirmed Actual Completed Footage.</text>
  </threadedComment>
  <threadedComment ref="U294" dT="2026-02-19T20:56:50.78" personId="{79160F3F-A2CD-4B5D-ACD4-80E02EA51DFF}" id="{2076A592-7331-4983-8515-AAEFE47D110C}">
    <text>2-19-2026 Conduit Placement Confirmed Completed.</text>
  </threadedComment>
  <threadedComment ref="T295" dT="2026-02-20T17:01:14.41" personId="{79160F3F-A2CD-4B5D-ACD4-80E02EA51DFF}" id="{7F7D4AE3-F598-4968-A316-5ADD1A134145}">
    <text>2-20-2026 Confirmed Actual Completed Footage.</text>
  </threadedComment>
  <threadedComment ref="U295" dT="2026-02-20T17:01:41.28" personId="{79160F3F-A2CD-4B5D-ACD4-80E02EA51DFF}" id="{DD46B0C2-70B9-4B9E-AD1F-FBC2D3708C5F}">
    <text>2-20-2026 Conduit Placement Confirmed Completed.</text>
  </threadedComment>
  <threadedComment ref="T296" dT="2026-02-16T19:35:14.22" personId="{79160F3F-A2CD-4B5D-ACD4-80E02EA51DFF}" id="{04127213-04CF-455F-8D7F-0714A2AE622C}">
    <text>2-16-2026 Confirmed Actual Completed Footage.</text>
  </threadedComment>
  <threadedComment ref="U296" dT="2026-02-16T19:35:42.56" personId="{79160F3F-A2CD-4B5D-ACD4-80E02EA51DFF}" id="{5A83E30D-A46A-43F1-9A85-3AA665B4FEE1}">
    <text>2-16-2026 Conduit Placement Confirmed Completed.</text>
  </threadedComment>
  <threadedComment ref="A301" dT="2025-02-27T13:01:24.28" personId="{79160F3F-A2CD-4B5D-ACD4-80E02EA51DFF}" id="{A37A4793-E60C-4CE6-A76D-C7E3B8D681AB}">
    <text>NTP Received Fiber Placement and Splice Only Project.</text>
  </threadedComment>
  <threadedComment ref="D301" dT="2025-10-13T19:33:59.98" personId="{79160F3F-A2CD-4B5D-ACD4-80E02EA51DFF}" id="{DA91151F-4A1B-4C7E-8021-AEA313E78314}">
    <text>10-13-2025 Light Levels Sent On 5-23-2025 and 10-13-2025.</text>
  </threadedComment>
  <threadedComment ref="Q301" dT="2025-01-29T22:16:27.08" personId="{79160F3F-A2CD-4B5D-ACD4-80E02EA51DFF}" id="{22BB94B6-292D-4F48-9F8F-2E7606AE5DB2}">
    <text>Assigned To Barlett Fiber Per Curtis On 1/29/2025.</text>
  </threadedComment>
  <threadedComment ref="A302" dT="2025-02-27T13:01:41.97" personId="{79160F3F-A2CD-4B5D-ACD4-80E02EA51DFF}" id="{1C613D79-198D-4F2E-B2B9-68EF42CB9F7B}">
    <text>NTP Received Fiber Placement and Splice Only Project.</text>
  </threadedComment>
  <threadedComment ref="D302" dT="2025-10-13T19:34:27.77" personId="{79160F3F-A2CD-4B5D-ACD4-80E02EA51DFF}" id="{CBF15CBA-88EB-470D-A62F-EE9DD467B0E9}">
    <text>10-13-2025 Light Levels Sent On 5-27-2025 and 10-13-2025.</text>
  </threadedComment>
  <threadedComment ref="Q302" dT="2025-01-29T22:16:27.08" personId="{79160F3F-A2CD-4B5D-ACD4-80E02EA51DFF}" id="{C6D60ED1-BBF7-4E26-82EE-4A886DDDEEC6}">
    <text>Assigned To Barlett Fiber Per Curtis On 1/29/2025.</text>
  </threadedComment>
  <threadedComment ref="A303" dT="2025-02-27T13:01:49.84" personId="{79160F3F-A2CD-4B5D-ACD4-80E02EA51DFF}" id="{F6E499A0-F22E-4BC3-99F7-2214F12B4AF1}">
    <text>NTP Received Fiber Placement and Splice Only Project.</text>
  </threadedComment>
  <threadedComment ref="D303" dT="2025-10-13T19:34:54.93" personId="{79160F3F-A2CD-4B5D-ACD4-80E02EA51DFF}" id="{5A6DA43F-3E8D-489F-A7C7-81F36A33DD07}">
    <text>10-13-2025 Light Levels Sent On 5-27-2025 and 10-13-2025.</text>
  </threadedComment>
  <threadedComment ref="Q303" dT="2025-01-29T22:16:27.08" personId="{79160F3F-A2CD-4B5D-ACD4-80E02EA51DFF}" id="{71A8135D-E913-4871-A81E-2F6A38E72F03}">
    <text>Assigned To Barlett Fiber Per Curtis On 1/29/2025.</text>
  </threadedComment>
  <threadedComment ref="A304" dT="2025-02-26T19:39:10.79" personId="{79160F3F-A2CD-4B5D-ACD4-80E02EA51DFF}" id="{D9F82B91-30C2-447A-9648-88D40C07F333}">
    <text>NTP Received Fiber Placement and Splice Only Project.</text>
  </threadedComment>
  <threadedComment ref="D304" dT="2025-10-13T19:35:38.16" personId="{79160F3F-A2CD-4B5D-ACD4-80E02EA51DFF}" id="{7DFF0006-B99C-46CE-90DA-63CA840B8AD8}">
    <text>10-13-2025 Light Levels Sent On 7-1-2025 and 10-13-2025.</text>
  </threadedComment>
  <threadedComment ref="D305" dT="2025-10-13T19:36:00.24" personId="{79160F3F-A2CD-4B5D-ACD4-80E02EA51DFF}" id="{BFFB3A05-E815-4E8B-986D-A7F5FC862DC2}">
    <text>10-13-2025 Light Levels Sent On 5-6-2025 and 10-13-2025.</text>
  </threadedComment>
  <threadedComment ref="A306" dT="2025-02-26T16:54:04.19" personId="{79160F3F-A2CD-4B5D-ACD4-80E02EA51DFF}" id="{34365959-AADA-4175-BEAD-5AE4D2FD766E}">
    <text>NTP Received Splice Only Project.</text>
  </threadedComment>
  <threadedComment ref="D306" dT="2025-10-13T19:36:40.93" personId="{79160F3F-A2CD-4B5D-ACD4-80E02EA51DFF}" id="{670D42A8-5418-4E36-950C-1200A0E7FE7D}">
    <text>10-13-2025 Light Levels Sent On 10-13-2025.</text>
  </threadedComment>
  <threadedComment ref="A307" dT="2025-02-26T19:38:35.07" personId="{79160F3F-A2CD-4B5D-ACD4-80E02EA51DFF}" id="{A24F9781-5662-44CF-BEE7-9DE1D8BBE520}">
    <text>NTP Received Fiber Placement and Splice Only Project.</text>
  </threadedComment>
  <threadedComment ref="D30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79" t="s">
        <v>0</v>
      </c>
      <c r="B1" s="1379"/>
      <c r="C1" s="1379"/>
      <c r="D1" s="1379"/>
      <c r="E1" s="1379"/>
      <c r="F1" s="1379"/>
      <c r="G1" s="1379"/>
      <c r="H1" s="1379"/>
      <c r="I1" s="1379"/>
      <c r="J1" s="1379"/>
      <c r="K1" s="1379"/>
      <c r="L1" s="1379"/>
      <c r="M1" s="1379"/>
      <c r="N1" s="1379"/>
      <c r="O1" s="1379"/>
      <c r="P1" s="1379"/>
      <c r="Q1" s="1089"/>
      <c r="S1" s="1089"/>
      <c r="T1" s="1089"/>
      <c r="U1" s="1089"/>
      <c r="V1" s="1089"/>
      <c r="W1" s="1089"/>
      <c r="X1" s="1089"/>
      <c r="Y1" s="1089"/>
      <c r="Z1" s="1089"/>
    </row>
    <row r="2" spans="1:26" ht="24.95" customHeight="1">
      <c r="A2" s="1380" t="str">
        <f ca="1">"Last Updated: "&amp;TEXT(NOW(),"MM/DD/YYYY  h:mm AM/PM")</f>
        <v>Last Updated: 03/24/2026  6:17 PM</v>
      </c>
      <c r="B2" s="1380"/>
      <c r="C2" s="1380"/>
      <c r="D2" s="1380"/>
      <c r="E2" s="1380"/>
      <c r="F2" s="1380"/>
      <c r="G2" s="1380"/>
      <c r="H2" s="1380"/>
      <c r="I2" s="1380"/>
      <c r="J2" s="1380"/>
      <c r="K2" s="1380"/>
      <c r="L2" s="1380"/>
      <c r="M2" s="1380"/>
      <c r="N2" s="1380"/>
      <c r="O2" s="1380"/>
      <c r="P2" s="1380"/>
      <c r="Q2" s="1089"/>
      <c r="S2" s="1089"/>
      <c r="T2" s="1089"/>
      <c r="U2" s="1089"/>
      <c r="V2" s="1089"/>
      <c r="W2" s="1089"/>
      <c r="X2" s="1089"/>
      <c r="Y2" s="1089"/>
      <c r="Z2" s="1089"/>
    </row>
    <row r="3" spans="1:26" ht="9.9499999999999993" customHeight="1">
      <c r="A3" s="1089"/>
      <c r="B3" s="1089"/>
      <c r="C3" s="1089"/>
      <c r="D3" s="1089"/>
      <c r="E3" s="1089"/>
      <c r="F3" s="1089"/>
      <c r="G3" s="1089"/>
      <c r="H3" s="1089"/>
      <c r="I3" s="1089"/>
      <c r="J3" s="1089"/>
      <c r="K3" s="1089"/>
      <c r="L3" s="1089"/>
      <c r="M3" s="1089"/>
      <c r="N3" s="1089"/>
      <c r="O3" s="1089"/>
      <c r="P3" s="1089"/>
      <c r="Q3" s="1089"/>
      <c r="S3" s="1089"/>
      <c r="T3" s="1089"/>
      <c r="U3" s="1089"/>
      <c r="V3" s="1089"/>
      <c r="W3" s="1089"/>
      <c r="X3" s="1089"/>
      <c r="Y3" s="1089"/>
      <c r="Z3" s="1089"/>
    </row>
    <row r="4" spans="1:26" ht="24.95" customHeight="1">
      <c r="A4" s="1411" t="s">
        <v>1</v>
      </c>
      <c r="B4" s="1411"/>
      <c r="C4" s="1411"/>
      <c r="D4" s="1411"/>
      <c r="E4" s="1411"/>
      <c r="F4" s="1411"/>
      <c r="G4" s="1411"/>
      <c r="H4" s="1411"/>
      <c r="I4" s="1089"/>
      <c r="J4" s="1089"/>
      <c r="K4" s="1089"/>
      <c r="L4" s="1089"/>
      <c r="M4" s="1089"/>
      <c r="N4" s="1089"/>
      <c r="O4" s="1089"/>
      <c r="P4" s="1089"/>
      <c r="Q4" s="1089"/>
      <c r="S4" s="1089"/>
      <c r="T4" s="1089"/>
      <c r="U4" s="1089"/>
      <c r="V4" s="1089"/>
      <c r="W4" s="1089"/>
      <c r="X4" s="1089"/>
      <c r="Y4" s="1089"/>
      <c r="Z4" s="1089"/>
    </row>
    <row r="5" spans="1:26" ht="24.95" customHeight="1">
      <c r="A5" s="1090" t="s">
        <v>2</v>
      </c>
      <c r="B5" s="1091" t="s">
        <v>3</v>
      </c>
      <c r="C5" s="1090" t="s">
        <v>4</v>
      </c>
      <c r="D5" s="1091" t="s">
        <v>3</v>
      </c>
      <c r="E5" s="1090" t="s">
        <v>5</v>
      </c>
      <c r="F5" s="1091" t="s">
        <v>3</v>
      </c>
      <c r="G5" s="1090" t="s">
        <v>6</v>
      </c>
      <c r="H5" s="1091" t="s">
        <v>3</v>
      </c>
      <c r="I5" s="1089"/>
      <c r="J5" s="1089"/>
      <c r="K5" s="1089"/>
      <c r="L5" s="1089"/>
      <c r="M5" s="1089"/>
      <c r="N5" s="1089"/>
      <c r="O5" s="1089"/>
      <c r="P5" s="1089"/>
      <c r="Q5" s="1089"/>
      <c r="R5" s="1089"/>
      <c r="S5" s="1089"/>
      <c r="T5" s="1089"/>
      <c r="U5" s="1089"/>
      <c r="V5" s="1089"/>
      <c r="W5" s="1089"/>
      <c r="X5" s="1089"/>
      <c r="Y5" s="1089"/>
      <c r="Z5" s="1089"/>
    </row>
    <row r="6" spans="1:26" ht="9.9499999999999993" customHeight="1">
      <c r="A6" s="1089"/>
      <c r="B6" s="1089"/>
      <c r="C6" s="1089"/>
      <c r="D6" s="1089"/>
      <c r="E6" s="1089"/>
      <c r="F6" s="1089"/>
      <c r="G6" s="1089"/>
      <c r="H6" s="1089"/>
      <c r="I6" s="1089"/>
      <c r="J6" s="1089"/>
      <c r="K6" s="1089"/>
      <c r="L6" s="1089"/>
      <c r="M6" s="1089"/>
      <c r="N6" s="1089"/>
      <c r="O6" s="1089"/>
      <c r="T6" s="1089"/>
      <c r="U6" s="1089"/>
      <c r="V6" s="1089"/>
      <c r="W6" s="1089"/>
      <c r="X6" s="1089"/>
      <c r="Y6" s="1089"/>
      <c r="Z6" s="1089"/>
    </row>
    <row r="7" spans="1:26" ht="30" customHeight="1">
      <c r="A7" s="1381" t="s">
        <v>7</v>
      </c>
      <c r="B7" s="1381"/>
      <c r="C7" s="1381"/>
      <c r="D7" s="1381"/>
      <c r="E7" s="1381"/>
      <c r="F7" s="1381"/>
      <c r="G7" s="1381"/>
      <c r="H7" s="1381"/>
      <c r="I7" s="1381"/>
      <c r="J7" s="1381"/>
      <c r="K7" s="1381"/>
      <c r="L7" s="1381"/>
      <c r="M7" s="1381"/>
      <c r="N7" s="1381"/>
      <c r="O7" s="1381"/>
      <c r="P7" s="1381"/>
      <c r="Q7" s="1089"/>
      <c r="R7" s="1089"/>
      <c r="S7" s="1089"/>
      <c r="T7" s="1089"/>
      <c r="U7" s="1089"/>
      <c r="V7" s="1089"/>
      <c r="W7" s="1089"/>
      <c r="X7" s="1089"/>
      <c r="Y7" s="1089"/>
      <c r="Z7" s="1089"/>
    </row>
    <row r="8" spans="1:26" ht="8.1" customHeight="1">
      <c r="A8" s="1089"/>
      <c r="B8" s="1089"/>
      <c r="C8" s="1089"/>
      <c r="D8" s="1089"/>
      <c r="E8" s="1089"/>
      <c r="F8" s="1089"/>
      <c r="G8" s="1089"/>
      <c r="H8" s="1089"/>
      <c r="I8" s="1089"/>
      <c r="J8" s="1089"/>
      <c r="K8" s="1089"/>
      <c r="L8" s="1089"/>
      <c r="M8" s="1089"/>
      <c r="N8" s="1089"/>
      <c r="O8" s="1089"/>
      <c r="P8" s="1089"/>
      <c r="Q8" s="1089"/>
      <c r="R8" s="1089"/>
      <c r="S8" s="1089"/>
      <c r="T8" s="1089"/>
      <c r="U8" s="1089"/>
      <c r="V8" s="1089"/>
      <c r="W8" s="1089"/>
      <c r="X8" s="1089"/>
      <c r="Y8" s="1089"/>
      <c r="Z8" s="1089"/>
    </row>
    <row r="9" spans="1:26" ht="21.95" customHeight="1">
      <c r="A9" s="1382" t="s">
        <v>8</v>
      </c>
      <c r="B9" s="1383"/>
      <c r="C9" s="1089"/>
      <c r="D9" s="1373" t="s">
        <v>9</v>
      </c>
      <c r="E9" s="1374"/>
      <c r="F9" s="1375"/>
      <c r="G9" s="1089"/>
      <c r="H9" s="1373" t="s">
        <v>10</v>
      </c>
      <c r="I9" s="1374"/>
      <c r="J9" s="1375"/>
      <c r="K9" s="1089"/>
      <c r="L9" s="1373" t="s">
        <v>11</v>
      </c>
      <c r="M9" s="1374"/>
      <c r="N9" s="1375"/>
      <c r="O9" s="1089"/>
      <c r="P9" s="1089"/>
      <c r="Q9" s="1089"/>
      <c r="R9" s="1089"/>
      <c r="S9" s="1089"/>
      <c r="T9" s="1089"/>
      <c r="U9" s="1089"/>
      <c r="V9" s="1089"/>
      <c r="W9" s="1089"/>
      <c r="X9" s="1089"/>
      <c r="Y9" s="1089"/>
      <c r="Z9" s="1089"/>
    </row>
    <row r="10" spans="1:26" ht="50.1" customHeight="1">
      <c r="A10" s="1384" cm="1">
        <f t="array" ref="A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f>
        <v>128</v>
      </c>
      <c r="B10" s="1385"/>
      <c r="C10" s="1089"/>
      <c r="D10" s="1384" cm="1">
        <f t="array" ref="D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Footage'!U2:U146),'Tillman UG Footage'!U2:U146,0)))</f>
        <v>710658</v>
      </c>
      <c r="E10" s="1386"/>
      <c r="F10" s="1385"/>
      <c r="G10" s="1089"/>
      <c r="H10" s="1387" cm="1">
        <f t="array" ref="H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Footage'!V2:V146),'Tillman UG Footage'!V2:V146,0)))</f>
        <v>50739</v>
      </c>
      <c r="I10" s="1388"/>
      <c r="J10" s="1389"/>
      <c r="K10" s="1089"/>
      <c r="L10" s="1390" cm="1">
        <f t="array" ref="L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Footage'!W2:W146),'Tillman UG Footage'!W2:W146,0)))</f>
        <v>659919</v>
      </c>
      <c r="M10" s="1391"/>
      <c r="N10" s="1392"/>
      <c r="O10" s="1089"/>
      <c r="P10" s="1089"/>
      <c r="Q10" s="1089"/>
      <c r="R10" s="1089"/>
      <c r="S10" s="1089"/>
      <c r="T10" s="1089"/>
      <c r="U10" s="1089"/>
      <c r="V10" s="1089"/>
      <c r="W10" s="1089"/>
      <c r="X10" s="1089"/>
      <c r="Y10" s="1089"/>
      <c r="Z10" s="1089"/>
    </row>
    <row r="11" spans="1:26" ht="8.1" customHeight="1">
      <c r="A11" s="1089"/>
      <c r="B11" s="1089"/>
      <c r="C11" s="1089"/>
      <c r="D11" s="1089"/>
      <c r="E11" s="1089"/>
      <c r="F11" s="1089"/>
      <c r="G11" s="1089"/>
      <c r="H11" s="1089"/>
      <c r="I11" s="1089"/>
      <c r="J11" s="1089"/>
      <c r="K11" s="1089"/>
      <c r="L11" s="1089"/>
      <c r="M11" s="1089"/>
      <c r="N11" s="1089"/>
      <c r="O11" s="1089"/>
      <c r="P11" s="1089"/>
      <c r="Q11" s="1089"/>
      <c r="R11" s="1089"/>
      <c r="S11" s="1089"/>
      <c r="T11" s="1089"/>
      <c r="U11" s="1089"/>
      <c r="V11" s="1089"/>
      <c r="W11" s="1089"/>
      <c r="X11" s="1089"/>
      <c r="Y11" s="1089"/>
      <c r="Z11" s="1089"/>
    </row>
    <row r="12" spans="1:26" ht="21.95" customHeight="1">
      <c r="A12" s="1373" t="s">
        <v>12</v>
      </c>
      <c r="B12" s="1375"/>
      <c r="C12" s="1089"/>
      <c r="D12" s="1373" t="s">
        <v>13</v>
      </c>
      <c r="E12" s="1374"/>
      <c r="F12" s="1375"/>
      <c r="G12" s="1089"/>
      <c r="H12" s="1373" t="s">
        <v>14</v>
      </c>
      <c r="I12" s="1374"/>
      <c r="J12" s="1375"/>
      <c r="K12" s="1089"/>
      <c r="L12" s="1373" t="s">
        <v>15</v>
      </c>
      <c r="M12" s="1374"/>
      <c r="N12" s="1375"/>
      <c r="O12" s="1089"/>
      <c r="P12" s="1089"/>
      <c r="Q12" s="1089"/>
      <c r="R12" s="1089"/>
      <c r="S12" s="1089"/>
      <c r="T12" s="1089"/>
      <c r="U12" s="1089"/>
      <c r="V12" s="1089"/>
      <c r="W12" s="1089"/>
      <c r="X12" s="1089"/>
      <c r="Y12" s="1089"/>
      <c r="Z12" s="1089"/>
    </row>
    <row r="13" spans="1:26" ht="50.1" customHeight="1">
      <c r="A13" s="1393">
        <f>IFERROR(H10/D10,0)</f>
        <v>7.1397212161123921E-2</v>
      </c>
      <c r="B13" s="1394"/>
      <c r="C13" s="1089"/>
      <c r="D13" s="1399" cm="1">
        <f t="array" ref="D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Footage'!N2:N146),'Tillman UG Footage'!N2:N146,0)))</f>
        <v>7767378.8500000006</v>
      </c>
      <c r="E13" s="1400"/>
      <c r="F13" s="1401"/>
      <c r="G13" s="1089"/>
      <c r="H13" s="1384" cm="1">
        <f t="array" ref="H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Footage'!H2:H146),'Tillman UG Footage'!H2:H146,0)))</f>
        <v>6429</v>
      </c>
      <c r="I13" s="1386"/>
      <c r="J13" s="1385"/>
      <c r="K13" s="1089"/>
      <c r="L13" s="1376">
        <f>COUNTA('Completed Projects Pending PW'!A2:A41)-COUNTIF('Completed Projects Pending PW'!A2:A41,"")</f>
        <v>18</v>
      </c>
      <c r="M13" s="1377"/>
      <c r="N13" s="1378"/>
      <c r="O13" s="1089"/>
      <c r="P13" s="1089"/>
      <c r="Q13" s="1089"/>
      <c r="R13" s="1089"/>
      <c r="S13" s="1089"/>
      <c r="T13" s="1089"/>
      <c r="U13" s="1089"/>
      <c r="V13" s="1089"/>
      <c r="W13" s="1089"/>
      <c r="X13" s="1089"/>
      <c r="Y13" s="1089"/>
      <c r="Z13" s="1089"/>
    </row>
    <row r="14" spans="1:26" ht="9.9499999999999993" customHeight="1">
      <c r="A14" s="1089"/>
      <c r="B14" s="1089"/>
      <c r="C14" s="1089"/>
      <c r="D14" s="1089"/>
      <c r="E14" s="1089"/>
      <c r="F14" s="1089"/>
      <c r="G14" s="1089"/>
      <c r="H14" s="1089"/>
      <c r="I14" s="1089"/>
      <c r="J14" s="1089"/>
      <c r="K14" s="1089"/>
      <c r="L14" s="1089"/>
      <c r="M14" s="1089"/>
      <c r="N14" s="1089"/>
      <c r="O14" s="1089"/>
      <c r="P14" s="1089"/>
      <c r="Q14" s="1089"/>
      <c r="R14" s="1089"/>
      <c r="S14" s="1089"/>
      <c r="T14" s="1089"/>
      <c r="U14" s="1089"/>
      <c r="V14" s="1089"/>
      <c r="W14" s="1089"/>
      <c r="X14" s="1089"/>
      <c r="Y14" s="1089"/>
      <c r="Z14" s="1089"/>
    </row>
    <row r="15" spans="1:26" ht="24.95" customHeight="1">
      <c r="A15" s="1398" t="s">
        <v>16</v>
      </c>
      <c r="B15" s="1398"/>
      <c r="C15" s="1398"/>
      <c r="D15" s="1398"/>
      <c r="E15" s="1089"/>
      <c r="F15" s="1398" t="s">
        <v>17</v>
      </c>
      <c r="G15" s="1398"/>
      <c r="H15" s="1398"/>
      <c r="I15" s="1398"/>
      <c r="J15" s="1089"/>
      <c r="K15" s="1398" t="s">
        <v>18</v>
      </c>
      <c r="L15" s="1398"/>
      <c r="M15" s="1398"/>
      <c r="N15" s="1089"/>
      <c r="O15" s="1089"/>
      <c r="P15" s="1089"/>
      <c r="Q15" s="1089"/>
      <c r="R15" s="1089"/>
      <c r="S15" s="1089"/>
      <c r="T15" s="1089"/>
      <c r="U15" s="1089"/>
      <c r="V15" s="1089"/>
      <c r="W15" s="1089"/>
      <c r="X15" s="1089"/>
      <c r="Y15" s="1089"/>
      <c r="Z15" s="1089"/>
    </row>
    <row r="16" spans="1:26">
      <c r="A16" s="1096" t="s">
        <v>19</v>
      </c>
      <c r="B16" s="1092" t="s">
        <v>20</v>
      </c>
      <c r="C16" s="1092" t="s">
        <v>21</v>
      </c>
      <c r="D16" s="1099" t="s">
        <v>22</v>
      </c>
      <c r="E16" s="1089"/>
      <c r="F16" s="1096" t="s">
        <v>23</v>
      </c>
      <c r="G16" s="1092" t="s">
        <v>24</v>
      </c>
      <c r="H16" s="1092" t="s">
        <v>21</v>
      </c>
      <c r="I16" s="1099" t="s">
        <v>25</v>
      </c>
      <c r="J16" s="1089"/>
      <c r="K16" s="1096" t="s">
        <v>26</v>
      </c>
      <c r="L16" s="1092" t="s">
        <v>24</v>
      </c>
      <c r="M16" s="1099" t="s">
        <v>27</v>
      </c>
      <c r="N16" s="1089"/>
      <c r="O16" s="1089"/>
      <c r="P16" s="1089"/>
      <c r="Q16" s="1089"/>
      <c r="R16" s="1089"/>
      <c r="S16" s="1089"/>
      <c r="T16" s="1089"/>
      <c r="U16" s="1089"/>
      <c r="V16" s="1089"/>
      <c r="W16" s="1089"/>
      <c r="X16" s="1089"/>
      <c r="Y16" s="1089"/>
      <c r="Z16" s="1089"/>
    </row>
    <row r="17" spans="1:26">
      <c r="A17" s="1097" t="s">
        <v>28</v>
      </c>
      <c r="B17" s="1094" cm="1">
        <f t="array" ref="B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f>
        <v>4</v>
      </c>
      <c r="C17" s="1094" cm="1">
        <f t="array" ref="C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Footage'!U2:U146),'Tillman UG Footage'!U2:U146,0)))</f>
        <v>17813</v>
      </c>
      <c r="D17" s="1100" cm="1">
        <f t="array" ref="D17">IFERROR(SUMPRODUCT(((('Tillman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Footage'!V2:V146),'Tillman UG Footage'!V2:V146,0)))/C17,0)</f>
        <v>0.33116263403132545</v>
      </c>
      <c r="E17" s="1089"/>
      <c r="F17" s="1097" t="s">
        <v>29</v>
      </c>
      <c r="G17" s="1094" cm="1">
        <f t="array" ref="G17">SUMPRODUCT(--(IF($B$5="All",TRUE,'Tillman UG Footage'!B2:B146=$B$5))*--('Tillman UG Footage'!P2:P146="In Process")*--(IF($F$5="All",TRUE,ISNUMBER(FIND($F$5,'Tillman UG Footage'!D2:D146&amp;" "))))*--(IF($H$5="All",TRUE,ISNUMBER(FIND($H$5,'Tillman UG Footage'!F2:F146&amp;" ")))))</f>
        <v>11</v>
      </c>
      <c r="H17" s="1094" cm="1">
        <f t="array" ref="H17">SUMPRODUCT(--(IF($B$5="All",TRUE,'Tillman UG Footage'!B2:B146=$B$5))*--('Tillman UG Footage'!P2:P146="In Process")*--(IF($F$5="All",TRUE,ISNUMBER(FIND($F$5,'Tillman UG Footage'!D2:D146&amp;" "))))*--(IF($H$5="All",TRUE,ISNUMBER(FIND($H$5,'Tillman UG Footage'!F2:F146&amp;" "))))*(IF(ISNUMBER('Tillman UG Footage'!U2:U146),'Tillman UG Footage'!U2:U146,0)))</f>
        <v>55915</v>
      </c>
      <c r="I17" s="1100" cm="1">
        <f t="array" ref="I17">SUMPRODUCT(--(IF($B$5="All",TRUE,'Tillman UG Footage'!B2:B146=$B$5))*--('Tillman UG Footage'!P2:P146="In Process")*--(IF($F$5="All",TRUE,ISNUMBER(FIND($F$5,'Tillman UG Footage'!D2:D146&amp;" "))))*--(IF($H$5="All",TRUE,ISNUMBER(FIND($H$5,'Tillman UG Footage'!F2:F146&amp;" "))))*(IF(ISNUMBER('Tillman UG Footage'!N2:N146),'Tillman UG Footage'!N2:N146,0)))</f>
        <v>673169.3</v>
      </c>
      <c r="J17" s="1089"/>
      <c r="K17" s="1097" t="s">
        <v>30</v>
      </c>
      <c r="L17" s="1094" cm="1">
        <f t="array" ref="L17">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Footage'!J2:J146="Received"))</f>
        <v>44</v>
      </c>
      <c r="M17" s="1100">
        <f>IFERROR(L17/SUM(L17:L19),0)</f>
        <v>0.34375</v>
      </c>
      <c r="N17" s="1089"/>
      <c r="O17" s="1089"/>
      <c r="P17" s="1089"/>
      <c r="Q17" s="1089"/>
      <c r="R17" s="1089"/>
      <c r="S17" s="1089"/>
      <c r="T17" s="1089"/>
      <c r="U17" s="1089"/>
      <c r="V17" s="1089"/>
      <c r="W17" s="1089"/>
      <c r="X17" s="1089"/>
      <c r="Y17" s="1089"/>
      <c r="Z17" s="1089"/>
    </row>
    <row r="18" spans="1:26">
      <c r="A18" s="1098" t="s">
        <v>31</v>
      </c>
      <c r="B18" s="1095" cm="1">
        <f t="array" ref="B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f>
        <v>11</v>
      </c>
      <c r="C18" s="1095" cm="1">
        <f t="array" ref="C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Footage'!U2:U146),'Tillman UG Footage'!U2:U146,0)))</f>
        <v>23886</v>
      </c>
      <c r="D18" s="1101" cm="1">
        <f t="array" ref="D18">IFERROR(SUMPRODUCT(((('Tillman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Footage'!V2:V146),'Tillman UG Footage'!V2:V146,0)))/C18,0)</f>
        <v>0.16444779368667839</v>
      </c>
      <c r="E18" s="1089"/>
      <c r="F18" s="1098" t="s">
        <v>32</v>
      </c>
      <c r="G18" s="1095" cm="1">
        <f t="array" ref="G18">SUMPRODUCT(--(IF($B$5="All",TRUE,'Tillman UG Footage'!B2:B146=$B$5))*--('Tillman UG Footage'!P2:P146="Not Started")*--(IF($F$5="All",TRUE,ISNUMBER(FIND($F$5,'Tillman UG Footage'!D2:D146&amp;" "))))*--(IF($H$5="All",TRUE,ISNUMBER(FIND($H$5,'Tillman UG Footage'!F2:F146&amp;" ")))))</f>
        <v>99</v>
      </c>
      <c r="H18" s="1095" cm="1">
        <f t="array" ref="H18">SUMPRODUCT(--(IF($B$5="All",TRUE,'Tillman UG Footage'!B2:B146=$B$5))*--('Tillman UG Footage'!P2:P146="Not Started")*--(IF($F$5="All",TRUE,ISNUMBER(FIND($F$5,'Tillman UG Footage'!D2:D146&amp;" "))))*--(IF($H$5="All",TRUE,ISNUMBER(FIND($H$5,'Tillman UG Footage'!F2:F146&amp;" "))))*(IF(ISNUMBER('Tillman UG Footage'!U2:U146),'Tillman UG Footage'!U2:U146,0)))</f>
        <v>578527</v>
      </c>
      <c r="I18" s="1101" cm="1">
        <f t="array" ref="I18">SUMPRODUCT(--(IF($B$5="All",TRUE,'Tillman UG Footage'!B2:B146=$B$5))*--('Tillman UG Footage'!P2:P146="Not Started")*--(IF($F$5="All",TRUE,ISNUMBER(FIND($F$5,'Tillman UG Footage'!D2:D146&amp;" "))))*--(IF($H$5="All",TRUE,ISNUMBER(FIND($H$5,'Tillman UG Footage'!F2:F146&amp;" "))))*(IF(ISNUMBER('Tillman UG Footage'!N2:N146),'Tillman UG Footage'!N2:N146,0)))</f>
        <v>6025008.5</v>
      </c>
      <c r="J18" s="1089"/>
      <c r="K18" s="1098" t="s">
        <v>33</v>
      </c>
      <c r="L18" s="1095" cm="1">
        <f t="array" ref="L18">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Footage'!J2:J146="Pending"))</f>
        <v>78</v>
      </c>
      <c r="M18" s="1101">
        <f>IFERROR(L18/SUM(L17:L19),0)</f>
        <v>0.609375</v>
      </c>
      <c r="N18" s="1089"/>
      <c r="O18" s="1089"/>
      <c r="P18" s="1089"/>
      <c r="Q18" s="1089"/>
      <c r="R18" s="1089"/>
      <c r="S18" s="1089"/>
      <c r="T18" s="1089"/>
      <c r="U18" s="1089"/>
      <c r="V18" s="1089"/>
      <c r="W18" s="1089"/>
      <c r="X18" s="1089"/>
      <c r="Y18" s="1089"/>
      <c r="Z18" s="1089"/>
    </row>
    <row r="19" spans="1:26">
      <c r="A19" s="1097" t="s">
        <v>34</v>
      </c>
      <c r="B19" s="1094" cm="1">
        <f t="array" ref="B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f>
        <v>28</v>
      </c>
      <c r="C19" s="1094" cm="1">
        <f t="array" ref="C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Footage'!U2:U146),'Tillman UG Footage'!U2:U146,0)))</f>
        <v>118794</v>
      </c>
      <c r="D19" s="1100" cm="1">
        <f t="array" ref="D19">IFERROR(SUMPRODUCT(((('Tillman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Footage'!V2:V146),'Tillman UG Footage'!V2:V146,0)))/C19,0)</f>
        <v>0.17090930518376349</v>
      </c>
      <c r="E19" s="1089"/>
      <c r="F19" s="1097" t="s">
        <v>35</v>
      </c>
      <c r="G19" s="1094" cm="1">
        <f t="array" ref="G19">SUMPRODUCT(--(IF($B$5="All",TRUE,'Tillman UG Footage'!B2:B146=$B$5))*--('Tillman UG Footage'!P2:P146="Locates Called")*--(IF($F$5="All",TRUE,ISNUMBER(FIND($F$5,'Tillman UG Footage'!D2:D146&amp;" "))))*--(IF($H$5="All",TRUE,ISNUMBER(FIND($H$5,'Tillman UG Footage'!F2:F146&amp;" ")))))</f>
        <v>18</v>
      </c>
      <c r="H19" s="1094" cm="1">
        <f t="array" ref="H19">SUMPRODUCT(--(IF($B$5="All",TRUE,'Tillman UG Footage'!B2:B146=$B$5))*--('Tillman UG Footage'!P2:P146="Locates Called")*--(IF($F$5="All",TRUE,ISNUMBER(FIND($F$5,'Tillman UG Footage'!D2:D146&amp;" "))))*--(IF($H$5="All",TRUE,ISNUMBER(FIND($H$5,'Tillman UG Footage'!F2:F146&amp;" "))))*(IF(ISNUMBER('Tillman UG Footage'!U2:U146),'Tillman UG Footage'!U2:U146,0)))</f>
        <v>76216</v>
      </c>
      <c r="I19" s="1100" cm="1">
        <f t="array" ref="I19">SUMPRODUCT(--(IF($B$5="All",TRUE,'Tillman UG Footage'!B2:B146=$B$5))*--('Tillman UG Footage'!P2:P146="Locates Called")*--(IF($F$5="All",TRUE,ISNUMBER(FIND($F$5,'Tillman UG Footage'!D2:D146&amp;" "))))*--(IF($H$5="All",TRUE,ISNUMBER(FIND($H$5,'Tillman UG Footage'!F2:F146&amp;" "))))*(IF(ISNUMBER('Tillman UG Footage'!N2:N146),'Tillman UG Footage'!N2:N146,0)))</f>
        <v>1069201.05</v>
      </c>
      <c r="J19" s="1089"/>
      <c r="K19" s="1097" t="s">
        <v>36</v>
      </c>
      <c r="L19" s="1094" cm="1">
        <f t="array" ref="L19">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Footage'!J2:J146="Not Required"))</f>
        <v>6</v>
      </c>
      <c r="M19" s="1100">
        <f>IFERROR(L19/SUM(L17:L19),0)</f>
        <v>4.6875E-2</v>
      </c>
      <c r="N19" s="1089"/>
      <c r="O19" s="1089"/>
      <c r="P19" s="1089"/>
      <c r="Q19" s="1089"/>
      <c r="R19" s="1089"/>
      <c r="S19" s="1089"/>
      <c r="T19" s="1089"/>
      <c r="U19" s="1089"/>
      <c r="V19" s="1089"/>
      <c r="W19" s="1089"/>
      <c r="X19" s="1089"/>
      <c r="Y19" s="1089"/>
      <c r="Z19" s="1089"/>
    </row>
    <row r="20" spans="1:26">
      <c r="A20" s="1098" t="s">
        <v>37</v>
      </c>
      <c r="B20" s="1095" cm="1">
        <f t="array" ref="B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f>
        <v>6</v>
      </c>
      <c r="C20" s="1095" cm="1">
        <f t="array" ref="C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Footage'!U2:U146),'Tillman UG Footage'!U2:U146,0)))</f>
        <v>63179</v>
      </c>
      <c r="D20" s="1101" cm="1">
        <f t="array" ref="D20">IFERROR(SUMPRODUCT(((('Tillman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Footage'!V2:V146),'Tillman UG Footage'!V2:V146,0)))/C20,0)</f>
        <v>0.27559790436695736</v>
      </c>
      <c r="E20" s="1089"/>
      <c r="F20" s="1098" t="s">
        <v>38</v>
      </c>
      <c r="G20" s="1095" cm="1">
        <f t="array" ref="G20">SUMPRODUCT(--(IF($B$5="All",TRUE,'Tillman UG Footage'!B2:B146=$B$5))*--('Tillman UG Footage'!P2:P146="Completed")*--(IF($F$5="All",TRUE,ISNUMBER(FIND($F$5,'Tillman UG Footage'!D2:D146&amp;" "))))*--(IF($H$5="All",TRUE,ISNUMBER(FIND($H$5,'Tillman UG Footage'!F2:F146&amp;" ")))))</f>
        <v>1</v>
      </c>
      <c r="H20" s="1095" cm="1">
        <f t="array" ref="H20">SUMPRODUCT(--(IF($B$5="All",TRUE,'Tillman UG Footage'!B2:B146=$B$5))*--('Tillman UG Footage'!P2:P146="Completed")*--(IF($F$5="All",TRUE,ISNUMBER(FIND($F$5,'Tillman UG Footage'!D2:D146&amp;" "))))*--(IF($H$5="All",TRUE,ISNUMBER(FIND($H$5,'Tillman UG Footage'!F2:F146&amp;" "))))*IF(ISNUMBER('Tillman UG Footage'!U2:U146),'Tillman UG Footage'!U2:U146,0))</f>
        <v>508</v>
      </c>
      <c r="I20" s="1101" cm="1">
        <f t="array" ref="I20">SUMPRODUCT(--(IF($B$5="All",TRUE,'Tillman UG Footage'!B2:B146=$B$5))*--('Tillman UG Footage'!P2:P146="Completed")*--(IF($F$5="All",TRUE,ISNUMBER(FIND($F$5,'Tillman UG Footage'!D2:D146&amp;" "))))*--(IF($H$5="All",TRUE,ISNUMBER(FIND($H$5,'Tillman UG Footage'!F2:F146&amp;" "))))*IF(ISNUMBER('Tillman UG Footage'!N2:N146),'Tillman UG Footage'!N2:N146,0))</f>
        <v>6808.8</v>
      </c>
      <c r="J20" s="1089"/>
      <c r="K20" s="1102" t="s">
        <v>39</v>
      </c>
      <c r="L20" s="1103">
        <f>SUM(L17:L19)</f>
        <v>128</v>
      </c>
      <c r="M20" s="1105">
        <v>1</v>
      </c>
      <c r="N20" s="1089"/>
      <c r="O20" s="1089"/>
      <c r="P20" s="1089"/>
      <c r="Q20" s="1089"/>
      <c r="R20" s="1089"/>
      <c r="S20" s="1089"/>
      <c r="T20" s="1089"/>
      <c r="U20" s="1089"/>
      <c r="V20" s="1089"/>
      <c r="W20" s="1089"/>
      <c r="X20" s="1089"/>
      <c r="Y20" s="1089"/>
      <c r="Z20" s="1089"/>
    </row>
    <row r="21" spans="1:26">
      <c r="A21" s="1097" t="s">
        <v>40</v>
      </c>
      <c r="B21" s="1094" cm="1">
        <f t="array" ref="B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f>
        <v>11</v>
      </c>
      <c r="C21" s="1094" cm="1">
        <f t="array" ref="C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Footage'!U2:U146),'Tillman UG Footage'!U2:U146,0)))</f>
        <v>19603</v>
      </c>
      <c r="D21" s="1100" cm="1">
        <f t="array" ref="D21">IFERROR(SUMPRODUCT(((('Tillman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Footage'!V2:V146),'Tillman UG Footage'!V2:V146,0)))/C21,0)</f>
        <v>0.16308728255879201</v>
      </c>
      <c r="E21" s="1089"/>
      <c r="F21" s="1102" t="s">
        <v>39</v>
      </c>
      <c r="G21" s="1103">
        <f>SUM(G17:G20)</f>
        <v>129</v>
      </c>
      <c r="H21" s="1103">
        <f>SUM(H17:H20)</f>
        <v>711166</v>
      </c>
      <c r="I21" s="1104">
        <f>SUM(I17:I20)</f>
        <v>7774187.6499999994</v>
      </c>
      <c r="J21" s="1089"/>
      <c r="K21" s="1089"/>
      <c r="L21" s="1089"/>
      <c r="M21" s="1089"/>
      <c r="N21" s="1089"/>
      <c r="O21" s="1089"/>
      <c r="P21" s="1089"/>
      <c r="Q21" s="1089"/>
      <c r="R21" s="1089"/>
      <c r="S21" s="1089"/>
      <c r="T21" s="1089"/>
      <c r="U21" s="1089"/>
      <c r="V21" s="1089"/>
      <c r="W21" s="1089"/>
      <c r="X21" s="1089"/>
      <c r="Y21" s="1089"/>
      <c r="Z21" s="1089"/>
    </row>
    <row r="22" spans="1:26" ht="15" customHeight="1">
      <c r="A22" s="1098" t="s">
        <v>41</v>
      </c>
      <c r="B22" s="1095" cm="1">
        <f t="array" ref="B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f>
        <v>0</v>
      </c>
      <c r="C22" s="1095" cm="1">
        <f t="array" ref="C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Footage'!U2:U146),'Tillman UG Footage'!U2:U146,0)))</f>
        <v>0</v>
      </c>
      <c r="D22" s="1101" cm="1">
        <f t="array" ref="D22">IFERROR(SUMPRODUCT(((('Tillman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Footage'!V2:V146),'Tillman UG Footage'!V2:V146,0)))/C22,0)</f>
        <v>0</v>
      </c>
      <c r="E22" s="1089"/>
      <c r="F22" s="1089"/>
      <c r="G22" s="1089"/>
      <c r="H22" s="1089"/>
      <c r="I22" s="1089"/>
      <c r="J22" s="1089"/>
      <c r="K22" s="1119"/>
      <c r="L22" s="1119"/>
      <c r="M22" s="1119"/>
      <c r="N22" s="1119"/>
      <c r="O22" s="1089"/>
      <c r="P22" s="1089"/>
      <c r="Q22" s="1089"/>
      <c r="R22" s="1089"/>
      <c r="S22" s="1089"/>
      <c r="T22" s="1089"/>
      <c r="U22" s="1089"/>
      <c r="V22" s="1089"/>
      <c r="W22" s="1089"/>
      <c r="X22" s="1089"/>
      <c r="Y22" s="1089"/>
      <c r="Z22" s="1089"/>
    </row>
    <row r="23" spans="1:26">
      <c r="A23" s="1097" t="s">
        <v>42</v>
      </c>
      <c r="B23" s="1094" cm="1">
        <f t="array" ref="B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f>
        <v>56</v>
      </c>
      <c r="C23" s="1094" cm="1">
        <f t="array" ref="C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Footage'!U2:U146),'Tillman UG Footage'!U2:U146,0)))</f>
        <v>391682</v>
      </c>
      <c r="D23" s="1100" cm="1">
        <f t="array" ref="D23">IFERROR(SUMPRODUCT(((('Tillman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Footage'!V2:V146),'Tillman UG Footage'!V2:V146,0)))/C23,0)</f>
        <v>0</v>
      </c>
      <c r="E23" s="1089"/>
      <c r="F23" s="1089"/>
      <c r="G23" s="1089"/>
      <c r="H23" s="1089"/>
      <c r="I23" s="1089"/>
      <c r="J23" s="1089"/>
      <c r="K23" s="1119"/>
      <c r="L23" s="1119"/>
      <c r="M23" s="1119"/>
      <c r="N23" s="1119"/>
      <c r="O23" s="1089"/>
      <c r="P23" s="1089"/>
      <c r="Q23" s="1089"/>
      <c r="R23" s="1089"/>
      <c r="S23" s="1089"/>
      <c r="T23" s="1089"/>
      <c r="U23" s="1089"/>
      <c r="V23" s="1089"/>
      <c r="W23" s="1089"/>
      <c r="X23" s="1089"/>
      <c r="Y23" s="1089"/>
      <c r="Z23" s="1089"/>
    </row>
    <row r="24" spans="1:26">
      <c r="A24" s="1098" t="s">
        <v>43</v>
      </c>
      <c r="B24" s="1095" cm="1">
        <f t="array" ref="B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f>
        <v>12</v>
      </c>
      <c r="C24" s="1095" cm="1">
        <f t="array" ref="C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Footage'!U2:U146),'Tillman UG Footage'!U2:U146,0)))</f>
        <v>75701</v>
      </c>
      <c r="D24" s="1101" cm="1">
        <f t="array" ref="D24">IFERROR(SUMPRODUCT(((('Tillman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Footage'!V2:V146),'Tillman UG Footage'!V2:V146,0)))/C24,0)</f>
        <v>0</v>
      </c>
      <c r="E24" s="1089"/>
      <c r="F24" s="1089"/>
      <c r="G24" s="1089"/>
      <c r="H24" s="1089"/>
      <c r="I24" s="1089"/>
      <c r="J24" s="1089"/>
      <c r="K24" s="1119"/>
      <c r="L24" s="1119"/>
      <c r="M24" s="1119"/>
      <c r="N24" s="1119"/>
      <c r="O24" s="1089"/>
      <c r="P24" s="1089"/>
      <c r="Q24" s="1089"/>
      <c r="R24" s="1089"/>
      <c r="S24" s="1089"/>
      <c r="T24" s="1089"/>
      <c r="U24" s="1089"/>
      <c r="V24" s="1089"/>
      <c r="W24" s="1089"/>
      <c r="X24" s="1089"/>
      <c r="Y24" s="1089"/>
      <c r="Z24" s="1089"/>
    </row>
    <row r="25" spans="1:26">
      <c r="A25" s="1102" t="s">
        <v>39</v>
      </c>
      <c r="B25" s="1103">
        <f>SUM(B17:B24)</f>
        <v>128</v>
      </c>
      <c r="C25" s="1103">
        <f>SUM(C17:C24)</f>
        <v>710658</v>
      </c>
      <c r="D25" s="1104">
        <f>IFERROR(H10/D10,0)</f>
        <v>7.1397212161123921E-2</v>
      </c>
      <c r="E25" s="1089"/>
      <c r="F25" s="1089"/>
      <c r="G25" s="1089"/>
      <c r="H25" s="1089"/>
      <c r="I25" s="1089"/>
      <c r="J25" s="1089"/>
      <c r="K25" s="1119"/>
      <c r="L25" s="1119"/>
      <c r="M25" s="1119"/>
      <c r="N25" s="1119"/>
      <c r="O25" s="1089"/>
      <c r="P25" s="1089"/>
      <c r="Q25" s="1089"/>
      <c r="R25" s="1089"/>
      <c r="S25" s="1089"/>
      <c r="T25" s="1089"/>
      <c r="U25" s="1089"/>
      <c r="V25" s="1089"/>
      <c r="W25" s="1089"/>
      <c r="X25" s="1089"/>
      <c r="Y25" s="1089"/>
      <c r="Z25" s="1089"/>
    </row>
    <row r="26" spans="1:26" ht="9.9499999999999993" customHeight="1">
      <c r="A26" s="1089"/>
      <c r="B26" s="1089"/>
      <c r="C26" s="1089"/>
      <c r="D26" s="1089"/>
      <c r="E26" s="1089"/>
      <c r="F26" s="1089"/>
      <c r="G26" s="1089"/>
      <c r="H26" s="1089"/>
      <c r="I26" s="1089"/>
      <c r="J26" s="1089"/>
      <c r="K26" s="1119"/>
      <c r="L26" s="1119"/>
      <c r="M26" s="1119"/>
      <c r="N26" s="1119"/>
      <c r="O26" s="1089"/>
      <c r="P26" s="1089"/>
      <c r="Q26" s="1089"/>
      <c r="R26" s="1089"/>
      <c r="S26" s="1089"/>
      <c r="T26" s="1089"/>
      <c r="U26" s="1089"/>
      <c r="V26" s="1089"/>
      <c r="W26" s="1089"/>
      <c r="X26" s="1089"/>
      <c r="Y26" s="1089"/>
      <c r="Z26" s="1089"/>
    </row>
    <row r="27" spans="1:26" ht="24.95" customHeight="1">
      <c r="A27" s="1398" t="s">
        <v>44</v>
      </c>
      <c r="B27" s="1398"/>
      <c r="C27" s="1398"/>
      <c r="D27" s="1398"/>
      <c r="F27" s="1402" t="s">
        <v>45</v>
      </c>
      <c r="G27" s="1402"/>
      <c r="H27" s="1402"/>
      <c r="I27" s="1402"/>
      <c r="J27" s="1093"/>
      <c r="K27" s="1119"/>
      <c r="L27" s="1119"/>
      <c r="M27" s="1119"/>
      <c r="N27" s="1119"/>
      <c r="O27" s="1093"/>
      <c r="P27" s="1093"/>
      <c r="Q27" s="1089"/>
      <c r="R27" s="1089"/>
      <c r="S27" s="1089"/>
      <c r="T27" s="1089"/>
      <c r="U27" s="1089"/>
      <c r="V27" s="1089"/>
      <c r="W27" s="1089"/>
      <c r="X27" s="1089"/>
      <c r="Y27" s="1089"/>
      <c r="Z27" s="1089"/>
    </row>
    <row r="28" spans="1:26">
      <c r="A28" s="1120" t="s">
        <v>46</v>
      </c>
      <c r="B28" s="1106" t="s">
        <v>47</v>
      </c>
      <c r="C28" s="1106" t="s">
        <v>38</v>
      </c>
      <c r="D28" s="1112" t="s">
        <v>48</v>
      </c>
      <c r="F28" s="1120" t="s">
        <v>49</v>
      </c>
      <c r="G28" s="1106" t="s">
        <v>47</v>
      </c>
      <c r="H28" s="1106" t="s">
        <v>38</v>
      </c>
      <c r="I28" s="1112" t="s">
        <v>48</v>
      </c>
      <c r="J28" s="1089"/>
      <c r="K28" s="1119"/>
      <c r="L28" s="1119"/>
      <c r="M28" s="1119"/>
      <c r="N28" s="1119"/>
      <c r="O28" s="1089"/>
      <c r="P28" s="1089"/>
      <c r="Q28" s="1089"/>
      <c r="R28" s="1089"/>
      <c r="S28" s="1089"/>
      <c r="T28" s="1089"/>
      <c r="U28" s="1089"/>
      <c r="V28" s="1089"/>
      <c r="W28" s="1089"/>
      <c r="X28" s="1089"/>
      <c r="Y28" s="1089"/>
      <c r="Z28" s="1089"/>
    </row>
    <row r="29" spans="1:26">
      <c r="A29" s="1121" t="s">
        <v>50</v>
      </c>
      <c r="B29" s="1108">
        <f>COUNTIF('Tillman UG Footage'!D:D,"*Lightspeed In-House*")</f>
        <v>15</v>
      </c>
      <c r="C29" s="1108">
        <f>COUNTIF('Completed Projects Pending PW'!D:D,"*Lightspeed In-House*")</f>
        <v>7</v>
      </c>
      <c r="D29" s="1123">
        <f>B29+C29</f>
        <v>22</v>
      </c>
      <c r="F29" s="1110" t="s">
        <v>51</v>
      </c>
      <c r="G29" s="1108">
        <f>COUNTIFS('Tillman UG Footage'!F:F,"*Joshua*",'Tillman UG Footage'!B:B,"&lt;&gt;AREA")</f>
        <v>13</v>
      </c>
      <c r="H29" s="1108">
        <f>COUNTIF('Completed Projects Pending PW'!F:F,"*Joshua*")</f>
        <v>9</v>
      </c>
      <c r="I29" s="1123">
        <f>G29+H29</f>
        <v>22</v>
      </c>
      <c r="J29" s="1089"/>
      <c r="K29" s="1119"/>
      <c r="L29" s="1119"/>
      <c r="M29" s="1119"/>
      <c r="N29" s="1119"/>
      <c r="O29" s="1089"/>
      <c r="P29" s="1089"/>
      <c r="Q29" s="1089"/>
      <c r="R29" s="1089"/>
      <c r="S29" s="1089"/>
      <c r="T29" s="1089"/>
      <c r="U29" s="1089"/>
      <c r="V29" s="1089"/>
      <c r="W29" s="1089"/>
      <c r="X29" s="1089"/>
      <c r="Y29" s="1089"/>
      <c r="Z29" s="1089"/>
    </row>
    <row r="30" spans="1:26">
      <c r="A30" s="1122" t="s">
        <v>52</v>
      </c>
      <c r="B30" s="54">
        <f>COUNTIF('Tillman UG Footage'!D:D,"*GN Systems*")</f>
        <v>6</v>
      </c>
      <c r="C30" s="54">
        <f>COUNTIF('Completed Projects Pending PW'!D:D,"*GN Systems*")</f>
        <v>9</v>
      </c>
      <c r="D30" s="1124">
        <f>B30+C30</f>
        <v>15</v>
      </c>
      <c r="F30" s="1111" t="s">
        <v>53</v>
      </c>
      <c r="G30" s="54">
        <f>COUNTIFS('Tillman UG Footage'!F:F,"*Cody*",'Tillman UG Footage'!B:B,"&lt;&gt;AREA")</f>
        <v>3</v>
      </c>
      <c r="H30" s="54">
        <f>COUNTIF('Completed Projects Pending PW'!F:F,"*Cody*")</f>
        <v>5</v>
      </c>
      <c r="I30" s="1124">
        <f>G30+H30</f>
        <v>8</v>
      </c>
      <c r="J30" s="1089"/>
      <c r="K30" s="1119"/>
      <c r="L30" s="1119"/>
      <c r="M30" s="1119"/>
      <c r="N30" s="1119"/>
      <c r="O30" s="1089"/>
      <c r="P30" s="1089"/>
      <c r="Q30" s="1089"/>
      <c r="R30" s="1089"/>
      <c r="S30" s="1089"/>
      <c r="T30" s="1089"/>
      <c r="U30" s="1089"/>
      <c r="V30" s="1089"/>
      <c r="W30" s="1089"/>
      <c r="X30" s="1089"/>
      <c r="Y30" s="1089"/>
      <c r="Z30" s="1089"/>
    </row>
    <row r="31" spans="1:26">
      <c r="A31" s="1121" t="s">
        <v>54</v>
      </c>
      <c r="B31" s="1108">
        <f>COUNTIF('Tillman UG Footage'!D:D,"*North Path*")</f>
        <v>4</v>
      </c>
      <c r="C31" s="1108">
        <f>COUNTIF('Completed Projects Pending PW'!D:D,"*North Path*")</f>
        <v>4</v>
      </c>
      <c r="D31" s="1123">
        <f>B31+C31</f>
        <v>8</v>
      </c>
      <c r="F31" s="1110" t="s">
        <v>55</v>
      </c>
      <c r="G31" s="1108">
        <f>COUNTIFS('Tillman UG Footage'!F:F,"*Betsy*",'Tillman UG Footage'!B:B,"&lt;&gt;AREA")</f>
        <v>3</v>
      </c>
      <c r="H31" s="1108">
        <f>COUNTIF('Completed Projects Pending PW'!F:F,"*Betsy*")</f>
        <v>1</v>
      </c>
      <c r="I31" s="1123">
        <f>G31+H31</f>
        <v>4</v>
      </c>
      <c r="J31" s="1089"/>
      <c r="K31" s="1119"/>
      <c r="L31" s="1119"/>
      <c r="M31" s="1119"/>
      <c r="N31" s="1119"/>
      <c r="O31" s="1089"/>
      <c r="P31" s="1089"/>
      <c r="Q31" s="1089"/>
      <c r="R31" s="1089"/>
      <c r="S31" s="1089"/>
      <c r="T31" s="1089"/>
      <c r="U31" s="1089"/>
      <c r="V31" s="1089"/>
      <c r="W31" s="1089"/>
      <c r="X31" s="1089"/>
      <c r="Y31" s="1089"/>
      <c r="Z31" s="1089"/>
    </row>
    <row r="32" spans="1:26" ht="15" customHeight="1">
      <c r="A32" s="1122" t="s">
        <v>56</v>
      </c>
      <c r="B32" s="54">
        <f>COUNTIF('Tillman UG Footage'!D:D,"*Brother*")</f>
        <v>3</v>
      </c>
      <c r="C32" s="54">
        <f>COUNTIF('Completed Projects Pending PW'!D:D,"*Brother*")</f>
        <v>3</v>
      </c>
      <c r="D32" s="1124">
        <f>B32+C32</f>
        <v>6</v>
      </c>
      <c r="F32" s="1111" t="s">
        <v>57</v>
      </c>
      <c r="G32" s="54">
        <f>COUNTIFS('Tillman UG Footage'!F:F,"*Travis*",'Tillman UG Footage'!B:B,"&lt;&gt;AREA")</f>
        <v>7</v>
      </c>
      <c r="H32" s="54">
        <f>COUNTIF('Completed Projects Pending PW'!F:F,"*Travis*")</f>
        <v>4</v>
      </c>
      <c r="I32" s="1124">
        <f>G32+H32</f>
        <v>11</v>
      </c>
      <c r="J32" s="1089"/>
      <c r="K32" s="1119"/>
      <c r="L32" s="1119"/>
      <c r="M32" s="1119"/>
      <c r="N32" s="1119"/>
      <c r="O32" s="1089"/>
      <c r="P32" s="1089"/>
      <c r="Q32" s="1089"/>
      <c r="R32" s="1089"/>
      <c r="S32" s="1089"/>
      <c r="T32" s="1089"/>
      <c r="U32" s="1089"/>
      <c r="V32" s="1089"/>
      <c r="W32" s="1089"/>
      <c r="X32" s="1089"/>
      <c r="Y32" s="1089"/>
      <c r="Z32" s="1089"/>
    </row>
    <row r="33" spans="1:26" ht="15" customHeight="1">
      <c r="A33" s="1121" t="s">
        <v>58</v>
      </c>
      <c r="B33" s="1108">
        <f>COUNTIF('Tillman UG Footage'!D:D,"*Kattle One*")</f>
        <v>1</v>
      </c>
      <c r="C33" s="1108">
        <f>COUNTIF('Completed Projects Pending PW'!D:D,"*Kattle One*")</f>
        <v>2</v>
      </c>
      <c r="D33" s="1123">
        <f>B33+C33</f>
        <v>3</v>
      </c>
      <c r="F33" s="1110" t="s">
        <v>59</v>
      </c>
      <c r="G33" s="1108">
        <f>COUNTIFS('Tillman UG Footage'!F:F,"*Johnnie*",'Tillman UG Footage'!B:B,"&lt;&gt;AREA")</f>
        <v>1</v>
      </c>
      <c r="H33" s="1108">
        <f>COUNTIF('Completed Projects Pending PW'!F:F,"*Johnnie*")</f>
        <v>8</v>
      </c>
      <c r="I33" s="1123">
        <f>G33+H33</f>
        <v>9</v>
      </c>
      <c r="J33" s="1089"/>
      <c r="K33" s="1119"/>
      <c r="L33" s="1119"/>
      <c r="M33" s="1119"/>
      <c r="N33" s="1119"/>
      <c r="O33" s="1089"/>
      <c r="P33" s="1089"/>
      <c r="Q33" s="1089"/>
      <c r="R33" s="1089"/>
      <c r="S33" s="1089"/>
      <c r="T33" s="1089"/>
      <c r="U33" s="1089"/>
      <c r="V33" s="1089"/>
      <c r="W33" s="1089"/>
      <c r="X33" s="1089"/>
      <c r="Y33" s="1089"/>
      <c r="Z33" s="1089"/>
    </row>
    <row r="34" spans="1:26">
      <c r="A34" s="1122" t="s">
        <v>60</v>
      </c>
      <c r="B34" s="54">
        <f>COUNTIF('Tillman UG Footage'!D:D,"*Yosep AER*")</f>
        <v>3</v>
      </c>
      <c r="C34" s="54">
        <f>COUNTIF('Completed Projects Pending PW'!D:D,"*Yosep AER*")</f>
        <v>0</v>
      </c>
      <c r="D34" s="1124">
        <f>B34+C34</f>
        <v>3</v>
      </c>
      <c r="F34" s="1111" t="s">
        <v>61</v>
      </c>
      <c r="G34" s="54">
        <f>COUNTIFS('Tillman UG Footage'!F:F,"*Miguel*",'Tillman UG Footage'!B:B,"&lt;&gt;AREA")</f>
        <v>2</v>
      </c>
      <c r="H34" s="54">
        <f>COUNTIF('Completed Projects Pending PW'!F:F,"*Miguel*")</f>
        <v>1</v>
      </c>
      <c r="I34" s="1124">
        <f>G34+H34</f>
        <v>3</v>
      </c>
      <c r="J34" s="1089"/>
      <c r="K34" s="1119"/>
      <c r="L34" s="1119"/>
      <c r="M34" s="1119"/>
      <c r="N34" s="1119"/>
      <c r="O34" s="1089"/>
      <c r="P34" s="1089"/>
      <c r="Q34" s="1089"/>
      <c r="R34" s="1089"/>
      <c r="S34" s="1089"/>
      <c r="T34" s="1089"/>
      <c r="U34" s="1089"/>
      <c r="V34" s="1089"/>
      <c r="W34" s="1089"/>
      <c r="X34" s="1089"/>
      <c r="Y34" s="1089"/>
      <c r="Z34" s="1089"/>
    </row>
    <row r="35" spans="1:26">
      <c r="A35" s="1121" t="s">
        <v>62</v>
      </c>
      <c r="B35" s="1108">
        <f>COUNTIF('Tillman UG Footage'!D:D,"*APT Communications*")</f>
        <v>1</v>
      </c>
      <c r="C35" s="1108">
        <f>COUNTIF('Completed Projects Pending PW'!D:D,"*APT Communications*")</f>
        <v>2</v>
      </c>
      <c r="D35" s="1123">
        <f>B35+C35</f>
        <v>3</v>
      </c>
      <c r="F35" s="1110" t="s">
        <v>63</v>
      </c>
      <c r="G35" s="1108">
        <f>COUNTIFS('Tillman UG Footage'!F:F,"*Eric*",'Tillman UG Footage'!B:B,"&lt;&gt;AREA")</f>
        <v>3</v>
      </c>
      <c r="H35" s="1108">
        <f>COUNTIF('Completed Projects Pending PW'!F:F,"*Eric*")</f>
        <v>0</v>
      </c>
      <c r="I35" s="1123">
        <f>G35+H35</f>
        <v>3</v>
      </c>
      <c r="J35" s="1089"/>
      <c r="K35" s="1119"/>
      <c r="L35" s="1119"/>
      <c r="M35" s="1119"/>
      <c r="N35" s="1119"/>
      <c r="O35" s="1089"/>
      <c r="P35" s="1089"/>
      <c r="Q35" s="1089"/>
      <c r="R35" s="1089"/>
      <c r="S35" s="1089"/>
      <c r="T35" s="1089"/>
      <c r="U35" s="1089"/>
      <c r="V35" s="1089"/>
      <c r="W35" s="1089"/>
      <c r="X35" s="1089"/>
      <c r="Y35" s="1089"/>
      <c r="Z35" s="1089"/>
    </row>
    <row r="36" spans="1:26">
      <c r="A36" s="1125" t="s">
        <v>39</v>
      </c>
      <c r="B36" s="1117">
        <f>SUM(B29:B35)</f>
        <v>33</v>
      </c>
      <c r="C36" s="1117">
        <f>SUM(C29:C35)</f>
        <v>27</v>
      </c>
      <c r="D36" s="1118">
        <f>SUM(D29:D35)</f>
        <v>60</v>
      </c>
      <c r="F36" s="1111" t="s">
        <v>64</v>
      </c>
      <c r="G36" s="54">
        <f>COUNTIFS('Tillman UG Footage'!F:F,"*Efrian*",'Tillman UG Footage'!B:B,"&lt;&gt;AREA")</f>
        <v>3</v>
      </c>
      <c r="H36" s="54">
        <f>COUNTIF('Completed Projects Pending PW'!F:F,"*Efrian*")</f>
        <v>0</v>
      </c>
      <c r="I36" s="1124">
        <f>G36+H36</f>
        <v>3</v>
      </c>
      <c r="J36" s="1089"/>
      <c r="K36" s="1119"/>
      <c r="L36" s="1119"/>
      <c r="M36" s="1119"/>
      <c r="N36" s="1119"/>
      <c r="O36" s="1089"/>
      <c r="P36" s="1089"/>
      <c r="Q36" s="1089"/>
      <c r="R36" s="1089"/>
      <c r="S36" s="1089"/>
      <c r="T36" s="1089"/>
      <c r="U36" s="1089"/>
      <c r="V36" s="1089"/>
      <c r="W36" s="1089"/>
      <c r="X36" s="1089"/>
      <c r="Y36" s="1089"/>
      <c r="Z36" s="1089"/>
    </row>
    <row r="37" spans="1:26">
      <c r="F37" s="1115" t="s">
        <v>39</v>
      </c>
      <c r="G37" s="1117">
        <f>SUM(G29:G36)</f>
        <v>35</v>
      </c>
      <c r="H37" s="1117">
        <f>SUM(H29:H36)</f>
        <v>28</v>
      </c>
      <c r="I37" s="1118">
        <f>SUM(I29:I36)</f>
        <v>63</v>
      </c>
      <c r="J37" s="1089"/>
      <c r="K37" s="1119"/>
      <c r="L37" s="1119"/>
      <c r="M37" s="1119"/>
      <c r="N37" s="1119"/>
      <c r="O37" s="1089"/>
      <c r="P37" s="1089"/>
      <c r="Q37" s="1089"/>
      <c r="R37" s="1089"/>
      <c r="S37" s="1089"/>
      <c r="T37" s="1089"/>
      <c r="U37" s="1089"/>
      <c r="V37" s="1089"/>
      <c r="W37" s="1089"/>
      <c r="X37" s="1089"/>
      <c r="Y37" s="1089"/>
      <c r="Z37" s="1089"/>
    </row>
    <row r="38" spans="1:26" ht="9.9499999999999993" customHeight="1">
      <c r="J38" s="1089"/>
      <c r="K38" s="1119"/>
      <c r="L38" s="1119"/>
      <c r="M38" s="1119"/>
      <c r="N38" s="1119"/>
      <c r="O38" s="1089"/>
      <c r="P38" s="1089"/>
      <c r="Q38" s="1089"/>
      <c r="R38" s="1089"/>
      <c r="S38" s="1089"/>
      <c r="T38" s="1089"/>
      <c r="U38" s="1089"/>
      <c r="V38" s="1089"/>
      <c r="W38" s="1089"/>
      <c r="X38" s="1089"/>
      <c r="Y38" s="1089"/>
      <c r="Z38" s="1089"/>
    </row>
    <row r="39" spans="1:26" ht="30" customHeight="1">
      <c r="A39" s="1395" t="s">
        <v>65</v>
      </c>
      <c r="B39" s="1395"/>
      <c r="C39" s="1395"/>
      <c r="D39" s="1395"/>
      <c r="E39" s="1395"/>
      <c r="F39" s="1395"/>
      <c r="G39" s="1395"/>
      <c r="H39" s="1395"/>
      <c r="I39" s="1395"/>
      <c r="J39" s="1395"/>
      <c r="K39" s="1396"/>
      <c r="L39" s="1396"/>
      <c r="M39" s="1396"/>
      <c r="N39" s="1396"/>
      <c r="O39" s="1089"/>
      <c r="P39" s="1089"/>
      <c r="Q39" s="1089"/>
      <c r="R39" s="1089"/>
      <c r="S39" s="1089"/>
      <c r="T39" s="1089"/>
      <c r="U39" s="1089"/>
      <c r="V39" s="1089"/>
      <c r="W39" s="1089"/>
      <c r="X39" s="1089"/>
      <c r="Y39" s="1089"/>
      <c r="Z39" s="1089"/>
    </row>
    <row r="40" spans="1:26" ht="15" customHeight="1">
      <c r="A40" s="1088"/>
      <c r="B40" s="1088"/>
      <c r="C40" s="1088"/>
      <c r="D40" s="1088"/>
      <c r="E40" s="1088"/>
      <c r="F40" s="1088"/>
      <c r="G40" s="1088"/>
      <c r="H40" s="1088"/>
      <c r="I40" s="1088"/>
      <c r="J40" s="1089"/>
      <c r="K40" s="1119"/>
      <c r="L40" s="1119"/>
      <c r="M40" s="1119"/>
      <c r="N40" s="1119"/>
      <c r="O40" s="1089"/>
      <c r="P40" s="1089"/>
      <c r="Q40" s="1089"/>
      <c r="R40" s="1089"/>
      <c r="S40" s="1089"/>
      <c r="T40" s="1089"/>
      <c r="U40" s="1089"/>
      <c r="V40" s="1089"/>
      <c r="W40" s="1089"/>
      <c r="X40" s="1089"/>
      <c r="Y40" s="1089"/>
      <c r="Z40" s="1089"/>
    </row>
    <row r="41" spans="1:26" ht="15" customHeight="1">
      <c r="A41" s="1088"/>
      <c r="B41" s="1088"/>
      <c r="C41" s="1088"/>
      <c r="D41" s="1088"/>
      <c r="E41" s="1088"/>
      <c r="F41" s="1088"/>
      <c r="G41" s="1088"/>
      <c r="H41" s="1088"/>
      <c r="I41" s="1088"/>
      <c r="J41" s="1089"/>
      <c r="K41" s="1119"/>
      <c r="L41" s="1119"/>
      <c r="M41" s="1119"/>
      <c r="N41" s="1119"/>
      <c r="O41" s="1089"/>
      <c r="P41" s="1089"/>
      <c r="Q41" s="1089"/>
      <c r="R41" s="1089"/>
      <c r="S41" s="1089"/>
      <c r="T41" s="1089"/>
      <c r="U41" s="1089"/>
      <c r="V41" s="1089"/>
      <c r="W41" s="1089"/>
      <c r="X41" s="1089"/>
      <c r="Y41" s="1089"/>
      <c r="Z41" s="1089"/>
    </row>
    <row r="42" spans="1:26" ht="15" customHeight="1">
      <c r="A42" s="1088"/>
      <c r="B42" s="1088"/>
      <c r="C42" s="1088"/>
      <c r="D42" s="1088"/>
      <c r="E42" s="1088"/>
      <c r="F42" s="1088"/>
      <c r="G42" s="1088"/>
      <c r="H42" s="1088"/>
      <c r="I42" s="1088"/>
      <c r="J42" s="1089"/>
      <c r="K42" s="1119"/>
      <c r="L42" s="1119"/>
      <c r="M42" s="1119"/>
      <c r="N42" s="1119"/>
      <c r="O42" s="1089"/>
      <c r="P42" s="1089"/>
      <c r="Q42" s="1089"/>
      <c r="R42" s="1089"/>
      <c r="S42" s="1089"/>
      <c r="T42" s="1089"/>
      <c r="U42" s="1089"/>
      <c r="V42" s="1089"/>
      <c r="W42" s="1089"/>
      <c r="X42" s="1089"/>
      <c r="Y42" s="1089"/>
      <c r="Z42" s="1089"/>
    </row>
    <row r="43" spans="1:26" ht="15" customHeight="1">
      <c r="A43" s="1088"/>
      <c r="B43" s="1088"/>
      <c r="C43" s="1088"/>
      <c r="D43" s="1088"/>
      <c r="E43" s="1088"/>
      <c r="F43" s="1088"/>
      <c r="G43" s="1088"/>
      <c r="H43" s="1088"/>
      <c r="I43" s="1088"/>
      <c r="J43" s="1089"/>
      <c r="K43" s="1119"/>
      <c r="L43" s="1119"/>
      <c r="M43" s="1119"/>
      <c r="N43" s="1119"/>
      <c r="O43" s="1089"/>
      <c r="P43" s="1089"/>
      <c r="Q43" s="1089"/>
      <c r="R43" s="1089"/>
      <c r="S43" s="1089"/>
      <c r="T43" s="1089"/>
      <c r="U43" s="1089"/>
      <c r="V43" s="1089"/>
      <c r="W43" s="1089"/>
      <c r="X43" s="1089"/>
      <c r="Y43" s="1089"/>
      <c r="Z43" s="1089"/>
    </row>
    <row r="44" spans="1:26" ht="15" customHeight="1">
      <c r="A44" s="1088"/>
      <c r="B44" s="1088"/>
      <c r="C44" s="1088"/>
      <c r="D44" s="1088"/>
      <c r="E44" s="1088"/>
      <c r="F44" s="1088"/>
      <c r="G44" s="1088"/>
      <c r="H44" s="1088"/>
      <c r="I44" s="1088"/>
      <c r="J44" s="1089"/>
      <c r="K44" s="1089"/>
      <c r="L44" s="1089"/>
      <c r="M44" s="1089"/>
      <c r="N44" s="1089"/>
      <c r="O44" s="1089"/>
      <c r="P44" s="1089"/>
      <c r="Q44" s="1089"/>
      <c r="R44" s="1089"/>
      <c r="S44" s="1089"/>
      <c r="T44" s="1089"/>
      <c r="U44" s="1089"/>
      <c r="V44" s="1089"/>
      <c r="W44" s="1089"/>
      <c r="X44" s="1089"/>
      <c r="Y44" s="1089"/>
      <c r="Z44" s="1089"/>
    </row>
    <row r="45" spans="1:26" ht="15" customHeight="1">
      <c r="A45" s="1088"/>
      <c r="B45" s="1088"/>
      <c r="C45" s="1088"/>
      <c r="D45" s="1088"/>
      <c r="E45" s="1088"/>
      <c r="F45" s="1088"/>
      <c r="G45" s="1088"/>
      <c r="H45" s="1088"/>
      <c r="I45" s="1088"/>
      <c r="J45" s="1089"/>
      <c r="K45" s="1089"/>
      <c r="L45" s="1089"/>
      <c r="M45" s="1089"/>
      <c r="N45" s="1089"/>
      <c r="O45" s="1089"/>
      <c r="P45" s="1089"/>
      <c r="Q45" s="1089"/>
      <c r="R45" s="1089"/>
      <c r="S45" s="1089"/>
      <c r="T45" s="1089"/>
      <c r="U45" s="1089"/>
      <c r="V45" s="1089"/>
      <c r="W45" s="1089"/>
      <c r="X45" s="1089"/>
      <c r="Y45" s="1089"/>
      <c r="Z45" s="1089"/>
    </row>
    <row r="46" spans="1:26" ht="15" customHeight="1">
      <c r="A46" s="1088"/>
      <c r="B46" s="1088"/>
      <c r="C46" s="1088"/>
      <c r="D46" s="1088"/>
      <c r="E46" s="1088"/>
      <c r="F46" s="1088"/>
      <c r="G46" s="1088"/>
      <c r="H46" s="1088"/>
      <c r="I46" s="1088"/>
      <c r="J46" s="1089"/>
      <c r="K46" s="1089"/>
      <c r="L46" s="1089"/>
      <c r="M46" s="1089"/>
      <c r="N46" s="1089"/>
      <c r="O46" s="1089"/>
      <c r="P46" s="1089"/>
      <c r="Q46" s="1089"/>
      <c r="R46" s="1089"/>
      <c r="S46" s="1089"/>
      <c r="T46" s="1089"/>
      <c r="U46" s="1089"/>
      <c r="V46" s="1089"/>
      <c r="W46" s="1089"/>
      <c r="X46" s="1089"/>
      <c r="Y46" s="1089"/>
      <c r="Z46" s="1089"/>
    </row>
    <row r="47" spans="1:26" ht="15" customHeight="1">
      <c r="A47" s="1088"/>
      <c r="B47" s="1088"/>
      <c r="C47" s="1088"/>
      <c r="D47" s="1088"/>
      <c r="E47" s="1088"/>
      <c r="F47" s="1088"/>
      <c r="G47" s="1088"/>
      <c r="H47" s="1088"/>
      <c r="I47" s="1088"/>
      <c r="J47" s="1089"/>
      <c r="K47" s="1089"/>
      <c r="L47" s="1089"/>
      <c r="M47" s="1089"/>
      <c r="N47" s="1089"/>
      <c r="O47" s="1089"/>
      <c r="P47" s="1089"/>
      <c r="Q47" s="1089"/>
      <c r="R47" s="1089"/>
      <c r="S47" s="1089"/>
      <c r="T47" s="1089"/>
      <c r="U47" s="1089"/>
      <c r="V47" s="1089"/>
      <c r="W47" s="1089"/>
      <c r="X47" s="1089"/>
      <c r="Y47" s="1089"/>
      <c r="Z47" s="1089"/>
    </row>
    <row r="48" spans="1:26" ht="15" customHeight="1">
      <c r="A48" s="1088"/>
      <c r="B48" s="1088"/>
      <c r="C48" s="1088"/>
      <c r="D48" s="1088"/>
      <c r="E48" s="1088"/>
      <c r="F48" s="1088"/>
      <c r="G48" s="1088"/>
      <c r="H48" s="1088"/>
      <c r="I48" s="1088"/>
      <c r="J48" s="1089"/>
      <c r="K48" s="1089"/>
      <c r="L48" s="1089"/>
      <c r="M48" s="1089"/>
      <c r="N48" s="1089"/>
      <c r="O48" s="1089"/>
      <c r="P48" s="1089"/>
      <c r="Q48" s="1089"/>
      <c r="R48" s="1089"/>
      <c r="S48" s="1089"/>
      <c r="T48" s="1089"/>
      <c r="U48" s="1089"/>
      <c r="V48" s="1089"/>
      <c r="W48" s="1089"/>
      <c r="X48" s="1089"/>
      <c r="Y48" s="1089"/>
      <c r="Z48" s="1089"/>
    </row>
    <row r="49" spans="1:26" ht="9.9499999999999993" customHeight="1">
      <c r="A49" s="1088"/>
      <c r="B49" s="1088"/>
      <c r="C49" s="1088"/>
      <c r="D49" s="1088"/>
      <c r="E49" s="1088"/>
      <c r="F49" s="1088"/>
      <c r="G49" s="1088"/>
      <c r="H49" s="1088"/>
      <c r="I49" s="1088"/>
      <c r="J49" s="1089"/>
      <c r="K49" s="1089"/>
      <c r="L49" s="1089"/>
      <c r="M49" s="1089"/>
      <c r="N49" s="1089"/>
      <c r="O49" s="1089"/>
      <c r="P49" s="1089"/>
      <c r="Q49" s="1089"/>
      <c r="R49" s="1089"/>
      <c r="S49" s="1089"/>
      <c r="T49" s="1089"/>
      <c r="U49" s="1089"/>
      <c r="V49" s="1089"/>
      <c r="W49" s="1089"/>
      <c r="X49" s="1089"/>
      <c r="Y49" s="1089"/>
      <c r="Z49" s="1089"/>
    </row>
    <row r="50" spans="1:26" ht="15" customHeight="1">
      <c r="A50" s="1088"/>
      <c r="B50" s="1088"/>
      <c r="C50" s="1088"/>
      <c r="D50" s="1088"/>
      <c r="E50" s="1088"/>
      <c r="F50" s="1088"/>
      <c r="G50" s="1088"/>
      <c r="H50" s="1088"/>
      <c r="I50" s="1088"/>
      <c r="J50" s="1089"/>
      <c r="K50" s="1089"/>
      <c r="L50" s="1089"/>
      <c r="M50" s="1089"/>
      <c r="N50" s="1089"/>
      <c r="O50" s="1089"/>
      <c r="P50" s="1089"/>
      <c r="Q50" s="1089"/>
      <c r="R50" s="1089"/>
      <c r="S50" s="1089"/>
      <c r="T50" s="1089"/>
      <c r="U50" s="1089"/>
      <c r="V50" s="1089"/>
      <c r="W50" s="1089"/>
      <c r="X50" s="1089"/>
      <c r="Y50" s="1089"/>
      <c r="Z50" s="1089"/>
    </row>
    <row r="51" spans="1:26" ht="15" customHeight="1">
      <c r="A51" s="1088"/>
      <c r="B51" s="1088"/>
      <c r="C51" s="1088"/>
      <c r="D51" s="1088"/>
      <c r="E51" s="1088"/>
      <c r="F51" s="1088"/>
      <c r="G51" s="1088"/>
      <c r="H51" s="1088"/>
      <c r="I51" s="1088"/>
      <c r="J51" s="1089"/>
      <c r="K51" s="1089"/>
      <c r="L51" s="1089"/>
      <c r="M51" s="1089"/>
      <c r="N51" s="1089"/>
      <c r="O51" s="1089"/>
      <c r="P51" s="1089"/>
      <c r="Q51" s="1089"/>
      <c r="R51" s="1089"/>
      <c r="S51" s="1089"/>
      <c r="T51" s="1089"/>
      <c r="U51" s="1089"/>
      <c r="V51" s="1089"/>
      <c r="W51" s="1089"/>
      <c r="X51" s="1089"/>
      <c r="Y51" s="1089"/>
      <c r="Z51" s="1089"/>
    </row>
    <row r="52" spans="1:26" ht="15" customHeight="1">
      <c r="A52" s="1088"/>
      <c r="B52" s="1088"/>
      <c r="C52" s="1088"/>
      <c r="D52" s="1088"/>
      <c r="E52" s="1088"/>
      <c r="F52" s="1088"/>
      <c r="G52" s="1088"/>
      <c r="H52" s="1088"/>
      <c r="I52" s="1088"/>
      <c r="J52" s="1089"/>
      <c r="K52" s="1089"/>
      <c r="L52" s="1089"/>
      <c r="M52" s="1089"/>
      <c r="N52" s="1089"/>
      <c r="O52" s="1089"/>
      <c r="P52" s="1089"/>
      <c r="Q52" s="1089"/>
      <c r="R52" s="1089"/>
      <c r="S52" s="1089"/>
      <c r="T52" s="1089"/>
      <c r="U52" s="1089"/>
      <c r="V52" s="1089"/>
      <c r="W52" s="1089"/>
      <c r="X52" s="1089"/>
      <c r="Y52" s="1089"/>
      <c r="Z52" s="1089"/>
    </row>
    <row r="53" spans="1:26">
      <c r="A53" s="1088"/>
      <c r="B53" s="1088"/>
      <c r="C53" s="1088"/>
      <c r="D53" s="1088"/>
      <c r="E53" s="1088"/>
      <c r="F53" s="1088"/>
      <c r="G53" s="1088"/>
      <c r="H53" s="1088"/>
      <c r="I53" s="1088"/>
      <c r="J53" s="1089"/>
      <c r="K53" s="1089"/>
      <c r="L53" s="1089"/>
      <c r="M53" s="1089"/>
      <c r="N53" s="1089"/>
      <c r="O53" s="1089"/>
      <c r="P53" s="1089"/>
      <c r="Q53" s="1089"/>
      <c r="R53" s="1089"/>
      <c r="S53" s="1089"/>
      <c r="T53" s="1089"/>
      <c r="U53" s="1089"/>
      <c r="V53" s="1089"/>
      <c r="W53" s="1089"/>
      <c r="X53" s="1089"/>
      <c r="Y53" s="1089"/>
      <c r="Z53" s="1089"/>
    </row>
    <row r="54" spans="1:26">
      <c r="A54" s="1088"/>
      <c r="B54" s="1088"/>
      <c r="C54" s="1088"/>
      <c r="D54" s="1088"/>
      <c r="E54" s="1088"/>
      <c r="F54" s="1088"/>
      <c r="G54" s="1088"/>
      <c r="H54" s="1088"/>
      <c r="I54" s="1088"/>
      <c r="J54" s="1089"/>
      <c r="K54" s="1089"/>
      <c r="L54" s="1089"/>
      <c r="M54" s="1089"/>
      <c r="N54" s="1089"/>
      <c r="O54" s="1089"/>
      <c r="P54" s="1089"/>
      <c r="Q54" s="1089"/>
      <c r="R54" s="1089"/>
      <c r="S54" s="1089"/>
      <c r="T54" s="1089"/>
      <c r="U54" s="1089"/>
      <c r="V54" s="1089"/>
      <c r="W54" s="1089"/>
      <c r="X54" s="1089"/>
      <c r="Y54" s="1089"/>
      <c r="Z54" s="1089"/>
    </row>
    <row r="55" spans="1:26">
      <c r="A55" s="1089"/>
      <c r="B55" s="1089"/>
      <c r="C55" s="1089"/>
      <c r="D55" s="1089"/>
      <c r="E55" s="1089"/>
      <c r="F55" s="1089"/>
      <c r="G55" s="1089"/>
      <c r="H55" s="1089"/>
      <c r="I55" s="1089"/>
      <c r="J55" s="1089"/>
      <c r="K55" s="1089"/>
      <c r="L55" s="1089"/>
      <c r="M55" s="1089"/>
      <c r="N55" s="1089"/>
      <c r="O55" s="1089"/>
      <c r="P55" s="1089"/>
      <c r="Q55" s="1089"/>
      <c r="R55" s="1089"/>
      <c r="S55" s="1089"/>
      <c r="T55" s="1089"/>
      <c r="U55" s="1089"/>
      <c r="V55" s="1089"/>
      <c r="W55" s="1089"/>
      <c r="X55" s="1089"/>
      <c r="Y55" s="1089"/>
      <c r="Z55" s="1089"/>
    </row>
    <row r="56" spans="1:26">
      <c r="A56" s="1089"/>
      <c r="B56" s="1089"/>
      <c r="C56" s="1089"/>
      <c r="D56" s="1089"/>
      <c r="E56" s="1089"/>
      <c r="F56" s="1089"/>
      <c r="G56" s="1089"/>
      <c r="H56" s="1089"/>
      <c r="I56" s="1089"/>
      <c r="J56" s="1089"/>
      <c r="K56" s="1089"/>
      <c r="L56" s="1089"/>
      <c r="M56" s="1089"/>
      <c r="N56" s="1089"/>
      <c r="O56" s="1089"/>
      <c r="P56" s="1089"/>
      <c r="Q56" s="1089"/>
      <c r="R56" s="1089"/>
      <c r="S56" s="1089"/>
      <c r="T56" s="1089"/>
      <c r="U56" s="1089"/>
      <c r="V56" s="1089"/>
      <c r="W56" s="1089"/>
      <c r="X56" s="1089"/>
      <c r="Y56" s="1089"/>
      <c r="Z56" s="1089"/>
    </row>
    <row r="57" spans="1:26">
      <c r="A57" s="1089"/>
      <c r="B57" s="1089"/>
      <c r="C57" s="1089"/>
      <c r="D57" s="1089"/>
      <c r="E57" s="1089"/>
      <c r="F57" s="1089"/>
      <c r="G57" s="1089"/>
      <c r="H57" s="1089"/>
      <c r="I57" s="1089"/>
      <c r="J57" s="1089"/>
      <c r="K57" s="1089"/>
      <c r="L57" s="1089"/>
      <c r="M57" s="1089"/>
      <c r="N57" s="1089"/>
      <c r="O57" s="1089"/>
      <c r="P57" s="1089"/>
      <c r="Q57" s="1089"/>
      <c r="R57" s="1089"/>
      <c r="S57" s="1089"/>
      <c r="T57" s="1089"/>
      <c r="U57" s="1089"/>
      <c r="V57" s="1089"/>
      <c r="W57" s="1089"/>
      <c r="X57" s="1089"/>
      <c r="Y57" s="1089"/>
      <c r="Z57" s="1089"/>
    </row>
    <row r="58" spans="1:26">
      <c r="A58" s="1089"/>
      <c r="B58" s="1089"/>
      <c r="C58" s="1089"/>
      <c r="D58" s="1089"/>
      <c r="E58" s="1089"/>
      <c r="F58" s="1089"/>
      <c r="G58" s="1089"/>
      <c r="H58" s="1089"/>
      <c r="I58" s="1089"/>
      <c r="J58" s="1089"/>
      <c r="K58" s="1089"/>
      <c r="L58" s="1089"/>
      <c r="M58" s="1089"/>
      <c r="N58" s="1089"/>
      <c r="O58" s="1089"/>
      <c r="P58" s="1089"/>
      <c r="Q58" s="1089"/>
      <c r="R58" s="1089"/>
      <c r="S58" s="1089"/>
      <c r="T58" s="1089"/>
      <c r="U58" s="1089"/>
      <c r="V58" s="1089"/>
      <c r="W58" s="1089"/>
      <c r="X58" s="1089"/>
      <c r="Y58" s="1089"/>
      <c r="Z58" s="1089"/>
    </row>
    <row r="59" spans="1:26" ht="9.9499999999999993" customHeight="1">
      <c r="A59" s="1089"/>
      <c r="B59" s="1089"/>
      <c r="C59" s="1089"/>
      <c r="D59" s="1089"/>
      <c r="E59" s="1089"/>
      <c r="F59" s="1089"/>
      <c r="G59" s="1089"/>
      <c r="H59" s="1089"/>
      <c r="I59" s="1089"/>
      <c r="J59" s="1089"/>
      <c r="K59" s="1089"/>
      <c r="L59" s="1089"/>
      <c r="M59" s="1089"/>
      <c r="N59" s="1089"/>
      <c r="O59" s="1089"/>
      <c r="P59" s="1089"/>
      <c r="Q59" s="1089"/>
      <c r="R59" s="1089"/>
      <c r="S59" s="1089"/>
      <c r="T59" s="1089"/>
      <c r="U59" s="1089"/>
      <c r="V59" s="1089"/>
      <c r="W59" s="1089"/>
      <c r="X59" s="1089"/>
      <c r="Y59" s="1089"/>
      <c r="Z59" s="1089"/>
    </row>
    <row r="60" spans="1:26" ht="30" customHeight="1">
      <c r="A60" s="1397" t="s">
        <v>66</v>
      </c>
      <c r="B60" s="1397"/>
      <c r="C60" s="1397"/>
      <c r="D60" s="1397"/>
      <c r="E60" s="1397"/>
      <c r="F60" s="1397"/>
      <c r="G60" s="1397"/>
      <c r="H60" s="1397"/>
      <c r="I60" s="1397"/>
      <c r="J60" s="1397"/>
      <c r="K60" s="1397"/>
      <c r="L60" s="1397"/>
      <c r="M60" s="1397"/>
      <c r="N60" s="1397"/>
      <c r="O60" s="1089"/>
      <c r="P60" s="1089"/>
      <c r="Q60" s="1089"/>
      <c r="R60" s="1089"/>
      <c r="S60" s="1089"/>
      <c r="T60" s="1089"/>
      <c r="U60" s="1089"/>
      <c r="V60" s="1089"/>
      <c r="W60" s="1089"/>
      <c r="X60" s="1089"/>
      <c r="Y60" s="1089"/>
      <c r="Z60" s="1089"/>
    </row>
    <row r="61" spans="1:26">
      <c r="A61" s="1109" t="s">
        <v>67</v>
      </c>
      <c r="B61" s="1106" t="s">
        <v>19</v>
      </c>
      <c r="C61" s="1106" t="s">
        <v>46</v>
      </c>
      <c r="D61" s="1106" t="s">
        <v>49</v>
      </c>
      <c r="E61" s="1106" t="s">
        <v>68</v>
      </c>
      <c r="F61" s="1106" t="s">
        <v>69</v>
      </c>
      <c r="G61" s="1106" t="s">
        <v>70</v>
      </c>
      <c r="H61" s="1112" t="s">
        <v>25</v>
      </c>
    </row>
    <row r="62" spans="1:26">
      <c r="A62" s="1110" t="str">
        <f>IF('Completed Projects Pending PW'!A2="","",'Completed Projects Pending PW'!A2)</f>
        <v>BHU-FAL-01-W-2</v>
      </c>
      <c r="B62" s="1107" t="str">
        <f>IF('Completed Projects Pending PW'!A2="","",'Completed Projects Pending PW'!B2)</f>
        <v>Bradenton</v>
      </c>
      <c r="C62" s="1107" t="str">
        <f>IF('Completed Projects Pending PW'!A2="","",'Completed Projects Pending PW'!D2)</f>
        <v>Lightspeed In-House</v>
      </c>
      <c r="D62" s="1107" t="str">
        <f>IF('Completed Projects Pending PW'!A2="","",'Completed Projects Pending PW'!F2)</f>
        <v>Betsy</v>
      </c>
      <c r="E62" s="1108">
        <f>IF('Completed Projects Pending PW'!A2="","",'Completed Projects Pending PW'!H2)</f>
        <v>0</v>
      </c>
      <c r="F62" s="1108">
        <f>IF('Completed Projects Pending PW'!A2="","",'Completed Projects Pending PW'!U2)</f>
        <v>158</v>
      </c>
      <c r="G62" s="1108">
        <f>IF('Completed Projects Pending PW'!A2="","",'Completed Projects Pending PW'!V2)</f>
        <v>429</v>
      </c>
      <c r="H62" s="1113">
        <f>IF('Completed Projects Pending PW'!A2="","",'Completed Projects Pending PW'!N2)</f>
        <v>2167.3000000000002</v>
      </c>
    </row>
    <row r="63" spans="1:26">
      <c r="A63" s="1111"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4">
        <f>IF('Completed Projects Pending PW'!A3="","",'Completed Projects Pending PW'!N3)</f>
        <v>47064</v>
      </c>
    </row>
    <row r="64" spans="1:26">
      <c r="A64" s="1110" t="str">
        <f>IF('Completed Projects Pending PW'!A4="","",'Completed Projects Pending PW'!A4)</f>
        <v>D-HLR208</v>
      </c>
      <c r="B64" s="1107" t="str">
        <f>IF('Completed Projects Pending PW'!A4="","",'Completed Projects Pending PW'!B4)</f>
        <v>Bradenton</v>
      </c>
      <c r="C64" s="1107" t="str">
        <f>IF('Completed Projects Pending PW'!A4="","",'Completed Projects Pending PW'!D4)</f>
        <v>GN Systems</v>
      </c>
      <c r="D64" s="1107" t="str">
        <f>IF('Completed Projects Pending PW'!A4="","",'Completed Projects Pending PW'!F4)</f>
        <v>Cody</v>
      </c>
      <c r="E64" s="1108">
        <f>IF('Completed Projects Pending PW'!A4="","",'Completed Projects Pending PW'!H4)</f>
        <v>81</v>
      </c>
      <c r="F64" s="1108">
        <f>IF('Completed Projects Pending PW'!A4="","",'Completed Projects Pending PW'!U4)</f>
        <v>5333</v>
      </c>
      <c r="G64" s="1108">
        <f>IF('Completed Projects Pending PW'!A4="","",'Completed Projects Pending PW'!V4)</f>
        <v>5264</v>
      </c>
      <c r="H64" s="1113">
        <f>IF('Completed Projects Pending PW'!A4="","",'Completed Projects Pending PW'!N4)</f>
        <v>68962</v>
      </c>
    </row>
    <row r="65" spans="1:8">
      <c r="A65" s="1111"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4">
        <f>IF('Completed Projects Pending PW'!A5="","",'Completed Projects Pending PW'!N5)</f>
        <v>144972.5</v>
      </c>
    </row>
    <row r="66" spans="1:8">
      <c r="A66" s="1110" t="e">
        <f>IF('Completed Projects Pending PW'!#REF!="","",'Completed Projects Pending PW'!#REF!)</f>
        <v>#REF!</v>
      </c>
      <c r="B66" s="1107" t="e">
        <f>IF('Completed Projects Pending PW'!#REF!="","",'Completed Projects Pending PW'!#REF!)</f>
        <v>#REF!</v>
      </c>
      <c r="C66" s="1107" t="e">
        <f>IF('Completed Projects Pending PW'!#REF!="","",'Completed Projects Pending PW'!#REF!)</f>
        <v>#REF!</v>
      </c>
      <c r="D66" s="1107" t="e">
        <f>IF('Completed Projects Pending PW'!#REF!="","",'Completed Projects Pending PW'!#REF!)</f>
        <v>#REF!</v>
      </c>
      <c r="E66" s="1108" t="e">
        <f>IF('Completed Projects Pending PW'!#REF!="","",'Completed Projects Pending PW'!#REF!)</f>
        <v>#REF!</v>
      </c>
      <c r="F66" s="1108" t="e">
        <f>IF('Completed Projects Pending PW'!#REF!="","",'Completed Projects Pending PW'!#REF!)</f>
        <v>#REF!</v>
      </c>
      <c r="G66" s="1108" t="e">
        <f>IF('Completed Projects Pending PW'!#REF!="","",'Completed Projects Pending PW'!#REF!)</f>
        <v>#REF!</v>
      </c>
      <c r="H66" s="1113" t="e">
        <f>IF('Completed Projects Pending PW'!#REF!="","",'Completed Projects Pending PW'!#REF!)</f>
        <v>#REF!</v>
      </c>
    </row>
    <row r="67" spans="1:8">
      <c r="A67" s="1111"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14" t="e">
        <f>IF('Completed Projects Pending PW'!#REF!="","",'Completed Projects Pending PW'!#REF!)</f>
        <v>#REF!</v>
      </c>
    </row>
    <row r="68" spans="1:8">
      <c r="A68" s="1110" t="str">
        <f>IF('Completed Projects Pending PW'!A9="","",'Completed Projects Pending PW'!A9)</f>
        <v>D-HDF703</v>
      </c>
      <c r="B68" s="1107" t="str">
        <f>IF('Completed Projects Pending PW'!A9="","",'Completed Projects Pending PW'!B9)</f>
        <v>Fort Myers</v>
      </c>
      <c r="C68" s="1107" t="str">
        <f>IF('Completed Projects Pending PW'!A9="","",'Completed Projects Pending PW'!D9)</f>
        <v>GN Systems</v>
      </c>
      <c r="D68" s="1107" t="str">
        <f>IF('Completed Projects Pending PW'!A9="","",'Completed Projects Pending PW'!F9)</f>
        <v>Joshua</v>
      </c>
      <c r="E68" s="1108">
        <f>IF('Completed Projects Pending PW'!A9="","",'Completed Projects Pending PW'!H9)</f>
        <v>30</v>
      </c>
      <c r="F68" s="1108">
        <f>IF('Completed Projects Pending PW'!A9="","",'Completed Projects Pending PW'!U9)</f>
        <v>2580</v>
      </c>
      <c r="G68" s="1108">
        <f>IF('Completed Projects Pending PW'!A9="","",'Completed Projects Pending PW'!V9)</f>
        <v>2637</v>
      </c>
      <c r="H68" s="1113">
        <f>IF('Completed Projects Pending PW'!A9="","",'Completed Projects Pending PW'!N9)</f>
        <v>31387.05</v>
      </c>
    </row>
    <row r="69" spans="1:8">
      <c r="A69" s="1111"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14">
        <f>IF('Completed Projects Pending PW'!A10="","",'Completed Projects Pending PW'!N10)</f>
        <v>77814</v>
      </c>
    </row>
    <row r="70" spans="1:8">
      <c r="A70" s="1110" t="str">
        <f>IF('Completed Projects Pending PW'!A11="","",'Completed Projects Pending PW'!A11)</f>
        <v>D-HDF707</v>
      </c>
      <c r="B70" s="1107" t="str">
        <f>IF('Completed Projects Pending PW'!A11="","",'Completed Projects Pending PW'!B11)</f>
        <v>Fort Myers</v>
      </c>
      <c r="C70" s="1107" t="str">
        <f>IF('Completed Projects Pending PW'!A11="","",'Completed Projects Pending PW'!D11)</f>
        <v>Lightspeed In-House</v>
      </c>
      <c r="D70" s="1107" t="str">
        <f>IF('Completed Projects Pending PW'!A11="","",'Completed Projects Pending PW'!F11)</f>
        <v>Joshua</v>
      </c>
      <c r="E70" s="1108">
        <f>IF('Completed Projects Pending PW'!A11="","",'Completed Projects Pending PW'!H11)</f>
        <v>80</v>
      </c>
      <c r="F70" s="1108">
        <f>IF('Completed Projects Pending PW'!A11="","",'Completed Projects Pending PW'!U11)</f>
        <v>5052</v>
      </c>
      <c r="G70" s="1108">
        <f>IF('Completed Projects Pending PW'!A11="","",'Completed Projects Pending PW'!V11)</f>
        <v>4889</v>
      </c>
      <c r="H70" s="1113">
        <f>IF('Completed Projects Pending PW'!A11="","",'Completed Projects Pending PW'!N11)</f>
        <v>65843.5</v>
      </c>
    </row>
    <row r="71" spans="1:8">
      <c r="A71" s="1111"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14">
        <f>IF('Completed Projects Pending PW'!A12="","",'Completed Projects Pending PW'!N12)</f>
        <v>56650</v>
      </c>
    </row>
    <row r="72" spans="1:8">
      <c r="A72" s="1110" t="str">
        <f>IF('Completed Projects Pending PW'!A13="","",'Completed Projects Pending PW'!A13)</f>
        <v>D-HDF711</v>
      </c>
      <c r="B72" s="1107" t="str">
        <f>IF('Completed Projects Pending PW'!A13="","",'Completed Projects Pending PW'!B13)</f>
        <v>Fort Myers</v>
      </c>
      <c r="C72" s="1107" t="str">
        <f>IF('Completed Projects Pending PW'!A13="","",'Completed Projects Pending PW'!D13)</f>
        <v>GN Systems</v>
      </c>
      <c r="D72" s="1107" t="str">
        <f>IF('Completed Projects Pending PW'!A13="","",'Completed Projects Pending PW'!F13)</f>
        <v>Joshua</v>
      </c>
      <c r="E72" s="1108">
        <f>IF('Completed Projects Pending PW'!A13="","",'Completed Projects Pending PW'!H13)</f>
        <v>82</v>
      </c>
      <c r="F72" s="1108">
        <f>IF('Completed Projects Pending PW'!A13="","",'Completed Projects Pending PW'!U13)</f>
        <v>8100</v>
      </c>
      <c r="G72" s="1108">
        <f>IF('Completed Projects Pending PW'!A13="","",'Completed Projects Pending PW'!V13)</f>
        <v>7972</v>
      </c>
      <c r="H72" s="1113">
        <f>IF('Completed Projects Pending PW'!A13="","",'Completed Projects Pending PW'!N13)</f>
        <v>101871</v>
      </c>
    </row>
    <row r="73" spans="1:8">
      <c r="A73" s="1111"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14">
        <f>IF('Completed Projects Pending PW'!A14="","",'Completed Projects Pending PW'!N14)</f>
        <v>90786</v>
      </c>
    </row>
    <row r="74" spans="1:8">
      <c r="A74" s="1110" t="str">
        <f>IF('Completed Projects Pending PW'!A15="","",'Completed Projects Pending PW'!A15)</f>
        <v>D-HDF715</v>
      </c>
      <c r="B74" s="1107" t="str">
        <f>IF('Completed Projects Pending PW'!A15="","",'Completed Projects Pending PW'!B15)</f>
        <v>Fort Myers</v>
      </c>
      <c r="C74" s="1107" t="str">
        <f>IF('Completed Projects Pending PW'!A15="","",'Completed Projects Pending PW'!D15)</f>
        <v>GN Systems</v>
      </c>
      <c r="D74" s="1107" t="str">
        <f>IF('Completed Projects Pending PW'!A15="","",'Completed Projects Pending PW'!F15)</f>
        <v>Joshua</v>
      </c>
      <c r="E74" s="1108">
        <f>IF('Completed Projects Pending PW'!A15="","",'Completed Projects Pending PW'!H15)</f>
        <v>78</v>
      </c>
      <c r="F74" s="1108">
        <f>IF('Completed Projects Pending PW'!A15="","",'Completed Projects Pending PW'!U15)</f>
        <v>6758</v>
      </c>
      <c r="G74" s="1108">
        <f>IF('Completed Projects Pending PW'!A15="","",'Completed Projects Pending PW'!V15)</f>
        <v>6565</v>
      </c>
      <c r="H74" s="1113">
        <f>IF('Completed Projects Pending PW'!A15="","",'Completed Projects Pending PW'!N15)</f>
        <v>84477</v>
      </c>
    </row>
    <row r="75" spans="1:8">
      <c r="A75" s="1111" t="str">
        <f>IF('Completed Projects Pending PW'!A16="","",'Completed Projects Pending PW'!A16)</f>
        <v>D-HWP106</v>
      </c>
      <c r="B75" t="str">
        <f>IF('Completed Projects Pending PW'!A16="","",'Completed Projects Pending PW'!B16)</f>
        <v>Lakeland</v>
      </c>
      <c r="C75" t="str">
        <f>IF('Completed Projects Pending PW'!A16="","",'Completed Projects Pending PW'!D16)</f>
        <v xml:space="preserve">Brothers </v>
      </c>
      <c r="D75" t="str">
        <f>IF('Completed Projects Pending PW'!A16="","",'Completed Projects Pending PW'!F16)</f>
        <v>Travis</v>
      </c>
      <c r="E75" s="54">
        <f>IF('Completed Projects Pending PW'!A16="","",'Completed Projects Pending PW'!H16)</f>
        <v>67</v>
      </c>
      <c r="F75" s="54">
        <f>IF('Completed Projects Pending PW'!A16="","",'Completed Projects Pending PW'!U16)</f>
        <v>5534</v>
      </c>
      <c r="G75" s="54">
        <f>IF('Completed Projects Pending PW'!A16="","",'Completed Projects Pending PW'!V16)</f>
        <v>5407</v>
      </c>
      <c r="H75" s="1114">
        <f>IF('Completed Projects Pending PW'!A16="","",'Completed Projects Pending PW'!N16)</f>
        <v>66854</v>
      </c>
    </row>
    <row r="76" spans="1:8">
      <c r="A76" s="1111" t="str">
        <f>IF('Completed Projects Pending PW'!A18="","",'Completed Projects Pending PW'!A18)</f>
        <v>D-HWP1303</v>
      </c>
      <c r="B76" t="str">
        <f>IF('Completed Projects Pending PW'!A18="","",'Completed Projects Pending PW'!B18)</f>
        <v>Lakeland</v>
      </c>
      <c r="C76" t="str">
        <f>IF('Completed Projects Pending PW'!A18="","",'Completed Projects Pending PW'!D18)</f>
        <v xml:space="preserve">Brothers </v>
      </c>
      <c r="D76" t="str">
        <f>IF('Completed Projects Pending PW'!A18="","",'Completed Projects Pending PW'!F18)</f>
        <v>Travis</v>
      </c>
      <c r="E76" s="54">
        <f>IF('Completed Projects Pending PW'!A18="","",'Completed Projects Pending PW'!H18)</f>
        <v>81</v>
      </c>
      <c r="F76" s="54">
        <f>IF('Completed Projects Pending PW'!A18="","",'Completed Projects Pending PW'!U18)</f>
        <v>3323</v>
      </c>
      <c r="G76" s="54">
        <f>IF('Completed Projects Pending PW'!A18="","",'Completed Projects Pending PW'!V18)</f>
        <v>3100</v>
      </c>
      <c r="H76" s="1114">
        <f>IF('Completed Projects Pending PW'!A18="","",'Completed Projects Pending PW'!N18)</f>
        <v>53152.33</v>
      </c>
    </row>
    <row r="77" spans="1:8">
      <c r="A77" s="1110" t="str">
        <f>IF('Completed Projects Pending PW'!A19="","",'Completed Projects Pending PW'!A19)</f>
        <v>FB-HWP106</v>
      </c>
      <c r="B77" s="1107" t="str">
        <f>IF('Completed Projects Pending PW'!A19="","",'Completed Projects Pending PW'!B19)</f>
        <v>Lakeland</v>
      </c>
      <c r="C77" s="1107" t="str">
        <f>IF('Completed Projects Pending PW'!A19="","",'Completed Projects Pending PW'!D19)</f>
        <v xml:space="preserve">Brothers </v>
      </c>
      <c r="D77" s="1107" t="str">
        <f>IF('Completed Projects Pending PW'!A19="","",'Completed Projects Pending PW'!F19)</f>
        <v>Travis</v>
      </c>
      <c r="E77" s="1108">
        <f>IF('Completed Projects Pending PW'!A19="","",'Completed Projects Pending PW'!H19)</f>
        <v>0</v>
      </c>
      <c r="F77" s="1108">
        <f>IF('Completed Projects Pending PW'!A19="","",'Completed Projects Pending PW'!U19)</f>
        <v>3146</v>
      </c>
      <c r="G77" s="1108">
        <f>IF('Completed Projects Pending PW'!A19="","",'Completed Projects Pending PW'!V19)</f>
        <v>3263</v>
      </c>
      <c r="H77" s="1113">
        <f>IF('Completed Projects Pending PW'!A19="","",'Completed Projects Pending PW'!N19)</f>
        <v>38359.1</v>
      </c>
    </row>
    <row r="78" spans="1:8">
      <c r="A78" s="1111" t="str">
        <f>IF('Completed Projects Pending PW'!A20="","",'Completed Projects Pending PW'!A20)</f>
        <v>FB-HWP1305</v>
      </c>
      <c r="B78" t="str">
        <f>IF('Completed Projects Pending PW'!A20="","",'Completed Projects Pending PW'!B20)</f>
        <v>Lakeland</v>
      </c>
      <c r="C78" t="str">
        <f>IF('Completed Projects Pending PW'!A20="","",'Completed Projects Pending PW'!D20)</f>
        <v>Splice Only</v>
      </c>
      <c r="D78" t="str">
        <f>IF('Completed Projects Pending PW'!A20="","",'Completed Projects Pending PW'!F20)</f>
        <v>Miguel</v>
      </c>
      <c r="E78" s="54">
        <f>IF('Completed Projects Pending PW'!A20="","",'Completed Projects Pending PW'!H20)</f>
        <v>0</v>
      </c>
      <c r="F78" s="54">
        <f>IF('Completed Projects Pending PW'!A20="","",'Completed Projects Pending PW'!U20)</f>
        <v>0</v>
      </c>
      <c r="G78" s="54">
        <f>IF('Completed Projects Pending PW'!A20="","",'Completed Projects Pending PW'!V20)</f>
        <v>0</v>
      </c>
      <c r="H78" s="1114">
        <f>IF('Completed Projects Pending PW'!A20="","",'Completed Projects Pending PW'!N20)</f>
        <v>1931.75</v>
      </c>
    </row>
    <row r="79" spans="1:8">
      <c r="A79" s="1110" t="str">
        <f>IF('Completed Projects Pending PW'!A22="","",'Completed Projects Pending PW'!A22)</f>
        <v>D-HNP114/H0103D</v>
      </c>
      <c r="B79" s="1107" t="str">
        <f>IF('Completed Projects Pending PW'!A22="","",'Completed Projects Pending PW'!B22)</f>
        <v>St Petersburg</v>
      </c>
      <c r="C79" s="1107" t="str">
        <f>IF('Completed Projects Pending PW'!A22="","",'Completed Projects Pending PW'!D22)</f>
        <v>North Path/LSCG</v>
      </c>
      <c r="D79" s="1107" t="str">
        <f>IF('Completed Projects Pending PW'!A22="","",'Completed Projects Pending PW'!F22)</f>
        <v>Johnnie</v>
      </c>
      <c r="E79" s="1108">
        <f>IF('Completed Projects Pending PW'!A22="","",'Completed Projects Pending PW'!H22)</f>
        <v>81</v>
      </c>
      <c r="F79" s="1108">
        <f>IF('Completed Projects Pending PW'!A22="","",'Completed Projects Pending PW'!U22)</f>
        <v>6092</v>
      </c>
      <c r="G79" s="1108">
        <f>IF('Completed Projects Pending PW'!A22="","",'Completed Projects Pending PW'!V22)</f>
        <v>6290</v>
      </c>
      <c r="H79" s="1113">
        <f>IF('Completed Projects Pending PW'!A22="","",'Completed Projects Pending PW'!N22)</f>
        <v>70635</v>
      </c>
    </row>
    <row r="80" spans="1:8">
      <c r="A80" s="1111"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14">
        <f>IF('Completed Projects Pending PW'!A23="","",'Completed Projects Pending PW'!N23)</f>
        <v>29634.15</v>
      </c>
    </row>
    <row r="81" spans="1:8">
      <c r="A81" s="1110" t="str">
        <f>IF('Completed Projects Pending PW'!A24="","",'Completed Projects Pending PW'!A24)</f>
        <v>FB-HNP111</v>
      </c>
      <c r="B81" s="1107" t="str">
        <f>IF('Completed Projects Pending PW'!A24="","",'Completed Projects Pending PW'!B24)</f>
        <v>St Petersburg</v>
      </c>
      <c r="C81" s="1107" t="str">
        <f>IF('Completed Projects Pending PW'!A24="","",'Completed Projects Pending PW'!D24)</f>
        <v>Lightspeed In-House</v>
      </c>
      <c r="D81" s="1107" t="str">
        <f>IF('Completed Projects Pending PW'!A24="","",'Completed Projects Pending PW'!F24)</f>
        <v>Johnnie</v>
      </c>
      <c r="E81" s="1108">
        <f>IF('Completed Projects Pending PW'!A24="","",'Completed Projects Pending PW'!H24)</f>
        <v>0</v>
      </c>
      <c r="F81" s="1108">
        <f>IF('Completed Projects Pending PW'!A24="","",'Completed Projects Pending PW'!U24)</f>
        <v>1157</v>
      </c>
      <c r="G81" s="1108">
        <f>IF('Completed Projects Pending PW'!A24="","",'Completed Projects Pending PW'!V24)</f>
        <v>1321</v>
      </c>
      <c r="H81" s="1113">
        <f>IF('Completed Projects Pending PW'!A24="","",'Completed Projects Pending PW'!N24)</f>
        <v>17203.45</v>
      </c>
    </row>
    <row r="82" spans="1:8">
      <c r="A82" s="1111" t="str">
        <f>IF('Completed Projects Pending PW'!A25="","",'Completed Projects Pending PW'!A25)</f>
        <v>FB-HNP118</v>
      </c>
      <c r="B82" t="str">
        <f>IF('Completed Projects Pending PW'!A25="","",'Completed Projects Pending PW'!B25)</f>
        <v>St Petersburg</v>
      </c>
      <c r="C82" t="str">
        <f>IF('Completed Projects Pending PW'!A25="","",'Completed Projects Pending PW'!D25)</f>
        <v xml:space="preserve">Lightspeed In-House </v>
      </c>
      <c r="D82" t="str">
        <f>IF('Completed Projects Pending PW'!A25="","",'Completed Projects Pending PW'!F25)</f>
        <v>Johnnie</v>
      </c>
      <c r="E82" s="54">
        <f>IF('Completed Projects Pending PW'!A25="","",'Completed Projects Pending PW'!H25)</f>
        <v>0</v>
      </c>
      <c r="F82" s="54">
        <f>IF('Completed Projects Pending PW'!A25="","",'Completed Projects Pending PW'!U25)</f>
        <v>831</v>
      </c>
      <c r="G82" s="54">
        <f>IF('Completed Projects Pending PW'!A25="","",'Completed Projects Pending PW'!V25)</f>
        <v>863</v>
      </c>
      <c r="H82" s="1114">
        <f>IF('Completed Projects Pending PW'!A25="","",'Completed Projects Pending PW'!N25)</f>
        <v>13442.35</v>
      </c>
    </row>
    <row r="83" spans="1:8">
      <c r="A83" s="1110" t="str">
        <f>IF('Completed Projects Pending PW'!A26="","",'Completed Projects Pending PW'!A26)</f>
        <v>FB-HNP133</v>
      </c>
      <c r="B83" s="1107" t="str">
        <f>IF('Completed Projects Pending PW'!A26="","",'Completed Projects Pending PW'!B26)</f>
        <v>St Petersburg</v>
      </c>
      <c r="C83" s="1107" t="str">
        <f>IF('Completed Projects Pending PW'!A26="","",'Completed Projects Pending PW'!D26)</f>
        <v>Lightspeed In-House</v>
      </c>
      <c r="D83" s="1107" t="str">
        <f>IF('Completed Projects Pending PW'!A26="","",'Completed Projects Pending PW'!F26)</f>
        <v>Johnnie</v>
      </c>
      <c r="E83" s="1108">
        <f>IF('Completed Projects Pending PW'!A26="","",'Completed Projects Pending PW'!H26)</f>
        <v>0</v>
      </c>
      <c r="F83" s="1108">
        <f>IF('Completed Projects Pending PW'!A26="","",'Completed Projects Pending PW'!U26)</f>
        <v>1697</v>
      </c>
      <c r="G83" s="1108">
        <f>IF('Completed Projects Pending PW'!A26="","",'Completed Projects Pending PW'!V26)</f>
        <v>1815</v>
      </c>
      <c r="H83" s="1113">
        <f>IF('Completed Projects Pending PW'!A26="","",'Completed Projects Pending PW'!N26)</f>
        <v>23800.25</v>
      </c>
    </row>
    <row r="84" spans="1:8">
      <c r="A84" s="1111"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14">
        <f>IF('Completed Projects Pending PW'!A27="","",'Completed Projects Pending PW'!N27)</f>
        <v>19745.25</v>
      </c>
    </row>
    <row r="85" spans="1:8">
      <c r="A85" s="1110" t="str">
        <f>IF('Completed Projects Pending PW'!A29="","",'Completed Projects Pending PW'!A29)</f>
        <v>Vantage Point Condominiums</v>
      </c>
      <c r="B85" s="1107" t="str">
        <f>IF('Completed Projects Pending PW'!A29="","",'Completed Projects Pending PW'!B29)</f>
        <v>St Petersburg</v>
      </c>
      <c r="C85" s="1107" t="str">
        <f>IF('Completed Projects Pending PW'!A29="","",'Completed Projects Pending PW'!D29)</f>
        <v>APT Communications/Kattleone</v>
      </c>
      <c r="D85" s="1107" t="str">
        <f>IF('Completed Projects Pending PW'!A29="","",'Completed Projects Pending PW'!F29)</f>
        <v>Johnnie</v>
      </c>
      <c r="E85" s="1108">
        <f>IF('Completed Projects Pending PW'!A29="","",'Completed Projects Pending PW'!H29)</f>
        <v>380</v>
      </c>
      <c r="F85" s="1108">
        <f>IF('Completed Projects Pending PW'!A29="","",'Completed Projects Pending PW'!U29)</f>
        <v>9181</v>
      </c>
      <c r="G85" s="1108">
        <f>IF('Completed Projects Pending PW'!A29="","",'Completed Projects Pending PW'!V29)</f>
        <v>9179</v>
      </c>
      <c r="H85" s="1113">
        <f>IF('Completed Projects Pending PW'!A29="","",'Completed Projects Pending PW'!N29)</f>
        <v>117414</v>
      </c>
    </row>
    <row r="86" spans="1:8">
      <c r="A86" s="1115" t="s">
        <v>39</v>
      </c>
      <c r="B86" s="1116"/>
      <c r="C86" s="1116"/>
      <c r="D86" s="1116"/>
      <c r="E86" s="1117" t="e">
        <f>SUM(E62:E85)</f>
        <v>#REF!</v>
      </c>
      <c r="F86" s="1117" t="e">
        <f>SUM(F62:F85)</f>
        <v>#REF!</v>
      </c>
      <c r="G86" s="1117" t="e">
        <f>SUM(G62:G85)</f>
        <v>#REF!</v>
      </c>
      <c r="H86" s="1126"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3" t="s">
        <v>441</v>
      </c>
      <c r="C1" s="1403"/>
      <c r="D1" s="427"/>
      <c r="E1" s="1403" t="s">
        <v>442</v>
      </c>
      <c r="F1" s="140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8652</v>
      </c>
      <c r="E4" s="12" t="s">
        <v>443</v>
      </c>
      <c r="F4" t="s">
        <v>48</v>
      </c>
      <c r="W4" t="s">
        <v>449</v>
      </c>
      <c r="X4">
        <v>22</v>
      </c>
    </row>
    <row r="5" spans="1:25">
      <c r="B5" t="s">
        <v>50</v>
      </c>
      <c r="C5">
        <v>28276</v>
      </c>
      <c r="E5" t="s">
        <v>48</v>
      </c>
      <c r="F5">
        <v>36928</v>
      </c>
      <c r="K5" s="12" t="s">
        <v>450</v>
      </c>
      <c r="P5" s="12" t="s">
        <v>450</v>
      </c>
      <c r="W5" t="s">
        <v>451</v>
      </c>
      <c r="X5">
        <v>13</v>
      </c>
    </row>
    <row r="6" spans="1:25">
      <c r="B6" t="s">
        <v>452</v>
      </c>
      <c r="C6">
        <v>110041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18046</v>
      </c>
      <c r="L8" t="s">
        <v>147</v>
      </c>
      <c r="M8">
        <v>1</v>
      </c>
      <c r="P8" t="s">
        <v>458</v>
      </c>
      <c r="R8">
        <v>1</v>
      </c>
      <c r="V8" t="s">
        <v>459</v>
      </c>
      <c r="W8" s="186">
        <v>203521</v>
      </c>
      <c r="X8" s="242">
        <f>X5/X4</f>
        <v>0.59090909090909094</v>
      </c>
      <c r="Y8" s="242">
        <f>W9/W8</f>
        <v>0.31446386367991508</v>
      </c>
    </row>
    <row r="9" spans="1:25">
      <c r="B9" t="s">
        <v>52</v>
      </c>
      <c r="C9">
        <v>30893</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10883</v>
      </c>
      <c r="L13" t="s">
        <v>468</v>
      </c>
      <c r="M13">
        <v>1</v>
      </c>
      <c r="Q13" t="s">
        <v>345</v>
      </c>
      <c r="R13">
        <v>1</v>
      </c>
    </row>
    <row r="14" spans="1:25">
      <c r="B14" t="s">
        <v>469</v>
      </c>
      <c r="C14">
        <v>243783</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4"/>
      <c r="B1" s="1404"/>
      <c r="C1" s="1404"/>
      <c r="D1" s="1404"/>
      <c r="E1" s="1404"/>
      <c r="F1" s="1404"/>
      <c r="G1" s="1404"/>
      <c r="H1" s="1405" t="s">
        <v>478</v>
      </c>
      <c r="I1" s="1405"/>
      <c r="J1" s="1405"/>
      <c r="K1" s="1405"/>
      <c r="L1" s="1405"/>
      <c r="M1" s="1405"/>
      <c r="N1" s="1405"/>
      <c r="O1" s="1405"/>
      <c r="P1" s="189"/>
      <c r="Q1" s="1406" t="s">
        <v>97</v>
      </c>
      <c r="R1" s="1406"/>
      <c r="S1" s="1407"/>
      <c r="T1" s="1406"/>
      <c r="U1" s="1406"/>
      <c r="V1" s="1406"/>
      <c r="W1" s="1406"/>
      <c r="X1" s="140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2"/>
  <sheetViews>
    <sheetView tabSelected="1" topLeftCell="A6" zoomScale="90" zoomScaleNormal="90" workbookViewId="0">
      <pane xSplit="1" topLeftCell="U51" activePane="topRight" state="frozen"/>
      <selection pane="topRight" activeCell="V31" sqref="V31"/>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3" t="s">
        <v>524</v>
      </c>
      <c r="B1" s="1144" t="s">
        <v>90</v>
      </c>
      <c r="C1" s="1144" t="s">
        <v>91</v>
      </c>
      <c r="D1" s="1144" t="s">
        <v>444</v>
      </c>
      <c r="E1" s="1144" t="s">
        <v>525</v>
      </c>
      <c r="F1" s="1144" t="s">
        <v>526</v>
      </c>
      <c r="G1" s="1144" t="s">
        <v>92</v>
      </c>
      <c r="H1" s="1144" t="s">
        <v>68</v>
      </c>
      <c r="I1" s="1144" t="s">
        <v>93</v>
      </c>
      <c r="J1" s="1144" t="s">
        <v>26</v>
      </c>
      <c r="K1" s="1144" t="s">
        <v>527</v>
      </c>
      <c r="L1" s="1144" t="s">
        <v>96</v>
      </c>
      <c r="M1" s="1144" t="s">
        <v>95</v>
      </c>
      <c r="N1" s="1145" t="s">
        <v>528</v>
      </c>
      <c r="O1" s="1144" t="s">
        <v>94</v>
      </c>
      <c r="P1" s="1146" t="s">
        <v>97</v>
      </c>
      <c r="Q1" s="1147" t="s">
        <v>98</v>
      </c>
      <c r="R1" s="1147" t="s">
        <v>529</v>
      </c>
      <c r="S1" s="1147" t="s">
        <v>530</v>
      </c>
      <c r="T1" s="1147" t="s">
        <v>531</v>
      </c>
      <c r="U1" s="1147" t="s">
        <v>69</v>
      </c>
      <c r="V1" s="1147" t="s">
        <v>532</v>
      </c>
      <c r="W1" s="1147" t="s">
        <v>533</v>
      </c>
      <c r="X1" s="1147" t="s">
        <v>493</v>
      </c>
      <c r="Y1" s="1147" t="s">
        <v>534</v>
      </c>
      <c r="Z1" s="1148" t="s">
        <v>535</v>
      </c>
      <c r="AA1" s="1147" t="s">
        <v>495</v>
      </c>
      <c r="AB1" s="1147" t="s">
        <v>536</v>
      </c>
      <c r="AC1" s="1149" t="s">
        <v>537</v>
      </c>
    </row>
    <row r="2" spans="1:115" s="723" customFormat="1" ht="24.75" customHeight="1">
      <c r="A2" s="703" t="s">
        <v>538</v>
      </c>
      <c r="B2" s="359" t="s">
        <v>28</v>
      </c>
      <c r="C2" s="704">
        <v>46080</v>
      </c>
      <c r="D2" s="366" t="s">
        <v>464</v>
      </c>
      <c r="E2" s="715">
        <v>46018</v>
      </c>
      <c r="F2" s="366" t="s">
        <v>59</v>
      </c>
      <c r="G2" s="716" t="s">
        <v>539</v>
      </c>
      <c r="H2" s="717">
        <v>89</v>
      </c>
      <c r="I2" s="1150"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1">
        <v>0</v>
      </c>
      <c r="AC2" s="841" t="s">
        <v>541</v>
      </c>
      <c r="AD2" s="714"/>
      <c r="CW2" s="724"/>
      <c r="CX2" s="725"/>
      <c r="DC2" s="726"/>
      <c r="DK2" s="725"/>
    </row>
    <row r="3" spans="1:115" s="737" customFormat="1" ht="24.75" customHeight="1">
      <c r="A3" s="738" t="s">
        <v>542</v>
      </c>
      <c r="B3" s="359" t="s">
        <v>28</v>
      </c>
      <c r="C3" s="704">
        <v>46188</v>
      </c>
      <c r="D3" s="704"/>
      <c r="E3" s="715"/>
      <c r="F3" s="716"/>
      <c r="G3" s="716"/>
      <c r="H3" s="717">
        <v>262</v>
      </c>
      <c r="I3" s="1150"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51">
        <v>0</v>
      </c>
      <c r="AC3" s="732" t="s">
        <v>544</v>
      </c>
      <c r="AD3" s="736"/>
    </row>
    <row r="4" spans="1:115" s="737" customFormat="1" ht="24.75" customHeight="1">
      <c r="A4" s="738" t="s">
        <v>545</v>
      </c>
      <c r="B4" s="359" t="s">
        <v>28</v>
      </c>
      <c r="C4" s="704">
        <v>46188</v>
      </c>
      <c r="D4" s="704"/>
      <c r="E4" s="715"/>
      <c r="F4" s="716"/>
      <c r="G4" s="716"/>
      <c r="H4" s="717">
        <v>156</v>
      </c>
      <c r="I4" s="1150"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51">
        <v>0</v>
      </c>
      <c r="AC4" s="732" t="s">
        <v>547</v>
      </c>
      <c r="AD4" s="736"/>
    </row>
    <row r="5" spans="1:115" s="737" customFormat="1" ht="24.75" customHeight="1">
      <c r="A5" s="738" t="s">
        <v>548</v>
      </c>
      <c r="B5" s="359" t="s">
        <v>28</v>
      </c>
      <c r="C5" s="715">
        <v>46096</v>
      </c>
      <c r="D5" s="704"/>
      <c r="E5" s="715"/>
      <c r="F5" s="716"/>
      <c r="G5" s="716"/>
      <c r="H5" s="717">
        <v>18</v>
      </c>
      <c r="I5" s="1150"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51">
        <v>0</v>
      </c>
      <c r="AC5" s="732" t="s">
        <v>549</v>
      </c>
      <c r="AD5" s="736"/>
    </row>
    <row r="6" spans="1:115" s="737" customFormat="1" ht="24.75" customHeight="1">
      <c r="A6" s="703"/>
      <c r="B6" s="359"/>
      <c r="C6" s="704"/>
      <c r="D6" s="704"/>
      <c r="E6" s="715"/>
      <c r="F6" s="716"/>
      <c r="G6" s="716"/>
      <c r="H6" s="717"/>
      <c r="I6" s="1150"/>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0"/>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3" t="s">
        <v>550</v>
      </c>
      <c r="B8" s="1144" t="s">
        <v>90</v>
      </c>
      <c r="C8" s="1144" t="s">
        <v>91</v>
      </c>
      <c r="D8" s="1144" t="s">
        <v>444</v>
      </c>
      <c r="E8" s="1144" t="s">
        <v>525</v>
      </c>
      <c r="F8" s="1144" t="s">
        <v>526</v>
      </c>
      <c r="G8" s="1144" t="s">
        <v>92</v>
      </c>
      <c r="H8" s="1144" t="s">
        <v>68</v>
      </c>
      <c r="I8" s="1144" t="s">
        <v>93</v>
      </c>
      <c r="J8" s="1144" t="s">
        <v>26</v>
      </c>
      <c r="K8" s="1144" t="s">
        <v>527</v>
      </c>
      <c r="L8" s="1144" t="s">
        <v>96</v>
      </c>
      <c r="M8" s="1144" t="s">
        <v>95</v>
      </c>
      <c r="N8" s="1145" t="s">
        <v>528</v>
      </c>
      <c r="O8" s="1144" t="s">
        <v>94</v>
      </c>
      <c r="P8" s="1146" t="s">
        <v>97</v>
      </c>
      <c r="Q8" s="1147" t="s">
        <v>98</v>
      </c>
      <c r="R8" s="1147" t="s">
        <v>529</v>
      </c>
      <c r="S8" s="1147" t="s">
        <v>530</v>
      </c>
      <c r="T8" s="1147" t="s">
        <v>531</v>
      </c>
      <c r="U8" s="1147" t="s">
        <v>69</v>
      </c>
      <c r="V8" s="1147" t="s">
        <v>532</v>
      </c>
      <c r="W8" s="1147" t="s">
        <v>533</v>
      </c>
      <c r="X8" s="1147" t="s">
        <v>493</v>
      </c>
      <c r="Y8" s="1147" t="s">
        <v>534</v>
      </c>
      <c r="Z8" s="1148" t="s">
        <v>535</v>
      </c>
      <c r="AA8" s="1147" t="s">
        <v>495</v>
      </c>
      <c r="AB8" s="1147" t="s">
        <v>536</v>
      </c>
      <c r="AC8" s="1149" t="s">
        <v>537</v>
      </c>
      <c r="AD8" s="736"/>
    </row>
    <row r="9" spans="1:115" s="737" customFormat="1" ht="24.75" customHeight="1">
      <c r="A9" s="738" t="s">
        <v>516</v>
      </c>
      <c r="B9" s="705" t="s">
        <v>31</v>
      </c>
      <c r="C9" s="767">
        <v>46041</v>
      </c>
      <c r="D9" s="767"/>
      <c r="E9" s="767"/>
      <c r="F9" s="703"/>
      <c r="G9" s="705" t="s">
        <v>551</v>
      </c>
      <c r="H9" s="706">
        <v>43</v>
      </c>
      <c r="I9" s="1150"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51">
        <v>0</v>
      </c>
      <c r="AC9" s="713" t="s">
        <v>552</v>
      </c>
      <c r="AD9" s="736"/>
    </row>
    <row r="10" spans="1:115" ht="24.75" customHeight="1">
      <c r="A10" s="738" t="s">
        <v>553</v>
      </c>
      <c r="B10" s="705" t="s">
        <v>31</v>
      </c>
      <c r="C10" s="1130">
        <v>46006</v>
      </c>
      <c r="D10" s="1130" t="s">
        <v>56</v>
      </c>
      <c r="E10" s="1130">
        <v>45936</v>
      </c>
      <c r="F10" s="705" t="s">
        <v>57</v>
      </c>
      <c r="G10" s="705" t="s">
        <v>554</v>
      </c>
      <c r="H10" s="706">
        <v>0</v>
      </c>
      <c r="I10" s="1150" t="s">
        <v>540</v>
      </c>
      <c r="J10" s="706" t="s">
        <v>30</v>
      </c>
      <c r="K10" s="706" t="s">
        <v>543</v>
      </c>
      <c r="L10" s="704" t="s">
        <v>555</v>
      </c>
      <c r="M10" s="706" t="s">
        <v>110</v>
      </c>
      <c r="N10" s="707">
        <v>54857.5</v>
      </c>
      <c r="O10" s="706" t="s">
        <v>110</v>
      </c>
      <c r="P10" s="708" t="s">
        <v>35</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1">
        <v>0</v>
      </c>
      <c r="AC10" s="713" t="s">
        <v>556</v>
      </c>
      <c r="AD10" s="730"/>
    </row>
    <row r="11" spans="1:115" ht="24.75" customHeight="1">
      <c r="A11" s="703" t="s">
        <v>557</v>
      </c>
      <c r="B11" s="705" t="s">
        <v>31</v>
      </c>
      <c r="C11" s="704">
        <v>46117</v>
      </c>
      <c r="D11" s="704" t="s">
        <v>56</v>
      </c>
      <c r="E11" s="704">
        <v>46100</v>
      </c>
      <c r="F11" s="375" t="s">
        <v>57</v>
      </c>
      <c r="G11" s="705" t="s">
        <v>558</v>
      </c>
      <c r="H11" s="706">
        <v>0</v>
      </c>
      <c r="I11" s="1150" t="s">
        <v>540</v>
      </c>
      <c r="J11" s="706" t="s">
        <v>30</v>
      </c>
      <c r="K11" s="706"/>
      <c r="L11" s="704"/>
      <c r="M11" s="706" t="s">
        <v>110</v>
      </c>
      <c r="N11" s="707">
        <v>13022.05</v>
      </c>
      <c r="O11" s="706" t="s">
        <v>110</v>
      </c>
      <c r="P11" s="708" t="s">
        <v>32</v>
      </c>
      <c r="Q11" s="740">
        <v>46097</v>
      </c>
      <c r="R11" s="744"/>
      <c r="S11" s="709"/>
      <c r="T11" s="709"/>
      <c r="U11" s="333">
        <v>923</v>
      </c>
      <c r="V11" s="333"/>
      <c r="W11" s="710">
        <f t="shared" si="3"/>
        <v>923</v>
      </c>
      <c r="X11" s="365">
        <f t="shared" ref="X11:X18" si="4">IFERROR($V11/$U11, 0)</f>
        <v>0</v>
      </c>
      <c r="Y11" s="733"/>
      <c r="Z11" s="712">
        <v>0</v>
      </c>
      <c r="AA11" s="712">
        <v>0</v>
      </c>
      <c r="AB11" s="710">
        <v>0</v>
      </c>
      <c r="AC11" s="732" t="s">
        <v>559</v>
      </c>
      <c r="AD11" s="731"/>
    </row>
    <row r="12" spans="1:115" ht="24.75" customHeight="1">
      <c r="A12" s="738" t="s">
        <v>472</v>
      </c>
      <c r="B12" s="705" t="s">
        <v>31</v>
      </c>
      <c r="C12" s="704">
        <v>46053</v>
      </c>
      <c r="D12" s="704"/>
      <c r="E12" s="704"/>
      <c r="F12" s="705" t="s">
        <v>61</v>
      </c>
      <c r="G12" s="705" t="s">
        <v>560</v>
      </c>
      <c r="H12" s="706">
        <v>0</v>
      </c>
      <c r="I12" s="1150" t="s">
        <v>540</v>
      </c>
      <c r="J12" s="706" t="s">
        <v>33</v>
      </c>
      <c r="K12" s="706" t="s">
        <v>543</v>
      </c>
      <c r="L12" s="704"/>
      <c r="M12" s="706" t="s">
        <v>110</v>
      </c>
      <c r="N12" s="707">
        <v>72842</v>
      </c>
      <c r="O12" s="706" t="s">
        <v>110</v>
      </c>
      <c r="P12" s="708" t="s">
        <v>32</v>
      </c>
      <c r="Q12" s="747"/>
      <c r="R12" s="709"/>
      <c r="S12" s="709"/>
      <c r="T12" s="709"/>
      <c r="U12" s="748">
        <v>5780</v>
      </c>
      <c r="V12" s="748"/>
      <c r="W12" s="745">
        <f t="shared" si="3"/>
        <v>5780</v>
      </c>
      <c r="X12" s="365">
        <f t="shared" si="4"/>
        <v>0</v>
      </c>
      <c r="Y12" s="711"/>
      <c r="Z12" s="712">
        <v>0</v>
      </c>
      <c r="AA12" s="712">
        <v>0</v>
      </c>
      <c r="AB12" s="1151">
        <v>0</v>
      </c>
      <c r="AC12" s="713" t="s">
        <v>561</v>
      </c>
      <c r="AD12" s="731"/>
    </row>
    <row r="13" spans="1:115" ht="24.75" customHeight="1">
      <c r="A13" s="849" t="s">
        <v>562</v>
      </c>
      <c r="B13" s="705" t="s">
        <v>31</v>
      </c>
      <c r="C13" s="704">
        <v>46142</v>
      </c>
      <c r="D13" s="704" t="s">
        <v>463</v>
      </c>
      <c r="E13" s="704"/>
      <c r="F13" s="705" t="s">
        <v>63</v>
      </c>
      <c r="G13" s="705" t="s">
        <v>563</v>
      </c>
      <c r="H13" s="706">
        <v>0</v>
      </c>
      <c r="I13" s="706" t="s">
        <v>540</v>
      </c>
      <c r="J13" s="706" t="s">
        <v>30</v>
      </c>
      <c r="K13" s="706"/>
      <c r="L13" s="704"/>
      <c r="M13" s="706" t="s">
        <v>110</v>
      </c>
      <c r="N13" s="707">
        <v>255.05</v>
      </c>
      <c r="O13" s="706" t="s">
        <v>110</v>
      </c>
      <c r="P13" s="708" t="s">
        <v>35</v>
      </c>
      <c r="Q13" s="709"/>
      <c r="R13" s="709"/>
      <c r="S13" s="709"/>
      <c r="T13" s="709"/>
      <c r="U13" s="333">
        <v>3</v>
      </c>
      <c r="V13" s="710"/>
      <c r="W13" s="710">
        <f>SUM(U13-V13)</f>
        <v>3</v>
      </c>
      <c r="X13" s="365">
        <f t="shared" si="4"/>
        <v>0</v>
      </c>
      <c r="Y13" s="711"/>
      <c r="Z13" s="712">
        <v>0</v>
      </c>
      <c r="AA13" s="712">
        <v>0</v>
      </c>
      <c r="AB13" s="1151">
        <v>0</v>
      </c>
      <c r="AC13" s="713" t="s">
        <v>564</v>
      </c>
      <c r="AD13" s="731"/>
    </row>
    <row r="14" spans="1:115" ht="24.75" customHeight="1">
      <c r="A14" s="1303" t="s">
        <v>565</v>
      </c>
      <c r="B14" s="768" t="s">
        <v>31</v>
      </c>
      <c r="C14" s="767">
        <v>46020</v>
      </c>
      <c r="D14" s="767"/>
      <c r="E14" s="767"/>
      <c r="F14" s="768" t="s">
        <v>57</v>
      </c>
      <c r="G14" s="768" t="s">
        <v>566</v>
      </c>
      <c r="H14" s="769">
        <v>0</v>
      </c>
      <c r="I14" s="769" t="s">
        <v>540</v>
      </c>
      <c r="J14" s="769" t="s">
        <v>33</v>
      </c>
      <c r="K14" s="769" t="s">
        <v>543</v>
      </c>
      <c r="L14" s="768"/>
      <c r="M14" s="769" t="s">
        <v>110</v>
      </c>
      <c r="N14" s="799">
        <v>17916.55</v>
      </c>
      <c r="O14" s="769" t="s">
        <v>110</v>
      </c>
      <c r="P14" s="1004" t="s">
        <v>32</v>
      </c>
      <c r="Q14" s="709"/>
      <c r="R14" s="709"/>
      <c r="S14" s="709"/>
      <c r="T14" s="709"/>
      <c r="U14" s="376">
        <v>1433</v>
      </c>
      <c r="V14" s="376"/>
      <c r="W14" s="710">
        <f t="shared" si="3"/>
        <v>1433</v>
      </c>
      <c r="X14" s="365">
        <f t="shared" si="4"/>
        <v>0</v>
      </c>
      <c r="Y14" s="733"/>
      <c r="Z14" s="712">
        <v>0</v>
      </c>
      <c r="AA14" s="712">
        <v>0</v>
      </c>
      <c r="AB14" s="710">
        <v>0</v>
      </c>
      <c r="AC14" s="746" t="s">
        <v>567</v>
      </c>
      <c r="AD14" s="731"/>
    </row>
    <row r="15" spans="1:115" ht="24.75" customHeight="1">
      <c r="A15" s="1303" t="s">
        <v>568</v>
      </c>
      <c r="B15" s="768" t="s">
        <v>31</v>
      </c>
      <c r="C15" s="767">
        <v>46052</v>
      </c>
      <c r="D15" s="767"/>
      <c r="E15" s="767">
        <v>45866</v>
      </c>
      <c r="F15" s="768" t="s">
        <v>57</v>
      </c>
      <c r="G15" s="768" t="s">
        <v>569</v>
      </c>
      <c r="H15" s="769">
        <v>0</v>
      </c>
      <c r="I15" s="301" t="s">
        <v>540</v>
      </c>
      <c r="J15" s="769" t="s">
        <v>33</v>
      </c>
      <c r="K15" s="769" t="s">
        <v>543</v>
      </c>
      <c r="L15" s="767">
        <v>45866</v>
      </c>
      <c r="M15" s="769" t="s">
        <v>110</v>
      </c>
      <c r="N15" s="799">
        <v>18401.05</v>
      </c>
      <c r="O15" s="769" t="s">
        <v>110</v>
      </c>
      <c r="P15" s="1004" t="s">
        <v>32</v>
      </c>
      <c r="Q15" s="709">
        <v>45866</v>
      </c>
      <c r="R15" s="709"/>
      <c r="S15" s="709"/>
      <c r="T15" s="709"/>
      <c r="U15" s="333">
        <v>1403</v>
      </c>
      <c r="V15" s="333"/>
      <c r="W15" s="710">
        <f t="shared" si="3"/>
        <v>1403</v>
      </c>
      <c r="X15" s="365">
        <f t="shared" si="4"/>
        <v>0</v>
      </c>
      <c r="Y15" s="733"/>
      <c r="Z15" s="712">
        <v>0</v>
      </c>
      <c r="AA15" s="712">
        <v>0</v>
      </c>
      <c r="AB15" s="710">
        <v>0</v>
      </c>
      <c r="AC15" s="732" t="s">
        <v>570</v>
      </c>
      <c r="AD15" s="731"/>
    </row>
    <row r="16" spans="1:115" ht="24.75" customHeight="1">
      <c r="A16" s="1303" t="s">
        <v>571</v>
      </c>
      <c r="B16" s="768" t="s">
        <v>31</v>
      </c>
      <c r="C16" s="767">
        <v>46010</v>
      </c>
      <c r="D16" s="767" t="s">
        <v>50</v>
      </c>
      <c r="E16" s="767">
        <v>46007</v>
      </c>
      <c r="F16" s="768" t="s">
        <v>57</v>
      </c>
      <c r="G16" s="768" t="s">
        <v>572</v>
      </c>
      <c r="H16" s="769">
        <v>0</v>
      </c>
      <c r="I16" s="301" t="s">
        <v>540</v>
      </c>
      <c r="J16" s="769" t="s">
        <v>33</v>
      </c>
      <c r="K16" s="769" t="s">
        <v>543</v>
      </c>
      <c r="L16" s="767" t="s">
        <v>555</v>
      </c>
      <c r="M16" s="769" t="s">
        <v>110</v>
      </c>
      <c r="N16" s="799">
        <v>34863</v>
      </c>
      <c r="O16" s="769" t="s">
        <v>110</v>
      </c>
      <c r="P16" s="1004" t="s">
        <v>35</v>
      </c>
      <c r="Q16" s="709">
        <v>46056</v>
      </c>
      <c r="R16" s="709"/>
      <c r="S16" s="709"/>
      <c r="T16" s="709"/>
      <c r="U16" s="333">
        <v>2710</v>
      </c>
      <c r="V16" s="333"/>
      <c r="W16" s="710">
        <f t="shared" si="3"/>
        <v>2710</v>
      </c>
      <c r="X16" s="365">
        <f t="shared" si="4"/>
        <v>0</v>
      </c>
      <c r="Y16" s="711"/>
      <c r="Z16" s="712">
        <v>0</v>
      </c>
      <c r="AA16" s="712">
        <v>0</v>
      </c>
      <c r="AB16" s="1151">
        <v>0</v>
      </c>
      <c r="AC16" s="713" t="s">
        <v>573</v>
      </c>
      <c r="AD16" s="731"/>
      <c r="AE16" s="749"/>
    </row>
    <row r="17" spans="1:115" ht="24.75" customHeight="1">
      <c r="A17" s="1304" t="s">
        <v>574</v>
      </c>
      <c r="B17" s="768" t="s">
        <v>31</v>
      </c>
      <c r="C17" s="767">
        <v>46203</v>
      </c>
      <c r="D17" s="767" t="s">
        <v>463</v>
      </c>
      <c r="E17" s="767"/>
      <c r="F17" s="768" t="s">
        <v>63</v>
      </c>
      <c r="G17" s="768" t="s">
        <v>575</v>
      </c>
      <c r="H17" s="769">
        <v>0</v>
      </c>
      <c r="I17" s="301" t="s">
        <v>540</v>
      </c>
      <c r="J17" s="769" t="s">
        <v>36</v>
      </c>
      <c r="K17" s="769"/>
      <c r="L17" s="767" t="s">
        <v>555</v>
      </c>
      <c r="M17" s="769" t="s">
        <v>110</v>
      </c>
      <c r="N17" s="799">
        <v>388</v>
      </c>
      <c r="O17" s="769" t="s">
        <v>110</v>
      </c>
      <c r="P17" s="1308" t="s">
        <v>35</v>
      </c>
      <c r="Q17" s="1131" t="s">
        <v>555</v>
      </c>
      <c r="R17" s="1131"/>
      <c r="S17" s="1131"/>
      <c r="T17" s="1131"/>
      <c r="U17" s="1152">
        <v>0</v>
      </c>
      <c r="V17" s="1152"/>
      <c r="W17" s="1132">
        <f t="shared" si="3"/>
        <v>0</v>
      </c>
      <c r="X17" s="470">
        <f t="shared" si="4"/>
        <v>0</v>
      </c>
      <c r="Y17" s="1133"/>
      <c r="Z17" s="1134">
        <v>0</v>
      </c>
      <c r="AA17" s="1134">
        <v>0</v>
      </c>
      <c r="AB17" s="1132">
        <v>0</v>
      </c>
      <c r="AC17" s="1135" t="s">
        <v>576</v>
      </c>
      <c r="AD17" s="749"/>
      <c r="AE17" s="749"/>
    </row>
    <row r="18" spans="1:115" ht="24.75" customHeight="1">
      <c r="A18" s="1305" t="s">
        <v>577</v>
      </c>
      <c r="B18" s="768" t="s">
        <v>31</v>
      </c>
      <c r="C18" s="767">
        <v>46073</v>
      </c>
      <c r="D18" s="767" t="s">
        <v>463</v>
      </c>
      <c r="E18" s="299"/>
      <c r="F18" s="768" t="s">
        <v>63</v>
      </c>
      <c r="G18" s="768" t="s">
        <v>578</v>
      </c>
      <c r="H18" s="769">
        <v>0</v>
      </c>
      <c r="I18" s="301" t="s">
        <v>540</v>
      </c>
      <c r="J18" s="769" t="s">
        <v>30</v>
      </c>
      <c r="K18" s="1074"/>
      <c r="L18" s="299"/>
      <c r="M18" s="769" t="s">
        <v>110</v>
      </c>
      <c r="N18" s="1306">
        <v>223.8</v>
      </c>
      <c r="O18" s="769" t="s">
        <v>110</v>
      </c>
      <c r="P18" s="1308" t="s">
        <v>32</v>
      </c>
      <c r="Q18" s="1136"/>
      <c r="R18" s="1136"/>
      <c r="S18" s="1136"/>
      <c r="T18" s="1136"/>
      <c r="U18" s="1152">
        <v>0</v>
      </c>
      <c r="V18" s="1152"/>
      <c r="W18" s="1137">
        <f>SUM(U18-V18)</f>
        <v>0</v>
      </c>
      <c r="X18" s="470">
        <f t="shared" si="4"/>
        <v>0</v>
      </c>
      <c r="Y18" s="1133"/>
      <c r="Z18" s="1134">
        <v>0</v>
      </c>
      <c r="AA18" s="1134">
        <v>0</v>
      </c>
      <c r="AB18" s="1132">
        <v>0</v>
      </c>
      <c r="AC18" s="1135"/>
      <c r="AD18" s="803"/>
      <c r="AE18" s="749"/>
    </row>
    <row r="19" spans="1:115" ht="24.75" customHeight="1">
      <c r="A19" s="1307" t="s">
        <v>579</v>
      </c>
      <c r="B19" s="1296" t="s">
        <v>31</v>
      </c>
      <c r="C19" s="1296"/>
      <c r="D19" s="1296" t="s">
        <v>56</v>
      </c>
      <c r="E19" s="1297">
        <v>46100</v>
      </c>
      <c r="F19" s="1296" t="s">
        <v>61</v>
      </c>
      <c r="G19" s="1296"/>
      <c r="H19" s="1298">
        <v>36</v>
      </c>
      <c r="I19" s="1299" t="s">
        <v>540</v>
      </c>
      <c r="J19" s="1298" t="s">
        <v>33</v>
      </c>
      <c r="K19" s="1298" t="s">
        <v>546</v>
      </c>
      <c r="L19" s="1297">
        <v>46098</v>
      </c>
      <c r="M19" s="1298" t="s">
        <v>238</v>
      </c>
      <c r="N19" s="1298"/>
      <c r="O19" s="1298" t="s">
        <v>238</v>
      </c>
      <c r="P19" s="1322" t="s">
        <v>35</v>
      </c>
      <c r="Q19" s="1323">
        <v>46097</v>
      </c>
      <c r="R19" s="1300"/>
      <c r="S19" s="1300"/>
      <c r="T19" s="1300"/>
      <c r="U19" s="1324">
        <v>3625</v>
      </c>
      <c r="V19" s="1300"/>
      <c r="W19" s="1324">
        <v>3625</v>
      </c>
      <c r="X19" s="1325">
        <v>0</v>
      </c>
      <c r="Y19" s="1326"/>
      <c r="Z19" s="1327">
        <v>0</v>
      </c>
      <c r="AA19" s="1327">
        <v>0</v>
      </c>
      <c r="AB19" s="1300">
        <v>0</v>
      </c>
      <c r="AC19" s="1328" t="s">
        <v>580</v>
      </c>
      <c r="AD19" s="1129"/>
      <c r="AE19" s="1129"/>
      <c r="AF19" s="1127"/>
      <c r="AG19" s="1128"/>
      <c r="AH19" s="1128"/>
      <c r="AI19" s="1128"/>
      <c r="AJ19" s="1128"/>
      <c r="AK19" s="1128"/>
      <c r="AL19" s="1128"/>
      <c r="AM19" s="1128"/>
      <c r="AN19" s="1128"/>
      <c r="AO19" s="1128"/>
      <c r="AP19" s="1128"/>
      <c r="AQ19" s="1128"/>
      <c r="AR19" s="1128"/>
      <c r="AS19" s="1128"/>
      <c r="AT19" s="1128"/>
      <c r="AU19" s="1128"/>
      <c r="AV19" s="1128"/>
      <c r="AW19" s="1128"/>
      <c r="AX19" s="1128"/>
      <c r="AY19" s="1128"/>
      <c r="AZ19" s="1128"/>
      <c r="BA19" s="1128"/>
      <c r="BB19" s="1128"/>
      <c r="BC19" s="1128"/>
      <c r="BD19" s="1128"/>
      <c r="BE19" s="1128"/>
      <c r="BF19" s="1128"/>
      <c r="BG19" s="1128"/>
      <c r="BH19" s="1128"/>
      <c r="BI19" s="1128"/>
      <c r="BJ19" s="1128"/>
      <c r="BK19" s="1128"/>
      <c r="BL19" s="1128"/>
      <c r="BM19" s="1128"/>
      <c r="BN19" s="1128"/>
      <c r="BO19" s="1128"/>
      <c r="BP19" s="1128"/>
      <c r="BQ19" s="1128"/>
      <c r="BR19" s="1128"/>
      <c r="BS19" s="1128"/>
      <c r="BT19" s="1128"/>
      <c r="BU19" s="1128"/>
      <c r="BV19" s="1128"/>
      <c r="BW19" s="1128"/>
      <c r="BX19" s="1128"/>
      <c r="BY19" s="1128"/>
      <c r="BZ19" s="1128"/>
      <c r="CA19" s="1128"/>
      <c r="CB19" s="1128"/>
      <c r="CC19" s="1128"/>
      <c r="CD19" s="1128"/>
      <c r="CE19" s="1128"/>
      <c r="CF19" s="1128"/>
      <c r="CG19" s="1128"/>
      <c r="CH19" s="1128"/>
      <c r="CI19" s="1128"/>
      <c r="CJ19" s="1128"/>
      <c r="CK19" s="1128"/>
      <c r="CL19" s="1128"/>
      <c r="CM19" s="1128"/>
      <c r="CN19" s="1128"/>
      <c r="CO19" s="1128"/>
      <c r="CP19" s="1128"/>
      <c r="CQ19" s="1128"/>
      <c r="CR19" s="1128"/>
      <c r="CS19" s="1128"/>
      <c r="CT19" s="1128"/>
      <c r="CU19" s="1128"/>
      <c r="CV19" s="1128"/>
      <c r="CW19" s="1128"/>
      <c r="CX19" s="1128"/>
      <c r="CY19" s="1128"/>
      <c r="CZ19" s="1128"/>
      <c r="DA19" s="1128"/>
      <c r="DB19" s="1128"/>
      <c r="DC19" s="1128"/>
      <c r="DD19" s="1128"/>
      <c r="DE19" s="1128"/>
      <c r="DF19" s="1128"/>
      <c r="DG19" s="1128"/>
      <c r="DH19" s="1128"/>
      <c r="DI19" s="1128"/>
      <c r="DJ19" s="1128"/>
      <c r="DK19" s="1128"/>
    </row>
    <row r="20" spans="1:115" ht="24.75" customHeight="1">
      <c r="A20" s="1309"/>
      <c r="B20" s="1309"/>
      <c r="C20" s="1309"/>
      <c r="D20" s="1309"/>
      <c r="E20" s="1310"/>
      <c r="F20" s="1309"/>
      <c r="G20" s="1309"/>
      <c r="H20" s="1311"/>
      <c r="I20" s="1312"/>
      <c r="J20" s="1311"/>
      <c r="K20" s="1311"/>
      <c r="L20" s="1310"/>
      <c r="M20" s="1311"/>
      <c r="N20" s="1311"/>
      <c r="O20" s="1320"/>
      <c r="P20" s="1313"/>
      <c r="Q20" s="1314"/>
      <c r="R20" s="1315"/>
      <c r="S20" s="1315"/>
      <c r="T20" s="1315"/>
      <c r="U20" s="1316"/>
      <c r="V20" s="1315"/>
      <c r="W20" s="1316"/>
      <c r="X20" s="3"/>
      <c r="Y20" s="208"/>
      <c r="Z20" s="1317"/>
      <c r="AA20" s="1317"/>
      <c r="AB20" s="1315"/>
      <c r="AC20" s="1318"/>
      <c r="AD20" s="1128"/>
      <c r="AE20" s="1128"/>
      <c r="AF20" s="1127"/>
      <c r="AG20" s="1128"/>
      <c r="AH20" s="1128"/>
      <c r="AI20" s="1128"/>
      <c r="AJ20" s="1128"/>
      <c r="AK20" s="1128"/>
      <c r="AL20" s="1128"/>
      <c r="AM20" s="1128"/>
      <c r="AN20" s="1128"/>
      <c r="AO20" s="1128"/>
      <c r="AP20" s="1128"/>
      <c r="AQ20" s="1128"/>
      <c r="AR20" s="1128"/>
      <c r="AS20" s="1128"/>
      <c r="AT20" s="1128"/>
      <c r="AU20" s="1128"/>
      <c r="AV20" s="1128"/>
      <c r="AW20" s="1128"/>
      <c r="AX20" s="1128"/>
      <c r="AY20" s="1128"/>
      <c r="AZ20" s="1128"/>
      <c r="BA20" s="1128"/>
      <c r="BB20" s="1128"/>
      <c r="BC20" s="1128"/>
      <c r="BD20" s="1128"/>
      <c r="BE20" s="1128"/>
      <c r="BF20" s="1128"/>
      <c r="BG20" s="1128"/>
      <c r="BH20" s="1128"/>
      <c r="BI20" s="1128"/>
      <c r="BJ20" s="1128"/>
      <c r="BK20" s="1128"/>
      <c r="BL20" s="1128"/>
      <c r="BM20" s="1128"/>
      <c r="BN20" s="1128"/>
      <c r="BO20" s="1128"/>
      <c r="BP20" s="1128"/>
      <c r="BQ20" s="1128"/>
      <c r="BR20" s="1128"/>
      <c r="BS20" s="1128"/>
      <c r="BT20" s="1128"/>
      <c r="BU20" s="1128"/>
      <c r="BV20" s="1128"/>
      <c r="BW20" s="1128"/>
      <c r="BX20" s="1128"/>
      <c r="BY20" s="1128"/>
      <c r="BZ20" s="1128"/>
      <c r="CA20" s="1128"/>
      <c r="CB20" s="1128"/>
      <c r="CC20" s="1128"/>
      <c r="CD20" s="1128"/>
      <c r="CE20" s="1128"/>
      <c r="CF20" s="1128"/>
      <c r="CG20" s="1128"/>
      <c r="CH20" s="1128"/>
      <c r="CI20" s="1128"/>
      <c r="CJ20" s="1128"/>
      <c r="CK20" s="1128"/>
      <c r="CL20" s="1128"/>
      <c r="CM20" s="1128"/>
      <c r="CN20" s="1128"/>
      <c r="CO20" s="1128"/>
      <c r="CP20" s="1128"/>
      <c r="CQ20" s="1128"/>
      <c r="CR20" s="1128"/>
      <c r="CS20" s="1128"/>
      <c r="CT20" s="1128"/>
      <c r="CU20" s="1128"/>
      <c r="CV20" s="1128"/>
      <c r="CW20" s="1128"/>
      <c r="CX20" s="1128"/>
      <c r="CY20" s="1128"/>
      <c r="CZ20" s="1128"/>
      <c r="DA20" s="1128"/>
      <c r="DB20" s="1128"/>
      <c r="DC20" s="1128"/>
      <c r="DD20" s="1128"/>
      <c r="DE20" s="1128"/>
      <c r="DF20" s="1128"/>
      <c r="DG20" s="1128"/>
      <c r="DH20" s="1128"/>
      <c r="DI20" s="1128"/>
      <c r="DJ20" s="1128"/>
      <c r="DK20" s="1128"/>
    </row>
    <row r="21" spans="1:115" ht="24.75" customHeight="1">
      <c r="A21" s="768"/>
      <c r="B21" s="355"/>
      <c r="C21" s="767"/>
      <c r="D21" s="767"/>
      <c r="E21" s="767"/>
      <c r="F21" s="768"/>
      <c r="G21" s="768"/>
      <c r="H21" s="769"/>
      <c r="I21" s="301"/>
      <c r="J21" s="769"/>
      <c r="K21" s="769"/>
      <c r="L21" s="767"/>
      <c r="M21" s="769"/>
      <c r="N21" s="799"/>
      <c r="O21" s="1321"/>
      <c r="P21" s="751"/>
      <c r="Q21" s="740"/>
      <c r="R21" s="740"/>
      <c r="S21" s="740"/>
      <c r="T21" s="740"/>
      <c r="U21" s="740"/>
      <c r="V21" s="748"/>
      <c r="W21" s="748"/>
      <c r="X21" s="748"/>
      <c r="Y21" s="3"/>
      <c r="Z21" s="1319"/>
      <c r="AA21" s="850"/>
      <c r="AB21" s="850"/>
      <c r="AC21" s="748"/>
      <c r="AD21" s="742"/>
      <c r="AF21" s="749"/>
    </row>
    <row r="22" spans="1:115" ht="24.75" customHeight="1">
      <c r="A22" s="1167" t="s">
        <v>581</v>
      </c>
      <c r="B22" s="1301" t="s">
        <v>90</v>
      </c>
      <c r="C22" s="1301" t="s">
        <v>91</v>
      </c>
      <c r="D22" s="1301" t="s">
        <v>444</v>
      </c>
      <c r="E22" s="1301" t="s">
        <v>525</v>
      </c>
      <c r="F22" s="1301" t="s">
        <v>526</v>
      </c>
      <c r="G22" s="1301" t="s">
        <v>92</v>
      </c>
      <c r="H22" s="1301" t="s">
        <v>68</v>
      </c>
      <c r="I22" s="1301" t="s">
        <v>93</v>
      </c>
      <c r="J22" s="1301" t="s">
        <v>26</v>
      </c>
      <c r="K22" s="1301" t="s">
        <v>527</v>
      </c>
      <c r="L22" s="1301" t="s">
        <v>96</v>
      </c>
      <c r="M22" s="1301" t="s">
        <v>95</v>
      </c>
      <c r="N22" s="1302" t="s">
        <v>528</v>
      </c>
      <c r="O22" s="1301" t="s">
        <v>94</v>
      </c>
      <c r="P22" s="1301" t="s">
        <v>97</v>
      </c>
      <c r="Q22" s="1168" t="s">
        <v>98</v>
      </c>
      <c r="R22" s="1168" t="s">
        <v>529</v>
      </c>
      <c r="S22" s="1168" t="s">
        <v>530</v>
      </c>
      <c r="T22" s="1168" t="s">
        <v>531</v>
      </c>
      <c r="U22" s="1168" t="s">
        <v>69</v>
      </c>
      <c r="V22" s="1168" t="s">
        <v>532</v>
      </c>
      <c r="W22" s="1168" t="s">
        <v>533</v>
      </c>
      <c r="X22" s="1168" t="s">
        <v>493</v>
      </c>
      <c r="Y22" s="1168" t="s">
        <v>534</v>
      </c>
      <c r="Z22" s="1329" t="s">
        <v>535</v>
      </c>
      <c r="AA22" s="1168" t="s">
        <v>495</v>
      </c>
      <c r="AB22" s="1168" t="s">
        <v>536</v>
      </c>
      <c r="AC22" s="1330" t="s">
        <v>537</v>
      </c>
      <c r="AD22" s="750"/>
      <c r="AE22" s="803"/>
    </row>
    <row r="23" spans="1:115" ht="24.75" customHeight="1">
      <c r="A23" s="1154" t="s">
        <v>582</v>
      </c>
      <c r="B23" s="377" t="s">
        <v>34</v>
      </c>
      <c r="C23" s="704">
        <v>46107</v>
      </c>
      <c r="D23" s="358" t="s">
        <v>50</v>
      </c>
      <c r="E23" s="360"/>
      <c r="F23" s="358" t="s">
        <v>57</v>
      </c>
      <c r="G23" s="705" t="s">
        <v>583</v>
      </c>
      <c r="H23" s="706">
        <v>0</v>
      </c>
      <c r="I23" s="1150" t="s">
        <v>540</v>
      </c>
      <c r="J23" s="706" t="s">
        <v>30</v>
      </c>
      <c r="K23" s="1062"/>
      <c r="L23" s="360"/>
      <c r="M23" s="706" t="s">
        <v>110</v>
      </c>
      <c r="N23" s="1063">
        <v>49846.95</v>
      </c>
      <c r="O23" s="706" t="s">
        <v>110</v>
      </c>
      <c r="P23" s="1067" t="s">
        <v>35</v>
      </c>
      <c r="Q23" s="1064">
        <v>46093</v>
      </c>
      <c r="R23" s="1064"/>
      <c r="S23" s="1064"/>
      <c r="T23" s="1064"/>
      <c r="U23" s="1065">
        <v>3109</v>
      </c>
      <c r="V23" s="1065"/>
      <c r="W23" s="1065">
        <v>3109</v>
      </c>
      <c r="X23" s="383">
        <f>IFERROR($V23/$U23, 0)</f>
        <v>0</v>
      </c>
      <c r="Y23" s="1066"/>
      <c r="Z23" s="712">
        <v>0</v>
      </c>
      <c r="AA23" s="712">
        <v>0</v>
      </c>
      <c r="AB23" s="721">
        <v>0</v>
      </c>
      <c r="AC23" s="713" t="s">
        <v>584</v>
      </c>
      <c r="AD23" s="750"/>
      <c r="AE23" s="749"/>
    </row>
    <row r="24" spans="1:115" ht="24.75" customHeight="1">
      <c r="A24" s="1154" t="s">
        <v>585</v>
      </c>
      <c r="B24" s="377" t="s">
        <v>34</v>
      </c>
      <c r="C24" s="704">
        <v>46107</v>
      </c>
      <c r="D24" s="358" t="s">
        <v>50</v>
      </c>
      <c r="E24" s="360">
        <v>46077</v>
      </c>
      <c r="F24" s="358" t="s">
        <v>57</v>
      </c>
      <c r="G24" s="705" t="s">
        <v>586</v>
      </c>
      <c r="H24" s="706">
        <v>0</v>
      </c>
      <c r="I24" s="1150" t="s">
        <v>540</v>
      </c>
      <c r="J24" s="706" t="s">
        <v>30</v>
      </c>
      <c r="K24" s="1062"/>
      <c r="L24" s="360"/>
      <c r="M24" s="706" t="s">
        <v>110</v>
      </c>
      <c r="N24" s="1001">
        <v>85069.95</v>
      </c>
      <c r="O24" s="769" t="s">
        <v>110</v>
      </c>
      <c r="P24" s="764" t="s">
        <v>35</v>
      </c>
      <c r="Q24" s="1064">
        <v>46093</v>
      </c>
      <c r="R24" s="1064"/>
      <c r="S24" s="1064"/>
      <c r="T24" s="1064"/>
      <c r="U24" s="1065">
        <v>311</v>
      </c>
      <c r="V24" s="1065"/>
      <c r="W24" s="1065">
        <f>SUM(U24-V24)</f>
        <v>311</v>
      </c>
      <c r="X24" s="383">
        <f>IFERROR($V24/$U24, 0)</f>
        <v>0</v>
      </c>
      <c r="Y24" s="1066"/>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0</v>
      </c>
      <c r="I25" s="1150" t="s">
        <v>540</v>
      </c>
      <c r="J25" s="706" t="s">
        <v>30</v>
      </c>
      <c r="K25" s="717"/>
      <c r="L25" s="704"/>
      <c r="M25" s="706" t="s">
        <v>110</v>
      </c>
      <c r="N25" s="707">
        <v>82825</v>
      </c>
      <c r="O25" s="769" t="s">
        <v>110</v>
      </c>
      <c r="P25" s="1004" t="s">
        <v>35</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590</v>
      </c>
      <c r="AD25" s="750"/>
      <c r="AE25" s="749"/>
    </row>
    <row r="26" spans="1:115" ht="24.75" customHeight="1">
      <c r="A26" s="703" t="s">
        <v>591</v>
      </c>
      <c r="B26" s="377" t="s">
        <v>34</v>
      </c>
      <c r="C26" s="704">
        <v>46107</v>
      </c>
      <c r="D26" s="704" t="s">
        <v>50</v>
      </c>
      <c r="E26" s="704">
        <v>45966</v>
      </c>
      <c r="F26" s="704" t="s">
        <v>55</v>
      </c>
      <c r="G26" s="705" t="s">
        <v>592</v>
      </c>
      <c r="H26" s="706">
        <v>7</v>
      </c>
      <c r="I26" s="1150" t="s">
        <v>540</v>
      </c>
      <c r="J26" s="706" t="s">
        <v>30</v>
      </c>
      <c r="K26" s="717"/>
      <c r="L26" s="704"/>
      <c r="M26" s="706" t="s">
        <v>110</v>
      </c>
      <c r="N26" s="707">
        <v>34736.85</v>
      </c>
      <c r="O26" s="769" t="s">
        <v>110</v>
      </c>
      <c r="P26" s="1004"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593</v>
      </c>
      <c r="AD26" s="750"/>
      <c r="AE26" s="749"/>
    </row>
    <row r="27" spans="1:115" ht="24.75" customHeight="1">
      <c r="A27" s="703" t="s">
        <v>594</v>
      </c>
      <c r="B27" s="377" t="s">
        <v>34</v>
      </c>
      <c r="C27" s="704">
        <v>46099</v>
      </c>
      <c r="D27" s="715" t="s">
        <v>50</v>
      </c>
      <c r="E27" s="715">
        <v>45959</v>
      </c>
      <c r="F27" s="716" t="s">
        <v>55</v>
      </c>
      <c r="G27" s="715" t="s">
        <v>595</v>
      </c>
      <c r="H27" s="1155">
        <v>69</v>
      </c>
      <c r="I27" s="706" t="s">
        <v>540</v>
      </c>
      <c r="J27" s="706" t="s">
        <v>30</v>
      </c>
      <c r="K27" s="706"/>
      <c r="L27" s="715">
        <v>45925</v>
      </c>
      <c r="M27" s="372" t="s">
        <v>110</v>
      </c>
      <c r="N27" s="1156">
        <v>51632</v>
      </c>
      <c r="O27" s="372" t="s">
        <v>110</v>
      </c>
      <c r="P27" s="729" t="s">
        <v>29</v>
      </c>
      <c r="Q27" s="720">
        <v>45932</v>
      </c>
      <c r="R27" s="720"/>
      <c r="S27" s="781"/>
      <c r="T27" s="807"/>
      <c r="U27" s="685">
        <v>3997</v>
      </c>
      <c r="V27" s="333">
        <v>3743</v>
      </c>
      <c r="W27" s="710">
        <f t="shared" si="5"/>
        <v>254</v>
      </c>
      <c r="X27" s="365">
        <f t="shared" si="6"/>
        <v>0.93645233925444082</v>
      </c>
      <c r="Y27" s="720">
        <v>45960</v>
      </c>
      <c r="Z27" s="712">
        <v>0</v>
      </c>
      <c r="AA27" s="712">
        <v>0</v>
      </c>
      <c r="AB27" s="1151">
        <v>0</v>
      </c>
      <c r="AC27" s="713" t="s">
        <v>596</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597</v>
      </c>
      <c r="B28" s="377" t="s">
        <v>34</v>
      </c>
      <c r="C28" s="704">
        <v>46099</v>
      </c>
      <c r="D28" s="715" t="s">
        <v>54</v>
      </c>
      <c r="E28" s="715">
        <v>45975</v>
      </c>
      <c r="F28" s="716" t="s">
        <v>51</v>
      </c>
      <c r="G28" s="715" t="s">
        <v>598</v>
      </c>
      <c r="H28" s="1155">
        <v>48</v>
      </c>
      <c r="I28" s="706" t="s">
        <v>540</v>
      </c>
      <c r="J28" s="706" t="s">
        <v>30</v>
      </c>
      <c r="K28" s="706"/>
      <c r="L28" s="715"/>
      <c r="M28" s="372" t="s">
        <v>110</v>
      </c>
      <c r="N28" s="1156">
        <v>39064</v>
      </c>
      <c r="O28" s="372" t="s">
        <v>110</v>
      </c>
      <c r="P28" s="729" t="s">
        <v>29</v>
      </c>
      <c r="Q28" s="720">
        <v>45932</v>
      </c>
      <c r="R28" s="720"/>
      <c r="S28" s="1003"/>
      <c r="T28" s="720"/>
      <c r="U28" s="685">
        <v>2982</v>
      </c>
      <c r="V28" s="1372">
        <v>1490</v>
      </c>
      <c r="W28" s="710">
        <f t="shared" si="5"/>
        <v>1492</v>
      </c>
      <c r="X28" s="365">
        <f t="shared" si="6"/>
        <v>0.49966465459423204</v>
      </c>
      <c r="Y28" s="720">
        <v>46104</v>
      </c>
      <c r="Z28" s="712">
        <v>0</v>
      </c>
      <c r="AA28" s="712">
        <v>0</v>
      </c>
      <c r="AB28" s="1151">
        <v>0</v>
      </c>
      <c r="AC28" s="713" t="s">
        <v>599</v>
      </c>
      <c r="AD28" s="753"/>
    </row>
    <row r="29" spans="1:115" ht="24.75" customHeight="1">
      <c r="A29" s="703" t="s">
        <v>600</v>
      </c>
      <c r="B29" s="377" t="s">
        <v>34</v>
      </c>
      <c r="C29" s="704">
        <v>46249</v>
      </c>
      <c r="D29" s="715"/>
      <c r="E29" s="715"/>
      <c r="F29" s="716"/>
      <c r="G29" s="715" t="s">
        <v>601</v>
      </c>
      <c r="H29" s="717">
        <v>52</v>
      </c>
      <c r="I29" s="372" t="s">
        <v>540</v>
      </c>
      <c r="J29" s="1155" t="s">
        <v>30</v>
      </c>
      <c r="K29" s="706"/>
      <c r="L29" s="715"/>
      <c r="M29" s="372" t="s">
        <v>110</v>
      </c>
      <c r="N29" s="727">
        <v>61830</v>
      </c>
      <c r="O29" s="372" t="s">
        <v>110</v>
      </c>
      <c r="P29" s="729" t="s">
        <v>32</v>
      </c>
      <c r="Q29" s="720"/>
      <c r="R29" s="720"/>
      <c r="S29" s="720"/>
      <c r="T29" s="720"/>
      <c r="U29" s="721">
        <v>5149</v>
      </c>
      <c r="V29" s="710"/>
      <c r="W29" s="710">
        <f t="shared" si="5"/>
        <v>5149</v>
      </c>
      <c r="X29" s="365">
        <f t="shared" si="6"/>
        <v>0</v>
      </c>
      <c r="Y29" s="711"/>
      <c r="Z29" s="712">
        <v>0</v>
      </c>
      <c r="AA29" s="712">
        <v>0</v>
      </c>
      <c r="AB29" s="1151">
        <v>0</v>
      </c>
      <c r="AC29" s="713" t="s">
        <v>602</v>
      </c>
      <c r="AD29" s="753"/>
    </row>
    <row r="30" spans="1:115" ht="24.75" customHeight="1">
      <c r="A30" s="703" t="s">
        <v>603</v>
      </c>
      <c r="B30" s="377" t="s">
        <v>34</v>
      </c>
      <c r="C30" s="715">
        <v>46171</v>
      </c>
      <c r="D30" s="715"/>
      <c r="E30" s="715"/>
      <c r="F30" s="716"/>
      <c r="G30" s="715" t="s">
        <v>604</v>
      </c>
      <c r="H30" s="717">
        <v>56</v>
      </c>
      <c r="I30" s="372" t="s">
        <v>540</v>
      </c>
      <c r="J30" s="1155" t="s">
        <v>30</v>
      </c>
      <c r="K30" s="706"/>
      <c r="L30" s="715"/>
      <c r="M30" s="372" t="s">
        <v>110</v>
      </c>
      <c r="N30" s="727">
        <v>75665</v>
      </c>
      <c r="O30" s="372" t="s">
        <v>110</v>
      </c>
      <c r="P30" s="729" t="s">
        <v>32</v>
      </c>
      <c r="Q30" s="720"/>
      <c r="R30" s="720"/>
      <c r="S30" s="720"/>
      <c r="T30" s="720"/>
      <c r="U30" s="721">
        <v>6249</v>
      </c>
      <c r="V30" s="710"/>
      <c r="W30" s="710">
        <f t="shared" si="5"/>
        <v>6249</v>
      </c>
      <c r="X30" s="365">
        <f t="shared" si="6"/>
        <v>0</v>
      </c>
      <c r="Y30" s="711"/>
      <c r="Z30" s="712">
        <v>0</v>
      </c>
      <c r="AA30" s="712">
        <v>0</v>
      </c>
      <c r="AB30" s="1151">
        <v>0</v>
      </c>
      <c r="AC30" s="713" t="s">
        <v>605</v>
      </c>
      <c r="AD30" s="753"/>
    </row>
    <row r="31" spans="1:115" ht="24.75" customHeight="1">
      <c r="A31" s="703" t="s">
        <v>606</v>
      </c>
      <c r="B31" s="377" t="s">
        <v>34</v>
      </c>
      <c r="C31" s="715">
        <v>46171</v>
      </c>
      <c r="D31" s="715"/>
      <c r="E31" s="715"/>
      <c r="F31" s="716"/>
      <c r="G31" s="715" t="s">
        <v>607</v>
      </c>
      <c r="H31" s="1155">
        <v>70</v>
      </c>
      <c r="I31" s="372" t="s">
        <v>540</v>
      </c>
      <c r="J31" s="1155" t="s">
        <v>30</v>
      </c>
      <c r="K31" s="706"/>
      <c r="L31" s="715"/>
      <c r="M31" s="372" t="s">
        <v>110</v>
      </c>
      <c r="N31" s="1156">
        <v>80624</v>
      </c>
      <c r="O31" s="372" t="s">
        <v>110</v>
      </c>
      <c r="P31" s="729" t="s">
        <v>32</v>
      </c>
      <c r="Q31" s="720"/>
      <c r="R31" s="720"/>
      <c r="S31" s="720"/>
      <c r="T31" s="720"/>
      <c r="U31" s="685">
        <v>6762</v>
      </c>
      <c r="V31" s="333"/>
      <c r="W31" s="710">
        <f t="shared" si="5"/>
        <v>6762</v>
      </c>
      <c r="X31" s="365">
        <f t="shared" si="6"/>
        <v>0</v>
      </c>
      <c r="Y31" s="711"/>
      <c r="Z31" s="712">
        <v>0</v>
      </c>
      <c r="AA31" s="712">
        <v>0</v>
      </c>
      <c r="AB31" s="1151">
        <v>0</v>
      </c>
      <c r="AC31" s="713" t="s">
        <v>608</v>
      </c>
      <c r="AD31" s="753"/>
    </row>
    <row r="32" spans="1:115" ht="24.75" customHeight="1">
      <c r="A32" s="703" t="s">
        <v>609</v>
      </c>
      <c r="B32" s="377" t="s">
        <v>34</v>
      </c>
      <c r="C32" s="715">
        <v>46171</v>
      </c>
      <c r="D32" s="715"/>
      <c r="E32" s="715"/>
      <c r="F32" s="716"/>
      <c r="G32" s="715" t="s">
        <v>610</v>
      </c>
      <c r="H32" s="717">
        <v>30</v>
      </c>
      <c r="I32" s="372" t="s">
        <v>540</v>
      </c>
      <c r="J32" s="1155" t="s">
        <v>30</v>
      </c>
      <c r="K32" s="706"/>
      <c r="L32" s="715"/>
      <c r="M32" s="372" t="s">
        <v>110</v>
      </c>
      <c r="N32" s="727">
        <v>45160</v>
      </c>
      <c r="O32" s="372" t="s">
        <v>110</v>
      </c>
      <c r="P32" s="729" t="s">
        <v>32</v>
      </c>
      <c r="Q32" s="720"/>
      <c r="R32" s="720"/>
      <c r="S32" s="720"/>
      <c r="T32" s="720"/>
      <c r="U32" s="721">
        <v>3700</v>
      </c>
      <c r="V32" s="710"/>
      <c r="W32" s="710">
        <f t="shared" si="5"/>
        <v>3700</v>
      </c>
      <c r="X32" s="365">
        <f t="shared" si="6"/>
        <v>0</v>
      </c>
      <c r="Y32" s="711"/>
      <c r="Z32" s="712">
        <v>0</v>
      </c>
      <c r="AA32" s="712">
        <v>0</v>
      </c>
      <c r="AB32" s="1151">
        <v>0</v>
      </c>
      <c r="AC32" s="713" t="s">
        <v>611</v>
      </c>
      <c r="AD32" s="753"/>
    </row>
    <row r="33" spans="1:30" ht="24.75" customHeight="1">
      <c r="A33" s="1153" t="s">
        <v>612</v>
      </c>
      <c r="B33" s="377" t="s">
        <v>34</v>
      </c>
      <c r="C33" s="360">
        <v>46131</v>
      </c>
      <c r="D33" s="367"/>
      <c r="E33" s="367"/>
      <c r="F33" s="366"/>
      <c r="G33" s="715" t="s">
        <v>613</v>
      </c>
      <c r="H33" s="1068">
        <v>2</v>
      </c>
      <c r="I33" s="372" t="s">
        <v>540</v>
      </c>
      <c r="J33" s="1155" t="s">
        <v>30</v>
      </c>
      <c r="K33" s="1062"/>
      <c r="L33" s="367"/>
      <c r="M33" s="372" t="s">
        <v>110</v>
      </c>
      <c r="N33" s="1069">
        <v>21370</v>
      </c>
      <c r="O33" s="372" t="s">
        <v>110</v>
      </c>
      <c r="P33" s="729" t="s">
        <v>32</v>
      </c>
      <c r="Q33" s="1070"/>
      <c r="R33" s="1070"/>
      <c r="S33" s="1070"/>
      <c r="T33" s="1070"/>
      <c r="U33" s="1071">
        <v>1782</v>
      </c>
      <c r="V33" s="1065"/>
      <c r="W33" s="1065">
        <f>SUM(U33-V33)</f>
        <v>1782</v>
      </c>
      <c r="X33" s="365">
        <f>IFERROR($V33/$U33, 0)</f>
        <v>0</v>
      </c>
      <c r="Y33" s="1072"/>
      <c r="Z33" s="712">
        <v>0</v>
      </c>
      <c r="AA33" s="712">
        <v>0</v>
      </c>
      <c r="AB33" s="1151">
        <v>0</v>
      </c>
      <c r="AC33" s="713" t="s">
        <v>614</v>
      </c>
      <c r="AD33" s="753"/>
    </row>
    <row r="34" spans="1:30" ht="24.75" customHeight="1">
      <c r="A34" s="703" t="s">
        <v>615</v>
      </c>
      <c r="B34" s="377" t="s">
        <v>34</v>
      </c>
      <c r="C34" s="715">
        <v>46171</v>
      </c>
      <c r="D34" s="715"/>
      <c r="E34" s="715"/>
      <c r="F34" s="716"/>
      <c r="G34" s="715" t="s">
        <v>616</v>
      </c>
      <c r="H34" s="1155">
        <v>48</v>
      </c>
      <c r="I34" s="372" t="s">
        <v>540</v>
      </c>
      <c r="J34" s="1155" t="s">
        <v>30</v>
      </c>
      <c r="K34" s="706"/>
      <c r="L34" s="715"/>
      <c r="M34" s="372" t="s">
        <v>110</v>
      </c>
      <c r="N34" s="1156">
        <v>54814</v>
      </c>
      <c r="O34" s="372" t="s">
        <v>110</v>
      </c>
      <c r="P34" s="729" t="s">
        <v>32</v>
      </c>
      <c r="Q34" s="720"/>
      <c r="R34" s="720"/>
      <c r="S34" s="720"/>
      <c r="T34" s="720"/>
      <c r="U34" s="685">
        <v>4515</v>
      </c>
      <c r="V34" s="333"/>
      <c r="W34" s="710">
        <f t="shared" si="5"/>
        <v>4515</v>
      </c>
      <c r="X34" s="365">
        <f t="shared" si="6"/>
        <v>0</v>
      </c>
      <c r="Y34" s="711"/>
      <c r="Z34" s="712">
        <v>0</v>
      </c>
      <c r="AA34" s="712">
        <v>0</v>
      </c>
      <c r="AB34" s="1151">
        <v>0</v>
      </c>
      <c r="AC34" s="713" t="s">
        <v>617</v>
      </c>
      <c r="AD34" s="753"/>
    </row>
    <row r="35" spans="1:30" ht="24.75" customHeight="1">
      <c r="A35" s="703" t="s">
        <v>618</v>
      </c>
      <c r="B35" s="377" t="s">
        <v>34</v>
      </c>
      <c r="C35" s="715">
        <v>46171</v>
      </c>
      <c r="D35" s="715"/>
      <c r="E35" s="715"/>
      <c r="F35" s="716"/>
      <c r="G35" s="715" t="s">
        <v>619</v>
      </c>
      <c r="H35" s="1155">
        <v>60</v>
      </c>
      <c r="I35" s="372" t="s">
        <v>540</v>
      </c>
      <c r="J35" s="1155" t="s">
        <v>30</v>
      </c>
      <c r="K35" s="706"/>
      <c r="L35" s="715"/>
      <c r="M35" s="372" t="s">
        <v>110</v>
      </c>
      <c r="N35" s="1156">
        <v>76865.5</v>
      </c>
      <c r="O35" s="372" t="s">
        <v>110</v>
      </c>
      <c r="P35" s="729" t="s">
        <v>32</v>
      </c>
      <c r="Q35" s="720"/>
      <c r="R35" s="720"/>
      <c r="S35" s="720"/>
      <c r="T35" s="720"/>
      <c r="U35" s="685">
        <v>5795</v>
      </c>
      <c r="V35" s="333"/>
      <c r="W35" s="710">
        <f t="shared" si="5"/>
        <v>5795</v>
      </c>
      <c r="X35" s="365">
        <f t="shared" si="6"/>
        <v>0</v>
      </c>
      <c r="Y35" s="711"/>
      <c r="Z35" s="712">
        <v>0</v>
      </c>
      <c r="AA35" s="712">
        <v>0</v>
      </c>
      <c r="AB35" s="1151">
        <v>0</v>
      </c>
      <c r="AC35" s="713" t="s">
        <v>617</v>
      </c>
      <c r="AD35" s="753"/>
    </row>
    <row r="36" spans="1:30" ht="24.75" customHeight="1">
      <c r="A36" s="703" t="s">
        <v>620</v>
      </c>
      <c r="B36" s="377" t="s">
        <v>34</v>
      </c>
      <c r="C36" s="715">
        <v>46171</v>
      </c>
      <c r="D36" s="715"/>
      <c r="E36" s="715"/>
      <c r="F36" s="716"/>
      <c r="G36" s="715" t="s">
        <v>621</v>
      </c>
      <c r="H36" s="1155">
        <v>72</v>
      </c>
      <c r="I36" s="372" t="s">
        <v>540</v>
      </c>
      <c r="J36" s="1155" t="s">
        <v>30</v>
      </c>
      <c r="K36" s="706"/>
      <c r="L36" s="715"/>
      <c r="M36" s="372" t="s">
        <v>110</v>
      </c>
      <c r="N36" s="1156">
        <v>85035</v>
      </c>
      <c r="O36" s="372" t="s">
        <v>110</v>
      </c>
      <c r="P36" s="729" t="s">
        <v>32</v>
      </c>
      <c r="Q36" s="720"/>
      <c r="R36" s="720"/>
      <c r="S36" s="720"/>
      <c r="T36" s="720"/>
      <c r="U36" s="685">
        <v>7140</v>
      </c>
      <c r="V36" s="333"/>
      <c r="W36" s="710">
        <f t="shared" si="5"/>
        <v>7140</v>
      </c>
      <c r="X36" s="365">
        <f t="shared" si="6"/>
        <v>0</v>
      </c>
      <c r="Y36" s="711"/>
      <c r="Z36" s="712">
        <v>0</v>
      </c>
      <c r="AA36" s="712">
        <v>0</v>
      </c>
      <c r="AB36" s="1151">
        <v>0</v>
      </c>
      <c r="AC36" s="713" t="s">
        <v>617</v>
      </c>
      <c r="AD36" s="753"/>
    </row>
    <row r="37" spans="1:30" ht="24.75" customHeight="1">
      <c r="A37" s="703" t="s">
        <v>622</v>
      </c>
      <c r="B37" s="377" t="s">
        <v>34</v>
      </c>
      <c r="C37" s="704">
        <v>46107</v>
      </c>
      <c r="D37" s="715"/>
      <c r="E37" s="715"/>
      <c r="F37" s="716"/>
      <c r="G37" s="715" t="s">
        <v>623</v>
      </c>
      <c r="H37" s="717">
        <v>20</v>
      </c>
      <c r="I37" s="372" t="s">
        <v>540</v>
      </c>
      <c r="J37" s="1155" t="s">
        <v>30</v>
      </c>
      <c r="K37" s="706"/>
      <c r="L37" s="715"/>
      <c r="M37" s="372" t="s">
        <v>110</v>
      </c>
      <c r="N37" s="727">
        <v>23501</v>
      </c>
      <c r="O37" s="372" t="s">
        <v>110</v>
      </c>
      <c r="P37" s="729" t="s">
        <v>32</v>
      </c>
      <c r="Q37" s="720"/>
      <c r="R37" s="720"/>
      <c r="S37" s="720"/>
      <c r="T37" s="720"/>
      <c r="U37" s="721">
        <v>1831</v>
      </c>
      <c r="V37" s="710"/>
      <c r="W37" s="710">
        <f t="shared" si="5"/>
        <v>1831</v>
      </c>
      <c r="X37" s="365">
        <f t="shared" si="6"/>
        <v>0</v>
      </c>
      <c r="Y37" s="711"/>
      <c r="Z37" s="712">
        <v>0</v>
      </c>
      <c r="AA37" s="712">
        <v>0</v>
      </c>
      <c r="AB37" s="1151">
        <v>0</v>
      </c>
      <c r="AC37" s="713" t="s">
        <v>605</v>
      </c>
      <c r="AD37" s="753"/>
    </row>
    <row r="38" spans="1:30" ht="24.75" customHeight="1">
      <c r="A38" s="1153" t="s">
        <v>624</v>
      </c>
      <c r="B38" s="377" t="s">
        <v>34</v>
      </c>
      <c r="C38" s="704">
        <v>46079</v>
      </c>
      <c r="D38" s="367"/>
      <c r="E38" s="367"/>
      <c r="F38" s="366"/>
      <c r="G38" s="715" t="s">
        <v>625</v>
      </c>
      <c r="H38" s="1068">
        <v>0</v>
      </c>
      <c r="I38" s="372" t="s">
        <v>540</v>
      </c>
      <c r="J38" s="1155" t="s">
        <v>30</v>
      </c>
      <c r="K38" s="1062"/>
      <c r="L38" s="367"/>
      <c r="M38" s="372" t="s">
        <v>110</v>
      </c>
      <c r="N38" s="1069">
        <v>36998.550000000003</v>
      </c>
      <c r="O38" s="372" t="s">
        <v>110</v>
      </c>
      <c r="P38" s="729" t="s">
        <v>32</v>
      </c>
      <c r="Q38" s="1070"/>
      <c r="R38" s="1070"/>
      <c r="S38" s="1070"/>
      <c r="T38" s="1070"/>
      <c r="U38" s="1071">
        <v>2944</v>
      </c>
      <c r="V38" s="1065"/>
      <c r="W38" s="1065">
        <f>SUM(U38-V38)</f>
        <v>2944</v>
      </c>
      <c r="X38" s="365">
        <f>IFERROR($V38/$U38, 0)</f>
        <v>0</v>
      </c>
      <c r="Y38" s="1072"/>
      <c r="Z38" s="712">
        <v>0</v>
      </c>
      <c r="AA38" s="712">
        <v>0</v>
      </c>
      <c r="AB38" s="1151">
        <v>0</v>
      </c>
      <c r="AC38" s="713"/>
      <c r="AD38" s="753"/>
    </row>
    <row r="39" spans="1:30" ht="24.75" customHeight="1">
      <c r="A39" s="1153" t="s">
        <v>626</v>
      </c>
      <c r="B39" s="377" t="s">
        <v>34</v>
      </c>
      <c r="C39" s="360">
        <v>46079</v>
      </c>
      <c r="D39" s="367" t="s">
        <v>54</v>
      </c>
      <c r="E39" s="367">
        <v>46101</v>
      </c>
      <c r="F39" s="366"/>
      <c r="G39" s="715" t="s">
        <v>627</v>
      </c>
      <c r="H39" s="1068">
        <v>0</v>
      </c>
      <c r="I39" s="372" t="s">
        <v>540</v>
      </c>
      <c r="J39" s="1155" t="s">
        <v>30</v>
      </c>
      <c r="K39" s="1062"/>
      <c r="L39" s="367"/>
      <c r="M39" s="372" t="s">
        <v>110</v>
      </c>
      <c r="N39" s="1069">
        <v>49932.800000000003</v>
      </c>
      <c r="O39" s="372" t="s">
        <v>110</v>
      </c>
      <c r="P39" s="729" t="s">
        <v>32</v>
      </c>
      <c r="Q39" s="1070"/>
      <c r="R39" s="1070"/>
      <c r="S39" s="1070"/>
      <c r="T39" s="1070"/>
      <c r="U39" s="1071">
        <v>4048</v>
      </c>
      <c r="V39" s="1065"/>
      <c r="W39" s="1065">
        <f>SUM(U39-V39)</f>
        <v>4048</v>
      </c>
      <c r="X39" s="365">
        <f>IFERROR($V39/$U39, 0)</f>
        <v>0</v>
      </c>
      <c r="Y39" s="1072"/>
      <c r="Z39" s="712">
        <v>0</v>
      </c>
      <c r="AA39" s="712">
        <v>0</v>
      </c>
      <c r="AB39" s="1151">
        <v>0</v>
      </c>
      <c r="AC39" s="713"/>
      <c r="AD39" s="753"/>
    </row>
    <row r="40" spans="1:30" ht="24.75" customHeight="1">
      <c r="A40" s="703" t="s">
        <v>628</v>
      </c>
      <c r="B40" s="377" t="s">
        <v>34</v>
      </c>
      <c r="C40" s="704">
        <v>46112</v>
      </c>
      <c r="D40" s="715"/>
      <c r="E40" s="715"/>
      <c r="F40" s="716"/>
      <c r="G40" s="715" t="s">
        <v>629</v>
      </c>
      <c r="H40" s="717">
        <v>20</v>
      </c>
      <c r="I40" s="372" t="s">
        <v>540</v>
      </c>
      <c r="J40" s="1155" t="s">
        <v>30</v>
      </c>
      <c r="K40" s="706"/>
      <c r="L40" s="715"/>
      <c r="M40" s="717" t="s">
        <v>110</v>
      </c>
      <c r="N40" s="727">
        <v>1733.25</v>
      </c>
      <c r="O40" s="717" t="s">
        <v>110</v>
      </c>
      <c r="P40" s="729" t="s">
        <v>35</v>
      </c>
      <c r="Q40" s="720">
        <v>45979</v>
      </c>
      <c r="R40" s="720"/>
      <c r="S40" s="720"/>
      <c r="T40" s="720"/>
      <c r="U40" s="721">
        <v>255</v>
      </c>
      <c r="V40" s="710"/>
      <c r="W40" s="710">
        <f>SUM(U40-V40)</f>
        <v>255</v>
      </c>
      <c r="X40" s="365">
        <f>IFERROR($V40/$U40, 0)</f>
        <v>0</v>
      </c>
      <c r="Y40" s="711"/>
      <c r="Z40" s="712">
        <v>0</v>
      </c>
      <c r="AA40" s="712">
        <v>0</v>
      </c>
      <c r="AB40" s="1151">
        <v>0</v>
      </c>
      <c r="AC40" s="754" t="s">
        <v>630</v>
      </c>
      <c r="AD40" s="753"/>
    </row>
    <row r="41" spans="1:30" ht="24.75" customHeight="1">
      <c r="A41" s="703" t="s">
        <v>631</v>
      </c>
      <c r="B41" s="377" t="s">
        <v>34</v>
      </c>
      <c r="C41" s="704">
        <v>46099</v>
      </c>
      <c r="D41" s="715" t="s">
        <v>54</v>
      </c>
      <c r="E41" s="715">
        <v>46101</v>
      </c>
      <c r="F41" s="716"/>
      <c r="G41" s="715" t="s">
        <v>632</v>
      </c>
      <c r="H41" s="717">
        <v>0</v>
      </c>
      <c r="I41" s="372" t="s">
        <v>540</v>
      </c>
      <c r="J41" s="1155" t="s">
        <v>30</v>
      </c>
      <c r="K41" s="706"/>
      <c r="L41" s="715"/>
      <c r="M41" s="372" t="s">
        <v>110</v>
      </c>
      <c r="N41" s="727">
        <v>18270.8</v>
      </c>
      <c r="O41" s="372" t="s">
        <v>110</v>
      </c>
      <c r="P41" s="729" t="s">
        <v>32</v>
      </c>
      <c r="Q41" s="720"/>
      <c r="R41" s="720"/>
      <c r="S41" s="720"/>
      <c r="T41" s="720"/>
      <c r="U41" s="721">
        <v>1388</v>
      </c>
      <c r="V41" s="710"/>
      <c r="W41" s="710">
        <f>SUM(U41-V41)</f>
        <v>1388</v>
      </c>
      <c r="X41" s="365">
        <f>IFERROR($V41/$U41, 0)</f>
        <v>0</v>
      </c>
      <c r="Y41" s="711"/>
      <c r="Z41" s="712">
        <v>0</v>
      </c>
      <c r="AA41" s="712">
        <v>0</v>
      </c>
      <c r="AB41" s="721">
        <v>0</v>
      </c>
      <c r="AC41" s="713" t="s">
        <v>633</v>
      </c>
      <c r="AD41" s="753"/>
    </row>
    <row r="42" spans="1:30" ht="24.75" customHeight="1">
      <c r="A42" s="703" t="s">
        <v>634</v>
      </c>
      <c r="B42" s="377" t="s">
        <v>34</v>
      </c>
      <c r="C42" s="704">
        <v>46112</v>
      </c>
      <c r="D42" s="366" t="s">
        <v>50</v>
      </c>
      <c r="E42" s="715">
        <v>46077</v>
      </c>
      <c r="F42" s="716"/>
      <c r="G42" s="716" t="s">
        <v>635</v>
      </c>
      <c r="H42" s="717">
        <v>0</v>
      </c>
      <c r="I42" s="372" t="s">
        <v>540</v>
      </c>
      <c r="J42" s="717" t="s">
        <v>30</v>
      </c>
      <c r="K42" s="706"/>
      <c r="L42" s="715"/>
      <c r="M42" s="717" t="s">
        <v>110</v>
      </c>
      <c r="N42" s="727">
        <v>3995.4</v>
      </c>
      <c r="O42" s="717" t="s">
        <v>110</v>
      </c>
      <c r="P42" s="729" t="s">
        <v>29</v>
      </c>
      <c r="Q42" s="720">
        <v>46077</v>
      </c>
      <c r="R42" s="720"/>
      <c r="S42" s="720"/>
      <c r="T42" s="720"/>
      <c r="U42" s="721">
        <v>294</v>
      </c>
      <c r="V42" s="710"/>
      <c r="W42" s="710">
        <f t="shared" si="5"/>
        <v>294</v>
      </c>
      <c r="X42" s="365">
        <f t="shared" si="6"/>
        <v>0</v>
      </c>
      <c r="Y42" s="720">
        <v>46099</v>
      </c>
      <c r="Z42" s="712">
        <v>0</v>
      </c>
      <c r="AA42" s="712">
        <v>0</v>
      </c>
      <c r="AB42" s="721">
        <v>0</v>
      </c>
      <c r="AC42" s="713" t="s">
        <v>636</v>
      </c>
      <c r="AD42" s="753"/>
    </row>
    <row r="43" spans="1:30" ht="24.75" customHeight="1">
      <c r="A43" s="703" t="s">
        <v>637</v>
      </c>
      <c r="B43" s="377" t="s">
        <v>34</v>
      </c>
      <c r="C43" s="704">
        <v>46040</v>
      </c>
      <c r="D43" s="716"/>
      <c r="E43" s="715"/>
      <c r="F43" s="716"/>
      <c r="G43" s="716" t="s">
        <v>638</v>
      </c>
      <c r="H43" s="717">
        <v>0</v>
      </c>
      <c r="I43" s="372" t="s">
        <v>540</v>
      </c>
      <c r="J43" s="717" t="s">
        <v>30</v>
      </c>
      <c r="K43" s="706"/>
      <c r="L43" s="715"/>
      <c r="M43" s="717" t="s">
        <v>110</v>
      </c>
      <c r="N43" s="727">
        <v>18171.599999999999</v>
      </c>
      <c r="O43" s="717" t="s">
        <v>110</v>
      </c>
      <c r="P43" s="729" t="s">
        <v>35</v>
      </c>
      <c r="Q43" s="720">
        <v>45979</v>
      </c>
      <c r="R43" s="720"/>
      <c r="S43" s="720"/>
      <c r="T43" s="720"/>
      <c r="U43" s="721">
        <v>1514</v>
      </c>
      <c r="V43" s="710"/>
      <c r="W43" s="710">
        <f>SUM(U43-V43)</f>
        <v>1514</v>
      </c>
      <c r="X43" s="365">
        <f>IFERROR($V43/$U43, 0)</f>
        <v>0</v>
      </c>
      <c r="Y43" s="720">
        <v>46098</v>
      </c>
      <c r="Z43" s="712">
        <v>0</v>
      </c>
      <c r="AA43" s="712">
        <v>0</v>
      </c>
      <c r="AB43" s="721">
        <v>0</v>
      </c>
      <c r="AC43" s="713" t="s">
        <v>639</v>
      </c>
      <c r="AD43" s="753"/>
    </row>
    <row r="44" spans="1:30" ht="24.75" customHeight="1">
      <c r="A44" s="703" t="s">
        <v>640</v>
      </c>
      <c r="B44" s="377" t="s">
        <v>34</v>
      </c>
      <c r="C44" s="704">
        <v>46079</v>
      </c>
      <c r="D44" s="366" t="s">
        <v>54</v>
      </c>
      <c r="E44" s="367">
        <v>46056</v>
      </c>
      <c r="F44" s="366" t="s">
        <v>53</v>
      </c>
      <c r="G44" s="716" t="s">
        <v>641</v>
      </c>
      <c r="H44" s="717">
        <v>0</v>
      </c>
      <c r="I44" s="372" t="s">
        <v>540</v>
      </c>
      <c r="J44" s="717" t="s">
        <v>30</v>
      </c>
      <c r="K44" s="1062"/>
      <c r="L44" s="367"/>
      <c r="M44" s="717" t="s">
        <v>110</v>
      </c>
      <c r="N44" s="1069">
        <v>118710.8</v>
      </c>
      <c r="O44" s="717" t="s">
        <v>110</v>
      </c>
      <c r="P44" s="708" t="s">
        <v>29</v>
      </c>
      <c r="Q44" s="1070">
        <v>46062</v>
      </c>
      <c r="R44" s="1070"/>
      <c r="S44" s="1070"/>
      <c r="T44" s="1070"/>
      <c r="U44" s="1071">
        <v>9628</v>
      </c>
      <c r="V44" s="1065">
        <v>6978</v>
      </c>
      <c r="W44" s="1065">
        <f>SUM(U44-V44)</f>
        <v>2650</v>
      </c>
      <c r="X44" s="365">
        <f>IFERROR($V44/$U44, 0)</f>
        <v>0.72476111341919403</v>
      </c>
      <c r="Y44" s="1070">
        <v>46064</v>
      </c>
      <c r="Z44" s="712">
        <v>0</v>
      </c>
      <c r="AA44" s="712">
        <v>0</v>
      </c>
      <c r="AB44" s="721">
        <v>0</v>
      </c>
      <c r="AC44" s="713" t="s">
        <v>642</v>
      </c>
      <c r="AD44" s="753"/>
    </row>
    <row r="45" spans="1:30" ht="24.75" customHeight="1">
      <c r="A45" s="703" t="s">
        <v>643</v>
      </c>
      <c r="B45" s="377" t="s">
        <v>34</v>
      </c>
      <c r="C45" s="704">
        <v>46103</v>
      </c>
      <c r="D45" s="366" t="s">
        <v>50</v>
      </c>
      <c r="E45" s="715">
        <v>46077</v>
      </c>
      <c r="F45" s="366"/>
      <c r="G45" s="716" t="s">
        <v>644</v>
      </c>
      <c r="H45" s="1068">
        <v>0</v>
      </c>
      <c r="I45" s="372" t="s">
        <v>540</v>
      </c>
      <c r="J45" s="717" t="s">
        <v>30</v>
      </c>
      <c r="K45" s="1062"/>
      <c r="L45" s="367"/>
      <c r="M45" s="717" t="s">
        <v>110</v>
      </c>
      <c r="N45" s="1069">
        <v>15002.75</v>
      </c>
      <c r="O45" s="717" t="s">
        <v>110</v>
      </c>
      <c r="P45" s="729" t="s">
        <v>29</v>
      </c>
      <c r="Q45" s="1070">
        <v>46077</v>
      </c>
      <c r="R45" s="1070"/>
      <c r="S45" s="1070"/>
      <c r="T45" s="1070"/>
      <c r="U45" s="1071">
        <v>1175</v>
      </c>
      <c r="V45" s="1065">
        <v>980</v>
      </c>
      <c r="W45" s="1065">
        <f>SUM(U45-V45)</f>
        <v>195</v>
      </c>
      <c r="X45" s="365">
        <f>IFERROR($V45/$U45, 0)</f>
        <v>0.83404255319148934</v>
      </c>
      <c r="Y45" s="1070">
        <v>46090</v>
      </c>
      <c r="Z45" s="712">
        <v>0</v>
      </c>
      <c r="AA45" s="712">
        <v>0</v>
      </c>
      <c r="AB45" s="721">
        <v>0</v>
      </c>
      <c r="AC45" s="713"/>
      <c r="AD45" s="753"/>
    </row>
    <row r="46" spans="1:30" ht="24.75" customHeight="1">
      <c r="A46" s="703" t="s">
        <v>645</v>
      </c>
      <c r="B46" s="377" t="s">
        <v>34</v>
      </c>
      <c r="C46" s="704">
        <v>46103</v>
      </c>
      <c r="D46" s="358" t="s">
        <v>52</v>
      </c>
      <c r="E46" s="715">
        <v>46077</v>
      </c>
      <c r="F46" s="366"/>
      <c r="G46" s="716" t="s">
        <v>646</v>
      </c>
      <c r="H46" s="1068">
        <v>0</v>
      </c>
      <c r="I46" s="372" t="s">
        <v>540</v>
      </c>
      <c r="J46" s="717" t="s">
        <v>30</v>
      </c>
      <c r="K46" s="1062"/>
      <c r="L46" s="367"/>
      <c r="M46" s="717" t="s">
        <v>110</v>
      </c>
      <c r="N46" s="1069">
        <v>12977.65</v>
      </c>
      <c r="O46" s="717" t="s">
        <v>110</v>
      </c>
      <c r="P46" s="729" t="s">
        <v>32</v>
      </c>
      <c r="Q46" s="1070"/>
      <c r="R46" s="1070"/>
      <c r="S46" s="1070"/>
      <c r="T46" s="1070"/>
      <c r="U46" s="1071">
        <v>1029</v>
      </c>
      <c r="V46" s="1065"/>
      <c r="W46" s="1065">
        <f>SUM(U46-V46)</f>
        <v>1029</v>
      </c>
      <c r="X46" s="365">
        <f>IFERROR($V46/$U46, 0)</f>
        <v>0</v>
      </c>
      <c r="Y46" s="1072"/>
      <c r="Z46" s="712">
        <v>0</v>
      </c>
      <c r="AA46" s="712">
        <v>0</v>
      </c>
      <c r="AB46" s="721">
        <v>0</v>
      </c>
      <c r="AC46" s="713"/>
      <c r="AD46" s="753"/>
    </row>
    <row r="47" spans="1:30" ht="24.75" customHeight="1">
      <c r="A47" s="703" t="s">
        <v>647</v>
      </c>
      <c r="B47" s="377" t="s">
        <v>34</v>
      </c>
      <c r="C47" s="704">
        <v>46112</v>
      </c>
      <c r="D47" s="716"/>
      <c r="E47" s="715"/>
      <c r="F47" s="716"/>
      <c r="G47" s="716" t="s">
        <v>648</v>
      </c>
      <c r="H47" s="717">
        <v>0</v>
      </c>
      <c r="I47" s="372" t="s">
        <v>540</v>
      </c>
      <c r="J47" s="717" t="s">
        <v>30</v>
      </c>
      <c r="K47" s="706"/>
      <c r="L47" s="715"/>
      <c r="M47" s="717" t="s">
        <v>110</v>
      </c>
      <c r="N47" s="727">
        <v>6526.35</v>
      </c>
      <c r="O47" s="717" t="s">
        <v>110</v>
      </c>
      <c r="P47" s="729" t="s">
        <v>32</v>
      </c>
      <c r="Q47" s="720"/>
      <c r="R47" s="720"/>
      <c r="S47" s="720"/>
      <c r="T47" s="720"/>
      <c r="U47" s="721">
        <v>411</v>
      </c>
      <c r="V47" s="710"/>
      <c r="W47" s="710">
        <f t="shared" si="5"/>
        <v>411</v>
      </c>
      <c r="X47" s="365">
        <f t="shared" si="6"/>
        <v>0</v>
      </c>
      <c r="Y47" s="711"/>
      <c r="Z47" s="712">
        <v>0</v>
      </c>
      <c r="AA47" s="712">
        <v>0</v>
      </c>
      <c r="AB47" s="721">
        <v>0</v>
      </c>
      <c r="AC47" s="713" t="s">
        <v>649</v>
      </c>
      <c r="AD47" s="753"/>
    </row>
    <row r="48" spans="1:30" ht="24.75" customHeight="1">
      <c r="A48" s="703" t="s">
        <v>650</v>
      </c>
      <c r="B48" s="377" t="s">
        <v>34</v>
      </c>
      <c r="C48" s="715">
        <v>46174</v>
      </c>
      <c r="D48" s="716"/>
      <c r="E48" s="715"/>
      <c r="F48" s="716"/>
      <c r="G48" s="716" t="s">
        <v>651</v>
      </c>
      <c r="H48" s="717">
        <v>0</v>
      </c>
      <c r="I48" s="372" t="s">
        <v>540</v>
      </c>
      <c r="J48" s="1155" t="s">
        <v>30</v>
      </c>
      <c r="K48" s="706"/>
      <c r="L48" s="715"/>
      <c r="M48" s="717" t="s">
        <v>110</v>
      </c>
      <c r="N48" s="727">
        <v>170309.8</v>
      </c>
      <c r="O48" s="717" t="s">
        <v>110</v>
      </c>
      <c r="P48" s="729" t="s">
        <v>32</v>
      </c>
      <c r="Q48" s="720"/>
      <c r="R48" s="720"/>
      <c r="S48" s="720"/>
      <c r="T48" s="720"/>
      <c r="U48" s="721">
        <v>13379</v>
      </c>
      <c r="V48" s="710"/>
      <c r="W48" s="710">
        <f>SUM(U48-V48)</f>
        <v>13379</v>
      </c>
      <c r="X48" s="365">
        <f>IFERROR($V48/$U48, 0)</f>
        <v>0</v>
      </c>
      <c r="Y48" s="711"/>
      <c r="Z48" s="712">
        <v>0</v>
      </c>
      <c r="AA48" s="712">
        <v>0</v>
      </c>
      <c r="AB48" s="721">
        <v>0</v>
      </c>
      <c r="AC48" s="713" t="s">
        <v>652</v>
      </c>
      <c r="AD48" s="753"/>
    </row>
    <row r="49" spans="1:30" ht="24.75" customHeight="1">
      <c r="A49" s="1157" t="s">
        <v>653</v>
      </c>
      <c r="B49" s="377" t="s">
        <v>34</v>
      </c>
      <c r="C49" s="360">
        <v>46108</v>
      </c>
      <c r="D49" s="366"/>
      <c r="E49" s="367"/>
      <c r="F49" s="366"/>
      <c r="G49" s="716"/>
      <c r="H49" s="1068">
        <v>107</v>
      </c>
      <c r="I49" s="372" t="s">
        <v>540</v>
      </c>
      <c r="J49" s="769" t="s">
        <v>36</v>
      </c>
      <c r="K49" s="1062" t="s">
        <v>546</v>
      </c>
      <c r="L49" s="367"/>
      <c r="M49" s="773" t="s">
        <v>238</v>
      </c>
      <c r="N49" s="852"/>
      <c r="O49" s="773" t="s">
        <v>238</v>
      </c>
      <c r="P49" s="764" t="s">
        <v>32</v>
      </c>
      <c r="Q49" s="1070"/>
      <c r="R49" s="1070"/>
      <c r="S49" s="1070"/>
      <c r="T49" s="1070"/>
      <c r="U49" s="1071">
        <v>9568</v>
      </c>
      <c r="V49" s="1065"/>
      <c r="W49" s="1065">
        <f>SUM(U49-V49)</f>
        <v>9568</v>
      </c>
      <c r="X49" s="365">
        <f>IFERROR($V49/$U49, 0)</f>
        <v>0</v>
      </c>
      <c r="Y49" s="1072"/>
      <c r="Z49" s="712">
        <v>0</v>
      </c>
      <c r="AA49" s="712">
        <v>0</v>
      </c>
      <c r="AB49" s="721">
        <v>0</v>
      </c>
      <c r="AC49" s="713" t="s">
        <v>654</v>
      </c>
      <c r="AD49" s="753"/>
    </row>
    <row r="50" spans="1:30" ht="24.75" customHeight="1">
      <c r="A50" s="1154" t="s">
        <v>655</v>
      </c>
      <c r="B50" s="377" t="s">
        <v>34</v>
      </c>
      <c r="C50" s="360">
        <v>46174</v>
      </c>
      <c r="D50" s="366"/>
      <c r="E50" s="367"/>
      <c r="F50" s="366"/>
      <c r="G50" s="716"/>
      <c r="H50" s="1068">
        <v>115</v>
      </c>
      <c r="I50" s="372" t="s">
        <v>540</v>
      </c>
      <c r="J50" s="769" t="s">
        <v>36</v>
      </c>
      <c r="K50" s="1062"/>
      <c r="L50" s="367"/>
      <c r="M50" s="717" t="s">
        <v>110</v>
      </c>
      <c r="N50" s="852">
        <v>125188</v>
      </c>
      <c r="O50" s="717" t="s">
        <v>110</v>
      </c>
      <c r="P50" s="729" t="s">
        <v>29</v>
      </c>
      <c r="Q50" s="1070">
        <v>46083</v>
      </c>
      <c r="R50" s="1070"/>
      <c r="S50" s="1070"/>
      <c r="T50" s="1070"/>
      <c r="U50" s="1071">
        <v>11028</v>
      </c>
      <c r="V50" s="1408">
        <v>5451</v>
      </c>
      <c r="W50" s="1065">
        <f>SUM(U50-V50)</f>
        <v>5577</v>
      </c>
      <c r="X50" s="365">
        <f>IFERROR($V50/$U50, 0)</f>
        <v>0.49428726877040263</v>
      </c>
      <c r="Y50" s="1070">
        <v>46090</v>
      </c>
      <c r="Z50" s="712">
        <v>0</v>
      </c>
      <c r="AA50" s="712">
        <v>0</v>
      </c>
      <c r="AB50" s="721">
        <v>0</v>
      </c>
      <c r="AC50" s="713"/>
      <c r="AD50" s="753"/>
    </row>
    <row r="51" spans="1:30" ht="24.75" customHeight="1">
      <c r="A51" s="1153" t="s">
        <v>656</v>
      </c>
      <c r="B51" s="377" t="s">
        <v>37</v>
      </c>
      <c r="C51" s="360">
        <v>46129</v>
      </c>
      <c r="D51" s="1364"/>
      <c r="E51" s="1365"/>
      <c r="F51" s="1364"/>
      <c r="G51" s="1366"/>
      <c r="H51" s="1068">
        <v>0</v>
      </c>
      <c r="I51" s="372" t="s">
        <v>540</v>
      </c>
      <c r="J51" s="717" t="s">
        <v>30</v>
      </c>
      <c r="K51" s="1412"/>
      <c r="L51" s="1365"/>
      <c r="M51" s="717" t="s">
        <v>110</v>
      </c>
      <c r="N51" s="1413">
        <v>43061.3</v>
      </c>
      <c r="O51" s="717" t="s">
        <v>110</v>
      </c>
      <c r="P51" s="1414" t="s">
        <v>32</v>
      </c>
      <c r="Q51" s="1415"/>
      <c r="R51" s="1415"/>
      <c r="S51" s="1415"/>
      <c r="T51" s="1415"/>
      <c r="U51" s="1416">
        <v>3461</v>
      </c>
      <c r="V51" s="1417"/>
      <c r="W51" s="1417">
        <f>SUM(U51-V51)</f>
        <v>3461</v>
      </c>
      <c r="X51" s="1367">
        <f>IFERROR($V51/$U51, 0)</f>
        <v>0</v>
      </c>
      <c r="Y51" s="1415"/>
      <c r="Z51" s="712">
        <v>0</v>
      </c>
      <c r="AA51" s="712">
        <v>0</v>
      </c>
      <c r="AB51" s="721">
        <v>0</v>
      </c>
      <c r="AC51" s="1368"/>
      <c r="AD51" s="753"/>
    </row>
    <row r="52" spans="1:30" ht="24.75" customHeight="1">
      <c r="A52" s="1153" t="s">
        <v>657</v>
      </c>
      <c r="B52" s="377" t="s">
        <v>37</v>
      </c>
      <c r="C52" s="360">
        <v>46138</v>
      </c>
      <c r="D52" s="716" t="s">
        <v>467</v>
      </c>
      <c r="E52" s="367">
        <v>46091</v>
      </c>
      <c r="F52" s="366" t="s">
        <v>51</v>
      </c>
      <c r="G52" s="716" t="s">
        <v>658</v>
      </c>
      <c r="H52" s="1068">
        <v>0</v>
      </c>
      <c r="I52" s="372" t="s">
        <v>540</v>
      </c>
      <c r="J52" s="717" t="s">
        <v>30</v>
      </c>
      <c r="K52" s="1062"/>
      <c r="L52" s="367"/>
      <c r="M52" s="717" t="s">
        <v>110</v>
      </c>
      <c r="N52" s="1069">
        <v>146065.95000000001</v>
      </c>
      <c r="O52" s="717" t="s">
        <v>110</v>
      </c>
      <c r="P52" s="729" t="s">
        <v>32</v>
      </c>
      <c r="Q52" s="1070">
        <v>46085</v>
      </c>
      <c r="R52" s="1070"/>
      <c r="S52" s="1070"/>
      <c r="T52" s="1070"/>
      <c r="U52" s="1071">
        <v>10883</v>
      </c>
      <c r="V52" s="1065"/>
      <c r="W52" s="1065">
        <f>SUM(U52-V52)</f>
        <v>10883</v>
      </c>
      <c r="X52" s="365">
        <f>IFERROR($V52/$U52, 0)</f>
        <v>0</v>
      </c>
      <c r="Y52" s="1070"/>
      <c r="Z52" s="712">
        <v>0</v>
      </c>
      <c r="AA52" s="712">
        <v>0</v>
      </c>
      <c r="AB52" s="721">
        <v>0</v>
      </c>
      <c r="AC52" s="713" t="s">
        <v>659</v>
      </c>
      <c r="AD52" s="753"/>
    </row>
    <row r="53" spans="1:30" ht="24.75" customHeight="1">
      <c r="A53" s="703" t="s">
        <v>660</v>
      </c>
      <c r="B53" s="377" t="s">
        <v>37</v>
      </c>
      <c r="C53" s="704">
        <v>46081</v>
      </c>
      <c r="D53" s="716" t="s">
        <v>52</v>
      </c>
      <c r="E53" s="715">
        <v>46038</v>
      </c>
      <c r="F53" s="716" t="s">
        <v>51</v>
      </c>
      <c r="G53" s="716" t="s">
        <v>661</v>
      </c>
      <c r="H53" s="717">
        <v>88</v>
      </c>
      <c r="I53" s="372" t="s">
        <v>540</v>
      </c>
      <c r="J53" s="773" t="s">
        <v>33</v>
      </c>
      <c r="K53" s="706" t="s">
        <v>523</v>
      </c>
      <c r="L53" s="715">
        <v>46021</v>
      </c>
      <c r="M53" s="717" t="s">
        <v>110</v>
      </c>
      <c r="N53" s="727">
        <v>79638</v>
      </c>
      <c r="O53" s="717" t="s">
        <v>110</v>
      </c>
      <c r="P53" s="729" t="s">
        <v>29</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662</v>
      </c>
      <c r="AD53" s="753"/>
    </row>
    <row r="54" spans="1:30" ht="24.75" customHeight="1">
      <c r="A54" s="768" t="s">
        <v>663</v>
      </c>
      <c r="B54" s="311" t="s">
        <v>37</v>
      </c>
      <c r="C54" s="704">
        <v>46081</v>
      </c>
      <c r="D54" s="716" t="s">
        <v>52</v>
      </c>
      <c r="E54" s="715">
        <v>46055</v>
      </c>
      <c r="F54" s="716" t="s">
        <v>51</v>
      </c>
      <c r="G54" s="716" t="s">
        <v>664</v>
      </c>
      <c r="H54" s="717">
        <v>86</v>
      </c>
      <c r="I54" s="372" t="s">
        <v>540</v>
      </c>
      <c r="J54" s="773" t="s">
        <v>33</v>
      </c>
      <c r="K54" s="706" t="s">
        <v>523</v>
      </c>
      <c r="L54" s="715">
        <v>46056</v>
      </c>
      <c r="M54" s="717" t="s">
        <v>110</v>
      </c>
      <c r="N54" s="727">
        <v>97494</v>
      </c>
      <c r="O54" s="717" t="s">
        <v>110</v>
      </c>
      <c r="P54" s="729" t="s">
        <v>29</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665</v>
      </c>
      <c r="AD54" s="753"/>
    </row>
    <row r="55" spans="1:30" ht="24.75" customHeight="1">
      <c r="A55" s="795" t="s">
        <v>666</v>
      </c>
      <c r="B55" s="786" t="s">
        <v>37</v>
      </c>
      <c r="C55" s="809">
        <v>46171</v>
      </c>
      <c r="D55" s="716" t="s">
        <v>52</v>
      </c>
      <c r="E55" s="715">
        <v>46043</v>
      </c>
      <c r="F55" s="716" t="s">
        <v>51</v>
      </c>
      <c r="G55" s="716" t="s">
        <v>667</v>
      </c>
      <c r="H55" s="717">
        <v>26</v>
      </c>
      <c r="I55" s="372" t="s">
        <v>540</v>
      </c>
      <c r="J55" s="773" t="s">
        <v>33</v>
      </c>
      <c r="K55" s="706" t="s">
        <v>523</v>
      </c>
      <c r="L55" s="715"/>
      <c r="M55" s="717" t="s">
        <v>110</v>
      </c>
      <c r="N55" s="727">
        <v>35576</v>
      </c>
      <c r="O55" s="717" t="s">
        <v>110</v>
      </c>
      <c r="P55" s="759" t="s">
        <v>29</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668</v>
      </c>
      <c r="AD55" s="753"/>
    </row>
    <row r="56" spans="1:30" ht="24.75" customHeight="1">
      <c r="A56" s="1157" t="s">
        <v>669</v>
      </c>
      <c r="B56" s="1158" t="s">
        <v>37</v>
      </c>
      <c r="C56" s="360">
        <v>46172</v>
      </c>
      <c r="D56" s="366" t="s">
        <v>465</v>
      </c>
      <c r="E56" s="367"/>
      <c r="F56" s="366"/>
      <c r="G56" s="716"/>
      <c r="H56" s="1068">
        <v>402</v>
      </c>
      <c r="I56" s="304" t="s">
        <v>540</v>
      </c>
      <c r="J56" s="773" t="s">
        <v>30</v>
      </c>
      <c r="K56" s="1074"/>
      <c r="L56" s="367">
        <v>46092</v>
      </c>
      <c r="M56" s="1279" t="s">
        <v>110</v>
      </c>
      <c r="N56" s="727">
        <v>438978.5</v>
      </c>
      <c r="O56" s="1280" t="s">
        <v>110</v>
      </c>
      <c r="P56" s="764" t="s">
        <v>35</v>
      </c>
      <c r="Q56" s="1070">
        <v>46091</v>
      </c>
      <c r="R56" s="1070"/>
      <c r="S56" s="1070"/>
      <c r="T56" s="1070"/>
      <c r="U56" s="1071">
        <v>30807</v>
      </c>
      <c r="V56" s="1065"/>
      <c r="W56" s="1065">
        <f t="shared" ref="W56:W68" si="7">SUM(U56-V56)</f>
        <v>30807</v>
      </c>
      <c r="X56" s="365">
        <f t="shared" ref="X56:X68" si="8">IFERROR($V56/$U56, 0)</f>
        <v>0</v>
      </c>
      <c r="Y56" s="1070"/>
      <c r="Z56" s="850">
        <v>0</v>
      </c>
      <c r="AA56" s="855">
        <v>0</v>
      </c>
      <c r="AB56" s="761">
        <v>0</v>
      </c>
      <c r="AC56" s="1349" t="s">
        <v>670</v>
      </c>
      <c r="AD56" s="753"/>
    </row>
    <row r="57" spans="1:30" ht="24.75" customHeight="1">
      <c r="A57" s="851" t="s">
        <v>671</v>
      </c>
      <c r="B57" s="1159" t="s">
        <v>40</v>
      </c>
      <c r="C57" s="360">
        <v>46111</v>
      </c>
      <c r="D57" s="366" t="s">
        <v>52</v>
      </c>
      <c r="E57" s="367">
        <v>46085</v>
      </c>
      <c r="F57" s="366" t="s">
        <v>53</v>
      </c>
      <c r="G57" s="716" t="s">
        <v>672</v>
      </c>
      <c r="H57" s="1073">
        <v>0</v>
      </c>
      <c r="I57" s="304" t="s">
        <v>540</v>
      </c>
      <c r="J57" s="773" t="s">
        <v>30</v>
      </c>
      <c r="K57" s="1074"/>
      <c r="L57" s="367"/>
      <c r="M57" s="773" t="s">
        <v>110</v>
      </c>
      <c r="N57" s="852">
        <v>12316.35</v>
      </c>
      <c r="O57" s="987" t="s">
        <v>110</v>
      </c>
      <c r="P57" s="764" t="s">
        <v>35</v>
      </c>
      <c r="Q57" s="1070">
        <v>46086</v>
      </c>
      <c r="R57" s="1070"/>
      <c r="S57" s="1070"/>
      <c r="T57" s="1070"/>
      <c r="U57" s="1071">
        <v>47</v>
      </c>
      <c r="V57" s="1065"/>
      <c r="W57" s="1065">
        <f t="shared" si="7"/>
        <v>47</v>
      </c>
      <c r="X57" s="365">
        <f t="shared" si="8"/>
        <v>0</v>
      </c>
      <c r="Y57" s="1077"/>
      <c r="Z57" s="850">
        <v>0</v>
      </c>
      <c r="AA57" s="855">
        <v>0</v>
      </c>
      <c r="AB57" s="761">
        <v>0</v>
      </c>
      <c r="AC57" s="713" t="s">
        <v>673</v>
      </c>
      <c r="AD57" s="753"/>
    </row>
    <row r="58" spans="1:30" ht="24.75" customHeight="1">
      <c r="A58" s="851" t="s">
        <v>674</v>
      </c>
      <c r="B58" s="1159" t="s">
        <v>40</v>
      </c>
      <c r="C58" s="360">
        <v>46111</v>
      </c>
      <c r="D58" s="716" t="s">
        <v>52</v>
      </c>
      <c r="E58" s="367">
        <v>46085</v>
      </c>
      <c r="F58" s="366" t="s">
        <v>53</v>
      </c>
      <c r="G58" s="716" t="s">
        <v>675</v>
      </c>
      <c r="H58" s="1073">
        <v>0</v>
      </c>
      <c r="I58" s="304" t="s">
        <v>540</v>
      </c>
      <c r="J58" s="773" t="s">
        <v>30</v>
      </c>
      <c r="K58" s="1074"/>
      <c r="L58" s="367"/>
      <c r="M58" s="773" t="s">
        <v>110</v>
      </c>
      <c r="N58" s="852">
        <v>151170.79999999999</v>
      </c>
      <c r="O58" s="773" t="s">
        <v>110</v>
      </c>
      <c r="P58" s="764" t="s">
        <v>35</v>
      </c>
      <c r="Q58" s="1070">
        <v>46086</v>
      </c>
      <c r="R58" s="1070"/>
      <c r="S58" s="1070"/>
      <c r="T58" s="1070"/>
      <c r="U58" s="1071">
        <v>11789</v>
      </c>
      <c r="V58" s="1065">
        <v>3197</v>
      </c>
      <c r="W58" s="1065">
        <f t="shared" si="7"/>
        <v>8592</v>
      </c>
      <c r="X58" s="365">
        <f t="shared" si="8"/>
        <v>0.27118500296886927</v>
      </c>
      <c r="Y58" s="1077"/>
      <c r="Z58" s="850">
        <v>0</v>
      </c>
      <c r="AA58" s="855">
        <v>0</v>
      </c>
      <c r="AB58" s="761">
        <v>0</v>
      </c>
      <c r="AC58" s="713" t="s">
        <v>673</v>
      </c>
      <c r="AD58" s="753"/>
    </row>
    <row r="59" spans="1:30" ht="24.75" customHeight="1">
      <c r="A59" s="1160" t="s">
        <v>676</v>
      </c>
      <c r="B59" s="1159" t="s">
        <v>40</v>
      </c>
      <c r="C59" s="360">
        <v>46111</v>
      </c>
      <c r="D59" s="366" t="s">
        <v>50</v>
      </c>
      <c r="E59" s="367">
        <v>46087</v>
      </c>
      <c r="F59" s="716" t="s">
        <v>51</v>
      </c>
      <c r="G59" s="716" t="s">
        <v>677</v>
      </c>
      <c r="H59" s="1073">
        <v>0</v>
      </c>
      <c r="I59" s="304" t="s">
        <v>540</v>
      </c>
      <c r="J59" s="773" t="s">
        <v>30</v>
      </c>
      <c r="K59" s="1074"/>
      <c r="L59" s="367"/>
      <c r="M59" s="773" t="s">
        <v>110</v>
      </c>
      <c r="N59" s="852">
        <v>24122.75</v>
      </c>
      <c r="O59" s="773" t="s">
        <v>110</v>
      </c>
      <c r="P59" s="764" t="s">
        <v>35</v>
      </c>
      <c r="Q59" s="1070">
        <v>46087</v>
      </c>
      <c r="R59" s="1070"/>
      <c r="S59" s="1070"/>
      <c r="T59" s="1070"/>
      <c r="U59" s="1071">
        <v>1925</v>
      </c>
      <c r="V59" s="1065"/>
      <c r="W59" s="1065">
        <f t="shared" si="7"/>
        <v>1925</v>
      </c>
      <c r="X59" s="365">
        <f t="shared" si="8"/>
        <v>0</v>
      </c>
      <c r="Y59" s="1077"/>
      <c r="Z59" s="850">
        <v>0</v>
      </c>
      <c r="AA59" s="855">
        <v>0</v>
      </c>
      <c r="AB59" s="761">
        <v>0</v>
      </c>
      <c r="AC59" s="713" t="s">
        <v>678</v>
      </c>
      <c r="AD59" s="753"/>
    </row>
    <row r="60" spans="1:30" ht="24.75" customHeight="1">
      <c r="A60" s="1153" t="s">
        <v>679</v>
      </c>
      <c r="B60" s="1159" t="s">
        <v>40</v>
      </c>
      <c r="C60" s="360">
        <v>46111</v>
      </c>
      <c r="D60" s="366" t="s">
        <v>50</v>
      </c>
      <c r="E60" s="367">
        <v>46087</v>
      </c>
      <c r="F60" s="716" t="s">
        <v>51</v>
      </c>
      <c r="G60" s="716" t="s">
        <v>680</v>
      </c>
      <c r="H60" s="1073">
        <v>0</v>
      </c>
      <c r="I60" s="304" t="s">
        <v>540</v>
      </c>
      <c r="J60" s="773" t="s">
        <v>30</v>
      </c>
      <c r="K60" s="1074"/>
      <c r="L60" s="367"/>
      <c r="M60" s="773" t="s">
        <v>110</v>
      </c>
      <c r="N60" s="852">
        <v>26639.1</v>
      </c>
      <c r="O60" s="773" t="s">
        <v>110</v>
      </c>
      <c r="P60" s="764" t="s">
        <v>35</v>
      </c>
      <c r="Q60" s="1070">
        <v>46087</v>
      </c>
      <c r="R60" s="1070"/>
      <c r="S60" s="1070"/>
      <c r="T60" s="1070"/>
      <c r="U60" s="1071">
        <v>2136</v>
      </c>
      <c r="V60" s="1065"/>
      <c r="W60" s="1065">
        <f t="shared" si="7"/>
        <v>2136</v>
      </c>
      <c r="X60" s="365">
        <f t="shared" si="8"/>
        <v>0</v>
      </c>
      <c r="Y60" s="1077"/>
      <c r="Z60" s="850">
        <v>0</v>
      </c>
      <c r="AA60" s="855">
        <v>0</v>
      </c>
      <c r="AB60" s="761">
        <v>0</v>
      </c>
      <c r="AC60" s="713" t="s">
        <v>678</v>
      </c>
      <c r="AD60" s="753"/>
    </row>
    <row r="61" spans="1:30" ht="24.75" customHeight="1">
      <c r="A61" s="1153" t="s">
        <v>681</v>
      </c>
      <c r="B61" s="1159" t="s">
        <v>40</v>
      </c>
      <c r="C61" s="360">
        <v>46111</v>
      </c>
      <c r="D61" s="366" t="s">
        <v>50</v>
      </c>
      <c r="E61" s="367">
        <v>46087</v>
      </c>
      <c r="F61" s="716" t="s">
        <v>51</v>
      </c>
      <c r="G61" s="716" t="s">
        <v>682</v>
      </c>
      <c r="H61" s="1073">
        <v>0</v>
      </c>
      <c r="I61" s="304" t="s">
        <v>540</v>
      </c>
      <c r="J61" s="773" t="s">
        <v>30</v>
      </c>
      <c r="K61" s="1074"/>
      <c r="L61" s="367"/>
      <c r="M61" s="773" t="s">
        <v>110</v>
      </c>
      <c r="N61" s="852">
        <v>1698.25</v>
      </c>
      <c r="O61" s="773" t="s">
        <v>110</v>
      </c>
      <c r="P61" s="764" t="s">
        <v>35</v>
      </c>
      <c r="Q61" s="1070">
        <v>46087</v>
      </c>
      <c r="R61" s="1070"/>
      <c r="S61" s="1070"/>
      <c r="T61" s="1070"/>
      <c r="U61" s="1071">
        <v>105</v>
      </c>
      <c r="V61" s="1065"/>
      <c r="W61" s="1065">
        <f t="shared" si="7"/>
        <v>105</v>
      </c>
      <c r="X61" s="365">
        <f t="shared" si="8"/>
        <v>0</v>
      </c>
      <c r="Y61" s="1077"/>
      <c r="Z61" s="850">
        <v>0</v>
      </c>
      <c r="AA61" s="855">
        <v>0</v>
      </c>
      <c r="AB61" s="761">
        <v>0</v>
      </c>
      <c r="AC61" s="713" t="s">
        <v>678</v>
      </c>
      <c r="AD61" s="753"/>
    </row>
    <row r="62" spans="1:30" ht="24.75" customHeight="1">
      <c r="A62" s="1153" t="s">
        <v>683</v>
      </c>
      <c r="B62" s="1159" t="s">
        <v>40</v>
      </c>
      <c r="C62" s="360">
        <v>46111</v>
      </c>
      <c r="D62" s="366"/>
      <c r="E62" s="367"/>
      <c r="F62" s="716" t="s">
        <v>51</v>
      </c>
      <c r="G62" s="716" t="s">
        <v>684</v>
      </c>
      <c r="H62" s="1073">
        <v>0</v>
      </c>
      <c r="I62" s="304" t="s">
        <v>540</v>
      </c>
      <c r="J62" s="773" t="s">
        <v>30</v>
      </c>
      <c r="K62" s="1074"/>
      <c r="L62" s="367"/>
      <c r="M62" s="773" t="s">
        <v>110</v>
      </c>
      <c r="N62" s="852">
        <v>5779.1</v>
      </c>
      <c r="O62" s="773" t="s">
        <v>110</v>
      </c>
      <c r="P62" s="764" t="s">
        <v>32</v>
      </c>
      <c r="Q62" s="1070"/>
      <c r="R62" s="1070"/>
      <c r="S62" s="1070"/>
      <c r="T62" s="1070"/>
      <c r="U62" s="1071">
        <v>406</v>
      </c>
      <c r="V62" s="1065"/>
      <c r="W62" s="1065">
        <f t="shared" si="7"/>
        <v>406</v>
      </c>
      <c r="X62" s="365">
        <f t="shared" si="8"/>
        <v>0</v>
      </c>
      <c r="Y62" s="1077"/>
      <c r="Z62" s="850">
        <v>0</v>
      </c>
      <c r="AA62" s="855">
        <v>0</v>
      </c>
      <c r="AB62" s="761">
        <v>0</v>
      </c>
      <c r="AC62" s="713" t="s">
        <v>678</v>
      </c>
      <c r="AD62" s="753"/>
    </row>
    <row r="63" spans="1:30" ht="24.75" customHeight="1">
      <c r="A63" s="626" t="s">
        <v>685</v>
      </c>
      <c r="B63" s="1159" t="s">
        <v>40</v>
      </c>
      <c r="C63" s="360">
        <v>46111</v>
      </c>
      <c r="D63" s="366" t="s">
        <v>50</v>
      </c>
      <c r="E63" s="367">
        <v>46087</v>
      </c>
      <c r="F63" s="716" t="s">
        <v>51</v>
      </c>
      <c r="G63" s="716" t="s">
        <v>686</v>
      </c>
      <c r="H63" s="1073">
        <v>0</v>
      </c>
      <c r="I63" s="304" t="s">
        <v>687</v>
      </c>
      <c r="J63" s="773" t="s">
        <v>30</v>
      </c>
      <c r="K63" s="1074"/>
      <c r="L63" s="367"/>
      <c r="M63" s="773" t="s">
        <v>110</v>
      </c>
      <c r="N63" s="852">
        <v>6808.8</v>
      </c>
      <c r="O63" s="773" t="s">
        <v>110</v>
      </c>
      <c r="P63" s="1410" t="s">
        <v>38</v>
      </c>
      <c r="Q63" s="1070">
        <v>46087</v>
      </c>
      <c r="R63" s="1070"/>
      <c r="S63" s="1070"/>
      <c r="T63" s="1070"/>
      <c r="U63" s="1071">
        <v>508</v>
      </c>
      <c r="V63" s="1409">
        <v>513</v>
      </c>
      <c r="W63" s="1065">
        <f t="shared" si="7"/>
        <v>-5</v>
      </c>
      <c r="X63" s="365">
        <f t="shared" si="8"/>
        <v>1.0098425196850394</v>
      </c>
      <c r="Y63" s="1077"/>
      <c r="Z63" s="850">
        <v>0</v>
      </c>
      <c r="AA63" s="855">
        <v>0</v>
      </c>
      <c r="AB63" s="761">
        <v>0</v>
      </c>
      <c r="AC63" s="713" t="s">
        <v>688</v>
      </c>
      <c r="AD63" s="753"/>
    </row>
    <row r="64" spans="1:30" ht="24.75" customHeight="1">
      <c r="A64" s="1153" t="s">
        <v>689</v>
      </c>
      <c r="B64" s="1159" t="s">
        <v>40</v>
      </c>
      <c r="C64" s="360">
        <v>46111</v>
      </c>
      <c r="D64" s="366" t="s">
        <v>50</v>
      </c>
      <c r="E64" s="367">
        <v>46087</v>
      </c>
      <c r="F64" s="716" t="s">
        <v>51</v>
      </c>
      <c r="G64" s="716" t="s">
        <v>690</v>
      </c>
      <c r="H64" s="1073">
        <v>0</v>
      </c>
      <c r="I64" s="304" t="s">
        <v>540</v>
      </c>
      <c r="J64" s="773" t="s">
        <v>30</v>
      </c>
      <c r="K64" s="1074"/>
      <c r="L64" s="367"/>
      <c r="M64" s="773" t="s">
        <v>110</v>
      </c>
      <c r="N64" s="852">
        <v>9496.2000000000007</v>
      </c>
      <c r="O64" s="773" t="s">
        <v>110</v>
      </c>
      <c r="P64" s="764" t="s">
        <v>35</v>
      </c>
      <c r="Q64" s="1070">
        <v>46087</v>
      </c>
      <c r="R64" s="1070"/>
      <c r="S64" s="1070"/>
      <c r="T64" s="1070"/>
      <c r="U64" s="1071">
        <v>742</v>
      </c>
      <c r="V64" s="1065"/>
      <c r="W64" s="1065">
        <f t="shared" si="7"/>
        <v>742</v>
      </c>
      <c r="X64" s="365">
        <f t="shared" si="8"/>
        <v>0</v>
      </c>
      <c r="Y64" s="1077"/>
      <c r="Z64" s="850">
        <v>0</v>
      </c>
      <c r="AA64" s="855">
        <v>0</v>
      </c>
      <c r="AB64" s="761">
        <v>0</v>
      </c>
      <c r="AC64" s="713" t="s">
        <v>673</v>
      </c>
      <c r="AD64" s="753"/>
    </row>
    <row r="65" spans="1:31" ht="24.75" customHeight="1">
      <c r="A65" s="1153" t="s">
        <v>691</v>
      </c>
      <c r="B65" s="1159" t="s">
        <v>40</v>
      </c>
      <c r="C65" s="360">
        <v>46111</v>
      </c>
      <c r="D65" s="366" t="s">
        <v>50</v>
      </c>
      <c r="E65" s="367">
        <v>46097</v>
      </c>
      <c r="F65" s="716" t="s">
        <v>51</v>
      </c>
      <c r="G65" s="716" t="s">
        <v>692</v>
      </c>
      <c r="H65" s="1073">
        <v>0</v>
      </c>
      <c r="I65" s="304" t="s">
        <v>540</v>
      </c>
      <c r="J65" s="773" t="s">
        <v>30</v>
      </c>
      <c r="K65" s="1074"/>
      <c r="L65" s="367"/>
      <c r="M65" s="773" t="s">
        <v>110</v>
      </c>
      <c r="N65" s="852">
        <v>16760.150000000001</v>
      </c>
      <c r="O65" s="773" t="s">
        <v>110</v>
      </c>
      <c r="P65" s="764" t="s">
        <v>32</v>
      </c>
      <c r="Q65" s="1070">
        <v>46097</v>
      </c>
      <c r="R65" s="1070"/>
      <c r="S65" s="1070"/>
      <c r="T65" s="1070"/>
      <c r="U65" s="1071">
        <v>1329</v>
      </c>
      <c r="V65" s="1065"/>
      <c r="W65" s="1065">
        <f t="shared" si="7"/>
        <v>1329</v>
      </c>
      <c r="X65" s="365">
        <f t="shared" si="8"/>
        <v>0</v>
      </c>
      <c r="Y65" s="1077"/>
      <c r="Z65" s="850">
        <v>0</v>
      </c>
      <c r="AA65" s="855">
        <v>0</v>
      </c>
      <c r="AB65" s="761">
        <v>0</v>
      </c>
      <c r="AC65" s="713" t="s">
        <v>688</v>
      </c>
      <c r="AD65" s="753"/>
    </row>
    <row r="66" spans="1:31" ht="24.75" customHeight="1">
      <c r="A66" s="1153" t="s">
        <v>693</v>
      </c>
      <c r="B66" s="1159" t="s">
        <v>40</v>
      </c>
      <c r="C66" s="360">
        <v>46111</v>
      </c>
      <c r="D66" s="366" t="s">
        <v>50</v>
      </c>
      <c r="E66" s="367">
        <v>46097</v>
      </c>
      <c r="F66" s="716" t="s">
        <v>51</v>
      </c>
      <c r="G66" s="716" t="s">
        <v>686</v>
      </c>
      <c r="H66" s="1073">
        <v>0</v>
      </c>
      <c r="I66" s="304" t="s">
        <v>540</v>
      </c>
      <c r="J66" s="773" t="s">
        <v>30</v>
      </c>
      <c r="K66" s="1074"/>
      <c r="L66" s="367"/>
      <c r="M66" s="773" t="s">
        <v>110</v>
      </c>
      <c r="N66" s="852">
        <v>14178.2</v>
      </c>
      <c r="O66" s="773" t="s">
        <v>110</v>
      </c>
      <c r="P66" s="764" t="s">
        <v>32</v>
      </c>
      <c r="Q66" s="1070">
        <v>46097</v>
      </c>
      <c r="R66" s="1070"/>
      <c r="S66" s="1070"/>
      <c r="T66" s="1070"/>
      <c r="U66" s="1071">
        <v>1124</v>
      </c>
      <c r="V66" s="1065"/>
      <c r="W66" s="1065">
        <f t="shared" si="7"/>
        <v>1124</v>
      </c>
      <c r="X66" s="365">
        <f t="shared" si="8"/>
        <v>0</v>
      </c>
      <c r="Y66" s="1077"/>
      <c r="Z66" s="850">
        <v>0</v>
      </c>
      <c r="AA66" s="855">
        <v>0</v>
      </c>
      <c r="AB66" s="761">
        <v>0</v>
      </c>
      <c r="AC66" s="713" t="s">
        <v>688</v>
      </c>
      <c r="AD66" s="753"/>
    </row>
    <row r="67" spans="1:31" ht="24.75" customHeight="1">
      <c r="A67" s="1157" t="s">
        <v>694</v>
      </c>
      <c r="B67" s="1159" t="s">
        <v>40</v>
      </c>
      <c r="C67" s="360">
        <v>46111</v>
      </c>
      <c r="D67" s="366"/>
      <c r="E67" s="367"/>
      <c r="F67" s="716"/>
      <c r="G67" s="716"/>
      <c r="H67" s="1073">
        <v>0</v>
      </c>
      <c r="I67" s="304" t="s">
        <v>540</v>
      </c>
      <c r="J67" s="773" t="s">
        <v>33</v>
      </c>
      <c r="K67" s="1074" t="s">
        <v>546</v>
      </c>
      <c r="L67" s="367"/>
      <c r="M67" s="773" t="s">
        <v>238</v>
      </c>
      <c r="N67" s="852"/>
      <c r="O67" s="773" t="s">
        <v>238</v>
      </c>
      <c r="P67" s="764" t="s">
        <v>32</v>
      </c>
      <c r="Q67" s="1070"/>
      <c r="R67" s="1070"/>
      <c r="S67" s="1070"/>
      <c r="T67" s="1070"/>
      <c r="U67" s="1075"/>
      <c r="V67" s="1076"/>
      <c r="W67" s="1076">
        <f t="shared" si="7"/>
        <v>0</v>
      </c>
      <c r="X67" s="256">
        <f t="shared" si="8"/>
        <v>0</v>
      </c>
      <c r="Y67" s="1077"/>
      <c r="Z67" s="850">
        <v>0</v>
      </c>
      <c r="AA67" s="855">
        <v>0</v>
      </c>
      <c r="AB67" s="761">
        <v>0</v>
      </c>
      <c r="AC67" s="713" t="s">
        <v>695</v>
      </c>
      <c r="AD67" s="753"/>
    </row>
    <row r="68" spans="1:31" ht="24.75" customHeight="1">
      <c r="A68" s="1157" t="s">
        <v>696</v>
      </c>
      <c r="B68" s="1159" t="s">
        <v>40</v>
      </c>
      <c r="C68" s="360">
        <v>46111</v>
      </c>
      <c r="D68" s="366"/>
      <c r="E68" s="367"/>
      <c r="F68" s="716"/>
      <c r="G68" s="716"/>
      <c r="H68" s="1073">
        <v>0</v>
      </c>
      <c r="I68" s="304" t="s">
        <v>540</v>
      </c>
      <c r="J68" s="773" t="s">
        <v>33</v>
      </c>
      <c r="K68" s="1074" t="s">
        <v>546</v>
      </c>
      <c r="L68" s="367"/>
      <c r="M68" s="773" t="s">
        <v>238</v>
      </c>
      <c r="N68" s="852"/>
      <c r="O68" s="773" t="s">
        <v>238</v>
      </c>
      <c r="P68" s="764" t="s">
        <v>32</v>
      </c>
      <c r="Q68" s="1070"/>
      <c r="R68" s="1070"/>
      <c r="S68" s="1070"/>
      <c r="T68" s="1070"/>
      <c r="U68" s="1075"/>
      <c r="V68" s="1076"/>
      <c r="W68" s="1076">
        <f t="shared" si="7"/>
        <v>0</v>
      </c>
      <c r="X68" s="3">
        <f t="shared" si="8"/>
        <v>0</v>
      </c>
      <c r="Y68" s="1078"/>
      <c r="Z68" s="981">
        <v>0</v>
      </c>
      <c r="AA68" s="855">
        <v>0</v>
      </c>
      <c r="AB68" s="761">
        <v>0</v>
      </c>
      <c r="AC68" s="713" t="s">
        <v>695</v>
      </c>
      <c r="AD68" s="753"/>
    </row>
    <row r="69" spans="1:31" ht="24.75" customHeight="1">
      <c r="A69" s="768"/>
      <c r="B69" s="311"/>
      <c r="C69" s="767"/>
      <c r="D69" s="851"/>
      <c r="E69" s="771"/>
      <c r="F69" s="851"/>
      <c r="G69" s="851"/>
      <c r="H69" s="773"/>
      <c r="I69" s="304"/>
      <c r="J69" s="773"/>
      <c r="K69" s="769"/>
      <c r="L69" s="771"/>
      <c r="M69" s="987"/>
      <c r="N69" s="988"/>
      <c r="O69" s="987"/>
      <c r="P69" s="764"/>
      <c r="Q69" s="720"/>
      <c r="R69" s="720"/>
      <c r="S69" s="720"/>
      <c r="T69" s="720"/>
      <c r="U69" s="720"/>
      <c r="V69" s="810"/>
      <c r="W69" s="793"/>
      <c r="X69" s="765"/>
      <c r="Y69" s="1161"/>
      <c r="Z69" s="856"/>
      <c r="AA69" s="980"/>
      <c r="AB69" s="712"/>
      <c r="AC69" s="721"/>
      <c r="AD69" s="713"/>
      <c r="AE69" s="753"/>
    </row>
    <row r="70" spans="1:31" ht="24.75" customHeight="1">
      <c r="A70" s="768"/>
      <c r="B70" s="355"/>
      <c r="C70" s="767"/>
      <c r="D70" s="457"/>
      <c r="E70" s="767"/>
      <c r="F70" s="768"/>
      <c r="G70" s="768"/>
      <c r="H70" s="768"/>
      <c r="I70" s="301"/>
      <c r="J70" s="769"/>
      <c r="K70" s="770"/>
      <c r="L70" s="771"/>
      <c r="M70" s="768"/>
      <c r="N70" s="772"/>
      <c r="O70" s="773"/>
      <c r="P70" s="753"/>
      <c r="Q70" s="774"/>
      <c r="R70" s="775"/>
      <c r="S70" s="775"/>
      <c r="T70" s="775"/>
      <c r="U70" s="775"/>
      <c r="V70" s="776"/>
      <c r="W70" s="776"/>
      <c r="X70" s="777"/>
      <c r="Y70" s="1162"/>
      <c r="Z70" s="702"/>
      <c r="AA70" s="778"/>
      <c r="AB70" s="778"/>
      <c r="AC70" s="776"/>
      <c r="AD70" s="742"/>
      <c r="AE70" s="749"/>
    </row>
    <row r="71" spans="1:31" ht="24.75" customHeight="1">
      <c r="A71" s="1163" t="s">
        <v>697</v>
      </c>
      <c r="B71" s="1163" t="s">
        <v>90</v>
      </c>
      <c r="C71" s="1163" t="s">
        <v>91</v>
      </c>
      <c r="D71" s="1163" t="s">
        <v>444</v>
      </c>
      <c r="E71" s="1163" t="s">
        <v>525</v>
      </c>
      <c r="F71" s="1163" t="s">
        <v>526</v>
      </c>
      <c r="G71" s="1163" t="s">
        <v>92</v>
      </c>
      <c r="H71" s="1163" t="s">
        <v>68</v>
      </c>
      <c r="I71" s="1163" t="s">
        <v>93</v>
      </c>
      <c r="J71" s="1163" t="s">
        <v>26</v>
      </c>
      <c r="K71" s="1163" t="s">
        <v>527</v>
      </c>
      <c r="L71" s="1163" t="s">
        <v>96</v>
      </c>
      <c r="M71" s="1163" t="s">
        <v>95</v>
      </c>
      <c r="N71" s="1164" t="s">
        <v>528</v>
      </c>
      <c r="O71" s="1163" t="s">
        <v>94</v>
      </c>
      <c r="P71" s="1165" t="s">
        <v>97</v>
      </c>
      <c r="Q71" s="1147" t="s">
        <v>98</v>
      </c>
      <c r="R71" s="1147" t="s">
        <v>529</v>
      </c>
      <c r="S71" s="1147" t="s">
        <v>530</v>
      </c>
      <c r="T71" s="1147" t="s">
        <v>531</v>
      </c>
      <c r="U71" s="1147" t="s">
        <v>69</v>
      </c>
      <c r="V71" s="1147" t="s">
        <v>532</v>
      </c>
      <c r="W71" s="1166" t="s">
        <v>533</v>
      </c>
      <c r="X71" s="1166" t="s">
        <v>493</v>
      </c>
      <c r="Y71" s="1165" t="s">
        <v>534</v>
      </c>
      <c r="Z71" s="1148" t="s">
        <v>535</v>
      </c>
      <c r="AA71" s="1147" t="s">
        <v>495</v>
      </c>
      <c r="AB71" s="1147" t="s">
        <v>536</v>
      </c>
      <c r="AC71" s="1149" t="s">
        <v>537</v>
      </c>
      <c r="AD71" s="749"/>
    </row>
    <row r="72" spans="1:31" ht="24.75" customHeight="1">
      <c r="A72" s="768"/>
      <c r="B72" s="355"/>
      <c r="C72" s="299"/>
      <c r="D72" s="716"/>
      <c r="E72" s="767"/>
      <c r="F72" s="768"/>
      <c r="G72" s="768"/>
      <c r="H72" s="769"/>
      <c r="I72" s="301"/>
      <c r="J72" s="769"/>
      <c r="K72" s="769"/>
      <c r="L72" s="771"/>
      <c r="M72" s="717"/>
      <c r="N72" s="852"/>
      <c r="O72" s="717"/>
      <c r="P72" s="708"/>
      <c r="Q72" s="740"/>
      <c r="R72" s="775"/>
      <c r="S72" s="775"/>
      <c r="T72" s="775"/>
      <c r="U72" s="748"/>
      <c r="V72" s="748"/>
      <c r="W72" s="748"/>
      <c r="X72" s="29"/>
      <c r="Y72" s="740"/>
      <c r="Z72" s="850"/>
      <c r="AA72" s="850"/>
      <c r="AB72" s="792"/>
      <c r="AC72" s="742"/>
      <c r="AD72" s="749"/>
    </row>
    <row r="73" spans="1:31" ht="24.75" customHeight="1">
      <c r="A73" s="768"/>
      <c r="B73" s="355"/>
      <c r="C73" s="299"/>
      <c r="D73" s="457"/>
      <c r="E73" s="767"/>
      <c r="F73" s="768"/>
      <c r="G73" s="768"/>
      <c r="H73" s="769"/>
      <c r="I73" s="304"/>
      <c r="J73" s="773"/>
      <c r="K73" s="770"/>
      <c r="L73" s="771"/>
      <c r="M73" s="773"/>
      <c r="N73" s="799"/>
      <c r="O73" s="773"/>
      <c r="P73" s="753"/>
      <c r="Q73" s="781"/>
      <c r="R73" s="775"/>
      <c r="S73" s="775"/>
      <c r="T73" s="775"/>
      <c r="U73" s="775"/>
      <c r="V73" s="748"/>
      <c r="W73" s="748"/>
      <c r="X73" s="748"/>
      <c r="Y73" s="29"/>
      <c r="Z73" s="740"/>
      <c r="AA73" s="850"/>
      <c r="AB73" s="850"/>
      <c r="AC73" s="792"/>
      <c r="AD73" s="742"/>
      <c r="AE73" s="749"/>
    </row>
    <row r="74" spans="1:31" ht="24.75" customHeight="1">
      <c r="A74" s="768"/>
      <c r="B74" s="770"/>
      <c r="C74" s="770"/>
      <c r="D74" s="770"/>
      <c r="E74" s="770"/>
      <c r="F74" s="768"/>
      <c r="G74" s="768"/>
      <c r="H74" s="770"/>
      <c r="I74" s="770"/>
      <c r="J74" s="770"/>
      <c r="K74" s="770"/>
      <c r="L74" s="768"/>
      <c r="M74" s="770"/>
      <c r="N74" s="800"/>
      <c r="O74" s="770"/>
      <c r="P74" s="749"/>
      <c r="AE74" s="749"/>
    </row>
    <row r="75" spans="1:31" ht="24.75" customHeight="1">
      <c r="A75" s="1163" t="s">
        <v>698</v>
      </c>
      <c r="B75" s="1163" t="s">
        <v>90</v>
      </c>
      <c r="C75" s="1163" t="s">
        <v>91</v>
      </c>
      <c r="D75" s="1163" t="s">
        <v>444</v>
      </c>
      <c r="E75" s="1163" t="s">
        <v>525</v>
      </c>
      <c r="F75" s="1163" t="s">
        <v>526</v>
      </c>
      <c r="G75" s="1163" t="s">
        <v>92</v>
      </c>
      <c r="H75" s="1163" t="s">
        <v>68</v>
      </c>
      <c r="I75" s="1163" t="s">
        <v>93</v>
      </c>
      <c r="J75" s="1163" t="s">
        <v>26</v>
      </c>
      <c r="K75" s="1163" t="s">
        <v>527</v>
      </c>
      <c r="L75" s="1163" t="s">
        <v>96</v>
      </c>
      <c r="M75" s="1163" t="s">
        <v>95</v>
      </c>
      <c r="N75" s="1164" t="s">
        <v>528</v>
      </c>
      <c r="O75" s="1163" t="s">
        <v>94</v>
      </c>
      <c r="P75" s="1167" t="s">
        <v>97</v>
      </c>
      <c r="Q75" s="1168" t="s">
        <v>98</v>
      </c>
      <c r="R75" s="1147" t="s">
        <v>529</v>
      </c>
      <c r="S75" s="1147" t="s">
        <v>530</v>
      </c>
      <c r="T75" s="1147" t="s">
        <v>531</v>
      </c>
      <c r="U75" s="1168" t="s">
        <v>69</v>
      </c>
      <c r="V75" s="1168" t="s">
        <v>532</v>
      </c>
      <c r="W75" s="1169" t="s">
        <v>533</v>
      </c>
      <c r="X75" s="1169" t="s">
        <v>493</v>
      </c>
      <c r="Y75" s="1170" t="s">
        <v>534</v>
      </c>
      <c r="Z75" s="1171" t="s">
        <v>535</v>
      </c>
      <c r="AA75" s="1172" t="s">
        <v>495</v>
      </c>
      <c r="AB75" s="1172" t="s">
        <v>536</v>
      </c>
      <c r="AC75" s="1173" t="s">
        <v>537</v>
      </c>
      <c r="AD75" s="749"/>
    </row>
    <row r="76" spans="1:31" ht="24.75" customHeight="1">
      <c r="A76" s="298" t="s">
        <v>699</v>
      </c>
      <c r="B76" s="355" t="s">
        <v>42</v>
      </c>
      <c r="C76" s="299">
        <v>46096</v>
      </c>
      <c r="D76" s="457"/>
      <c r="E76" s="299"/>
      <c r="F76" s="298"/>
      <c r="G76" s="768"/>
      <c r="H76" s="779">
        <v>0</v>
      </c>
      <c r="I76" s="301" t="s">
        <v>540</v>
      </c>
      <c r="J76" s="769" t="s">
        <v>33</v>
      </c>
      <c r="K76" s="769" t="s">
        <v>523</v>
      </c>
      <c r="L76" s="299"/>
      <c r="M76" s="773" t="s">
        <v>238</v>
      </c>
      <c r="N76" s="852"/>
      <c r="O76" s="773" t="s">
        <v>238</v>
      </c>
      <c r="P76" s="764" t="s">
        <v>32</v>
      </c>
      <c r="Q76" s="1079"/>
      <c r="R76" s="1174"/>
      <c r="S76" s="1174"/>
      <c r="T76" s="1174"/>
      <c r="U76" s="780">
        <v>4564</v>
      </c>
      <c r="V76" s="748"/>
      <c r="W76" s="780">
        <v>4564</v>
      </c>
      <c r="X76" s="1162"/>
      <c r="Y76" s="1080"/>
      <c r="Z76" s="762">
        <v>0</v>
      </c>
      <c r="AA76" s="762">
        <v>0</v>
      </c>
      <c r="AB76" s="761">
        <v>0</v>
      </c>
      <c r="AC76" s="742" t="s">
        <v>700</v>
      </c>
      <c r="AD76" s="749"/>
    </row>
    <row r="77" spans="1:31" ht="24.75" customHeight="1">
      <c r="A77" s="298" t="s">
        <v>701</v>
      </c>
      <c r="B77" s="355" t="s">
        <v>42</v>
      </c>
      <c r="C77" s="299">
        <v>46071</v>
      </c>
      <c r="D77" s="457"/>
      <c r="E77" s="299"/>
      <c r="F77" s="298"/>
      <c r="G77" s="768"/>
      <c r="H77" s="779">
        <v>0</v>
      </c>
      <c r="I77" s="301" t="s">
        <v>540</v>
      </c>
      <c r="J77" s="769" t="s">
        <v>33</v>
      </c>
      <c r="K77" s="769" t="s">
        <v>523</v>
      </c>
      <c r="L77" s="299"/>
      <c r="M77" s="773" t="s">
        <v>238</v>
      </c>
      <c r="N77" s="852"/>
      <c r="O77" s="773" t="s">
        <v>238</v>
      </c>
      <c r="P77" s="764" t="s">
        <v>32</v>
      </c>
      <c r="Q77" s="1079"/>
      <c r="R77" s="1174"/>
      <c r="S77" s="1174"/>
      <c r="T77" s="1174"/>
      <c r="U77" s="780">
        <v>5936</v>
      </c>
      <c r="V77" s="748"/>
      <c r="W77" s="780">
        <v>5936</v>
      </c>
      <c r="X77" s="1162"/>
      <c r="Y77" s="1080"/>
      <c r="Z77" s="762">
        <v>0</v>
      </c>
      <c r="AA77" s="762">
        <v>0</v>
      </c>
      <c r="AB77" s="761">
        <v>0</v>
      </c>
      <c r="AC77" s="742" t="s">
        <v>700</v>
      </c>
      <c r="AD77" s="749"/>
    </row>
    <row r="78" spans="1:31" ht="24.75" customHeight="1">
      <c r="A78" s="298" t="s">
        <v>702</v>
      </c>
      <c r="B78" s="355" t="s">
        <v>42</v>
      </c>
      <c r="C78" s="299">
        <v>46372</v>
      </c>
      <c r="D78" s="457"/>
      <c r="E78" s="299"/>
      <c r="F78" s="298"/>
      <c r="G78" s="768"/>
      <c r="H78" s="779">
        <v>60</v>
      </c>
      <c r="I78" s="301" t="s">
        <v>540</v>
      </c>
      <c r="J78" s="769" t="s">
        <v>33</v>
      </c>
      <c r="K78" s="769" t="s">
        <v>523</v>
      </c>
      <c r="L78" s="299"/>
      <c r="M78" s="773" t="s">
        <v>110</v>
      </c>
      <c r="N78" s="852">
        <v>82732</v>
      </c>
      <c r="O78" s="773" t="s">
        <v>110</v>
      </c>
      <c r="P78" s="764" t="s">
        <v>32</v>
      </c>
      <c r="Q78" s="1079"/>
      <c r="R78" s="1174"/>
      <c r="S78" s="1174"/>
      <c r="T78" s="1174"/>
      <c r="U78" s="780">
        <v>7117</v>
      </c>
      <c r="V78" s="748"/>
      <c r="W78" s="780">
        <v>7117</v>
      </c>
      <c r="X78" s="1162"/>
      <c r="Y78" s="1080"/>
      <c r="Z78" s="762">
        <v>0</v>
      </c>
      <c r="AA78" s="762">
        <v>0</v>
      </c>
      <c r="AB78" s="761">
        <v>0</v>
      </c>
      <c r="AC78" s="742" t="s">
        <v>703</v>
      </c>
      <c r="AD78" s="749"/>
    </row>
    <row r="79" spans="1:31" ht="24.75" customHeight="1">
      <c r="A79" s="298" t="s">
        <v>704</v>
      </c>
      <c r="B79" s="355" t="s">
        <v>42</v>
      </c>
      <c r="C79" s="299">
        <v>46372</v>
      </c>
      <c r="D79" s="457"/>
      <c r="E79" s="299"/>
      <c r="F79" s="298"/>
      <c r="G79" s="768"/>
      <c r="H79" s="779">
        <v>83</v>
      </c>
      <c r="I79" s="301" t="s">
        <v>540</v>
      </c>
      <c r="J79" s="769" t="s">
        <v>33</v>
      </c>
      <c r="K79" s="769" t="s">
        <v>523</v>
      </c>
      <c r="L79" s="299"/>
      <c r="M79" s="773" t="s">
        <v>110</v>
      </c>
      <c r="N79" s="852">
        <v>110980</v>
      </c>
      <c r="O79" s="773" t="s">
        <v>110</v>
      </c>
      <c r="P79" s="764" t="s">
        <v>32</v>
      </c>
      <c r="Q79" s="1079"/>
      <c r="R79" s="1174"/>
      <c r="S79" s="1174"/>
      <c r="T79" s="1174"/>
      <c r="U79" s="780">
        <v>9590</v>
      </c>
      <c r="V79" s="748"/>
      <c r="W79" s="780">
        <v>9590</v>
      </c>
      <c r="X79" s="1162"/>
      <c r="Y79" s="1080"/>
      <c r="Z79" s="762">
        <v>0</v>
      </c>
      <c r="AA79" s="762">
        <v>0</v>
      </c>
      <c r="AB79" s="761">
        <v>0</v>
      </c>
      <c r="AC79" s="742" t="s">
        <v>703</v>
      </c>
      <c r="AD79" s="749"/>
    </row>
    <row r="80" spans="1:31" ht="24.75" customHeight="1">
      <c r="A80" s="298" t="s">
        <v>705</v>
      </c>
      <c r="B80" s="355" t="s">
        <v>42</v>
      </c>
      <c r="C80" s="299">
        <v>46372</v>
      </c>
      <c r="D80" s="457"/>
      <c r="E80" s="299"/>
      <c r="F80" s="298"/>
      <c r="G80" s="768"/>
      <c r="H80" s="779">
        <v>84</v>
      </c>
      <c r="I80" s="301" t="s">
        <v>540</v>
      </c>
      <c r="J80" s="769" t="s">
        <v>33</v>
      </c>
      <c r="K80" s="769" t="s">
        <v>523</v>
      </c>
      <c r="L80" s="299"/>
      <c r="M80" s="773" t="s">
        <v>110</v>
      </c>
      <c r="N80" s="852">
        <v>108948</v>
      </c>
      <c r="O80" s="773" t="s">
        <v>110</v>
      </c>
      <c r="P80" s="764" t="s">
        <v>32</v>
      </c>
      <c r="Q80" s="1079"/>
      <c r="R80" s="1174"/>
      <c r="S80" s="1174"/>
      <c r="T80" s="1174"/>
      <c r="U80" s="780">
        <v>9329</v>
      </c>
      <c r="V80" s="748"/>
      <c r="W80" s="780">
        <v>9329</v>
      </c>
      <c r="X80" s="1162"/>
      <c r="Y80" s="1080"/>
      <c r="Z80" s="762">
        <v>0</v>
      </c>
      <c r="AA80" s="762">
        <v>0</v>
      </c>
      <c r="AB80" s="761">
        <v>0</v>
      </c>
      <c r="AC80" s="742" t="s">
        <v>703</v>
      </c>
      <c r="AD80" s="749"/>
    </row>
    <row r="81" spans="1:30" ht="24.75" customHeight="1">
      <c r="A81" s="298" t="s">
        <v>706</v>
      </c>
      <c r="B81" s="355" t="s">
        <v>42</v>
      </c>
      <c r="C81" s="299">
        <v>46372</v>
      </c>
      <c r="D81" s="457"/>
      <c r="E81" s="299"/>
      <c r="F81" s="298"/>
      <c r="G81" s="768"/>
      <c r="H81" s="779">
        <v>89</v>
      </c>
      <c r="I81" s="301" t="s">
        <v>540</v>
      </c>
      <c r="J81" s="769" t="s">
        <v>33</v>
      </c>
      <c r="K81" s="769" t="s">
        <v>523</v>
      </c>
      <c r="L81" s="299"/>
      <c r="M81" s="773" t="s">
        <v>110</v>
      </c>
      <c r="N81" s="852">
        <v>116114</v>
      </c>
      <c r="O81" s="773" t="s">
        <v>110</v>
      </c>
      <c r="P81" s="764" t="s">
        <v>32</v>
      </c>
      <c r="Q81" s="1079"/>
      <c r="R81" s="1174"/>
      <c r="S81" s="1174"/>
      <c r="T81" s="1174"/>
      <c r="U81" s="780">
        <v>9709</v>
      </c>
      <c r="V81" s="748"/>
      <c r="W81" s="780">
        <v>9709</v>
      </c>
      <c r="X81" s="1162"/>
      <c r="Y81" s="1080"/>
      <c r="Z81" s="762">
        <v>0</v>
      </c>
      <c r="AA81" s="762">
        <v>0</v>
      </c>
      <c r="AB81" s="761">
        <v>0</v>
      </c>
      <c r="AC81" s="742" t="s">
        <v>703</v>
      </c>
      <c r="AD81" s="749"/>
    </row>
    <row r="82" spans="1:30" ht="24.75" customHeight="1">
      <c r="A82" s="298" t="s">
        <v>707</v>
      </c>
      <c r="B82" s="355" t="s">
        <v>42</v>
      </c>
      <c r="C82" s="299">
        <v>46340</v>
      </c>
      <c r="D82" s="457"/>
      <c r="E82" s="299"/>
      <c r="F82" s="298"/>
      <c r="G82" s="768"/>
      <c r="H82" s="779">
        <v>79</v>
      </c>
      <c r="I82" s="301" t="s">
        <v>540</v>
      </c>
      <c r="J82" s="769" t="s">
        <v>33</v>
      </c>
      <c r="K82" s="769" t="s">
        <v>523</v>
      </c>
      <c r="L82" s="299"/>
      <c r="M82" s="773" t="s">
        <v>110</v>
      </c>
      <c r="N82" s="852">
        <v>108665</v>
      </c>
      <c r="O82" s="773" t="s">
        <v>110</v>
      </c>
      <c r="P82" s="764" t="s">
        <v>32</v>
      </c>
      <c r="Q82" s="1079"/>
      <c r="R82" s="1174"/>
      <c r="S82" s="1174"/>
      <c r="T82" s="1174"/>
      <c r="U82" s="780">
        <v>9263</v>
      </c>
      <c r="V82" s="748"/>
      <c r="W82" s="780">
        <v>9263</v>
      </c>
      <c r="X82" s="1162"/>
      <c r="Y82" s="1080"/>
      <c r="Z82" s="762">
        <v>0</v>
      </c>
      <c r="AA82" s="762">
        <v>0</v>
      </c>
      <c r="AB82" s="761">
        <v>0</v>
      </c>
      <c r="AC82" s="742" t="s">
        <v>703</v>
      </c>
      <c r="AD82" s="749"/>
    </row>
    <row r="83" spans="1:30" ht="24.75" customHeight="1">
      <c r="A83" s="298" t="s">
        <v>708</v>
      </c>
      <c r="B83" s="355" t="s">
        <v>42</v>
      </c>
      <c r="C83" s="299">
        <v>46340</v>
      </c>
      <c r="D83" s="457"/>
      <c r="E83" s="299"/>
      <c r="F83" s="298"/>
      <c r="G83" s="768"/>
      <c r="H83" s="779">
        <v>87</v>
      </c>
      <c r="I83" s="301" t="s">
        <v>540</v>
      </c>
      <c r="J83" s="769" t="s">
        <v>33</v>
      </c>
      <c r="K83" s="769" t="s">
        <v>523</v>
      </c>
      <c r="L83" s="299"/>
      <c r="M83" s="773" t="s">
        <v>110</v>
      </c>
      <c r="N83" s="852">
        <v>120731</v>
      </c>
      <c r="O83" s="773" t="s">
        <v>110</v>
      </c>
      <c r="P83" s="764" t="s">
        <v>32</v>
      </c>
      <c r="Q83" s="1079"/>
      <c r="R83" s="1174"/>
      <c r="S83" s="1174"/>
      <c r="T83" s="1174"/>
      <c r="U83" s="780">
        <v>10385</v>
      </c>
      <c r="V83" s="748"/>
      <c r="W83" s="780">
        <v>10385</v>
      </c>
      <c r="X83" s="1162"/>
      <c r="Y83" s="1080"/>
      <c r="Z83" s="762">
        <v>0</v>
      </c>
      <c r="AA83" s="762">
        <v>0</v>
      </c>
      <c r="AB83" s="761">
        <v>0</v>
      </c>
      <c r="AC83" s="742" t="s">
        <v>703</v>
      </c>
      <c r="AD83" s="749"/>
    </row>
    <row r="84" spans="1:30" ht="24.75" customHeight="1">
      <c r="A84" s="298" t="s">
        <v>709</v>
      </c>
      <c r="B84" s="355" t="s">
        <v>42</v>
      </c>
      <c r="C84" s="299">
        <v>46310</v>
      </c>
      <c r="D84" s="457"/>
      <c r="E84" s="299"/>
      <c r="F84" s="298"/>
      <c r="G84" s="768"/>
      <c r="H84" s="779">
        <v>86</v>
      </c>
      <c r="I84" s="301" t="s">
        <v>540</v>
      </c>
      <c r="J84" s="769" t="s">
        <v>33</v>
      </c>
      <c r="K84" s="769" t="s">
        <v>523</v>
      </c>
      <c r="L84" s="299"/>
      <c r="M84" s="773" t="s">
        <v>110</v>
      </c>
      <c r="N84" s="852">
        <v>111864</v>
      </c>
      <c r="O84" s="773" t="s">
        <v>110</v>
      </c>
      <c r="P84" s="764" t="s">
        <v>32</v>
      </c>
      <c r="Q84" s="1079"/>
      <c r="R84" s="1174"/>
      <c r="S84" s="1174"/>
      <c r="T84" s="1174"/>
      <c r="U84" s="780">
        <v>9398</v>
      </c>
      <c r="V84" s="748"/>
      <c r="W84" s="780">
        <v>9398</v>
      </c>
      <c r="X84" s="1162"/>
      <c r="Y84" s="1080"/>
      <c r="Z84" s="762">
        <v>0</v>
      </c>
      <c r="AA84" s="762">
        <v>0</v>
      </c>
      <c r="AB84" s="761">
        <v>0</v>
      </c>
      <c r="AC84" s="742" t="s">
        <v>703</v>
      </c>
      <c r="AD84" s="749"/>
    </row>
    <row r="85" spans="1:30" ht="24.75" customHeight="1">
      <c r="A85" s="298" t="s">
        <v>710</v>
      </c>
      <c r="B85" s="355" t="s">
        <v>42</v>
      </c>
      <c r="C85" s="299">
        <v>46310</v>
      </c>
      <c r="D85" s="457"/>
      <c r="E85" s="299"/>
      <c r="F85" s="298"/>
      <c r="G85" s="768"/>
      <c r="H85" s="779">
        <v>63</v>
      </c>
      <c r="I85" s="301" t="s">
        <v>540</v>
      </c>
      <c r="J85" s="769" t="s">
        <v>33</v>
      </c>
      <c r="K85" s="769" t="s">
        <v>523</v>
      </c>
      <c r="L85" s="299"/>
      <c r="M85" s="773" t="s">
        <v>110</v>
      </c>
      <c r="N85" s="852">
        <v>88533.5</v>
      </c>
      <c r="O85" s="773" t="s">
        <v>110</v>
      </c>
      <c r="P85" s="764" t="s">
        <v>32</v>
      </c>
      <c r="Q85" s="1079"/>
      <c r="R85" s="1174"/>
      <c r="S85" s="1174"/>
      <c r="T85" s="1174"/>
      <c r="U85" s="780">
        <v>7517</v>
      </c>
      <c r="V85" s="748"/>
      <c r="W85" s="780">
        <v>7517</v>
      </c>
      <c r="X85" s="1162"/>
      <c r="Y85" s="1080"/>
      <c r="Z85" s="762">
        <v>0</v>
      </c>
      <c r="AA85" s="762">
        <v>0</v>
      </c>
      <c r="AB85" s="761">
        <v>0</v>
      </c>
      <c r="AC85" s="742" t="s">
        <v>703</v>
      </c>
      <c r="AD85" s="749"/>
    </row>
    <row r="86" spans="1:30" ht="24.75" customHeight="1">
      <c r="A86" s="298" t="s">
        <v>711</v>
      </c>
      <c r="B86" s="355" t="s">
        <v>42</v>
      </c>
      <c r="C86" s="299">
        <v>46218</v>
      </c>
      <c r="D86" s="457"/>
      <c r="E86" s="299"/>
      <c r="F86" s="298"/>
      <c r="G86" s="768"/>
      <c r="H86" s="779">
        <v>78</v>
      </c>
      <c r="I86" s="301" t="s">
        <v>540</v>
      </c>
      <c r="J86" s="769" t="s">
        <v>33</v>
      </c>
      <c r="K86" s="769" t="s">
        <v>523</v>
      </c>
      <c r="L86" s="299"/>
      <c r="M86" s="773" t="s">
        <v>110</v>
      </c>
      <c r="N86" s="852">
        <v>75143.5</v>
      </c>
      <c r="O86" s="773" t="s">
        <v>110</v>
      </c>
      <c r="P86" s="764" t="s">
        <v>32</v>
      </c>
      <c r="Q86" s="1079"/>
      <c r="R86" s="1174"/>
      <c r="S86" s="1174"/>
      <c r="T86" s="1174"/>
      <c r="U86" s="780">
        <v>5920</v>
      </c>
      <c r="V86" s="748"/>
      <c r="W86" s="780">
        <v>5920</v>
      </c>
      <c r="X86" s="1162"/>
      <c r="Y86" s="1080"/>
      <c r="Z86" s="762">
        <v>0</v>
      </c>
      <c r="AA86" s="762">
        <v>0</v>
      </c>
      <c r="AB86" s="761">
        <v>0</v>
      </c>
      <c r="AC86" s="742" t="s">
        <v>703</v>
      </c>
      <c r="AD86" s="749"/>
    </row>
    <row r="87" spans="1:30" ht="24.75" customHeight="1">
      <c r="A87" s="298" t="s">
        <v>712</v>
      </c>
      <c r="B87" s="355" t="s">
        <v>42</v>
      </c>
      <c r="C87" s="299">
        <v>46310</v>
      </c>
      <c r="D87" s="457"/>
      <c r="E87" s="299"/>
      <c r="F87" s="298"/>
      <c r="G87" s="768"/>
      <c r="H87" s="779">
        <v>60</v>
      </c>
      <c r="I87" s="301" t="s">
        <v>540</v>
      </c>
      <c r="J87" s="769" t="s">
        <v>33</v>
      </c>
      <c r="K87" s="769" t="s">
        <v>523</v>
      </c>
      <c r="L87" s="299"/>
      <c r="M87" s="773" t="s">
        <v>110</v>
      </c>
      <c r="N87" s="852">
        <v>66890</v>
      </c>
      <c r="O87" s="773" t="s">
        <v>110</v>
      </c>
      <c r="P87" s="764" t="s">
        <v>32</v>
      </c>
      <c r="Q87" s="1079"/>
      <c r="R87" s="1174"/>
      <c r="S87" s="1174"/>
      <c r="T87" s="1174"/>
      <c r="U87" s="780">
        <v>5589</v>
      </c>
      <c r="V87" s="748"/>
      <c r="W87" s="780">
        <v>5589</v>
      </c>
      <c r="X87" s="1162"/>
      <c r="Y87" s="1080"/>
      <c r="Z87" s="762">
        <v>0</v>
      </c>
      <c r="AA87" s="762">
        <v>0</v>
      </c>
      <c r="AB87" s="761">
        <v>0</v>
      </c>
      <c r="AC87" s="742" t="s">
        <v>703</v>
      </c>
      <c r="AD87" s="749"/>
    </row>
    <row r="88" spans="1:30" ht="24.75" customHeight="1">
      <c r="A88" s="298" t="s">
        <v>713</v>
      </c>
      <c r="B88" s="355" t="s">
        <v>42</v>
      </c>
      <c r="C88" s="299">
        <v>46310</v>
      </c>
      <c r="D88" s="457"/>
      <c r="E88" s="299"/>
      <c r="F88" s="298"/>
      <c r="G88" s="768"/>
      <c r="H88" s="779">
        <v>60</v>
      </c>
      <c r="I88" s="301" t="s">
        <v>540</v>
      </c>
      <c r="J88" s="769" t="s">
        <v>33</v>
      </c>
      <c r="K88" s="769" t="s">
        <v>523</v>
      </c>
      <c r="L88" s="299"/>
      <c r="M88" s="773" t="s">
        <v>110</v>
      </c>
      <c r="N88" s="852">
        <v>65974</v>
      </c>
      <c r="O88" s="773" t="s">
        <v>110</v>
      </c>
      <c r="P88" s="764" t="s">
        <v>32</v>
      </c>
      <c r="Q88" s="1079"/>
      <c r="R88" s="1174"/>
      <c r="S88" s="1174"/>
      <c r="T88" s="1174"/>
      <c r="U88" s="780">
        <v>5515</v>
      </c>
      <c r="V88" s="748"/>
      <c r="W88" s="780">
        <v>5515</v>
      </c>
      <c r="X88" s="1162"/>
      <c r="Y88" s="1080"/>
      <c r="Z88" s="762">
        <v>0</v>
      </c>
      <c r="AA88" s="762">
        <v>0</v>
      </c>
      <c r="AB88" s="761">
        <v>0</v>
      </c>
      <c r="AC88" s="742" t="s">
        <v>703</v>
      </c>
      <c r="AD88" s="749"/>
    </row>
    <row r="89" spans="1:30" ht="24.75" customHeight="1">
      <c r="A89" s="298" t="s">
        <v>714</v>
      </c>
      <c r="B89" s="355" t="s">
        <v>42</v>
      </c>
      <c r="C89" s="299">
        <v>46188</v>
      </c>
      <c r="D89" s="457"/>
      <c r="E89" s="299"/>
      <c r="F89" s="298"/>
      <c r="G89" s="768"/>
      <c r="H89" s="779">
        <v>62</v>
      </c>
      <c r="I89" s="301" t="s">
        <v>540</v>
      </c>
      <c r="J89" s="769" t="s">
        <v>33</v>
      </c>
      <c r="K89" s="769" t="s">
        <v>523</v>
      </c>
      <c r="L89" s="299"/>
      <c r="M89" s="773" t="s">
        <v>110</v>
      </c>
      <c r="N89" s="852">
        <v>63989.5</v>
      </c>
      <c r="O89" s="773" t="s">
        <v>110</v>
      </c>
      <c r="P89" s="764" t="s">
        <v>32</v>
      </c>
      <c r="Q89" s="1079"/>
      <c r="R89" s="1174"/>
      <c r="S89" s="1174"/>
      <c r="T89" s="1174"/>
      <c r="U89" s="780">
        <v>5191</v>
      </c>
      <c r="V89" s="748"/>
      <c r="W89" s="780">
        <v>5191</v>
      </c>
      <c r="X89" s="1162"/>
      <c r="Y89" s="1080"/>
      <c r="Z89" s="762">
        <v>0</v>
      </c>
      <c r="AA89" s="762">
        <v>0</v>
      </c>
      <c r="AB89" s="761">
        <v>0</v>
      </c>
      <c r="AC89" s="742" t="s">
        <v>703</v>
      </c>
      <c r="AD89" s="749"/>
    </row>
    <row r="90" spans="1:30" ht="24.75" customHeight="1">
      <c r="A90" s="298" t="s">
        <v>715</v>
      </c>
      <c r="B90" s="355" t="s">
        <v>42</v>
      </c>
      <c r="C90" s="299">
        <v>46188</v>
      </c>
      <c r="D90" s="457"/>
      <c r="E90" s="299"/>
      <c r="F90" s="298"/>
      <c r="G90" s="768"/>
      <c r="H90" s="779">
        <v>60</v>
      </c>
      <c r="I90" s="301" t="s">
        <v>540</v>
      </c>
      <c r="J90" s="769" t="s">
        <v>33</v>
      </c>
      <c r="K90" s="769" t="s">
        <v>523</v>
      </c>
      <c r="L90" s="299"/>
      <c r="M90" s="773" t="s">
        <v>110</v>
      </c>
      <c r="N90" s="852">
        <v>67355.5</v>
      </c>
      <c r="O90" s="773" t="s">
        <v>110</v>
      </c>
      <c r="P90" s="764" t="s">
        <v>32</v>
      </c>
      <c r="Q90" s="1079"/>
      <c r="R90" s="1174"/>
      <c r="S90" s="1174"/>
      <c r="T90" s="1174"/>
      <c r="U90" s="780">
        <v>5620</v>
      </c>
      <c r="V90" s="748"/>
      <c r="W90" s="780">
        <v>5620</v>
      </c>
      <c r="X90" s="1162"/>
      <c r="Y90" s="1080"/>
      <c r="Z90" s="762">
        <v>0</v>
      </c>
      <c r="AA90" s="762">
        <v>0</v>
      </c>
      <c r="AB90" s="761">
        <v>0</v>
      </c>
      <c r="AC90" s="742" t="s">
        <v>703</v>
      </c>
      <c r="AD90" s="749"/>
    </row>
    <row r="91" spans="1:30" ht="24.75" customHeight="1">
      <c r="A91" s="298" t="s">
        <v>716</v>
      </c>
      <c r="B91" s="355" t="s">
        <v>42</v>
      </c>
      <c r="C91" s="299">
        <v>46127</v>
      </c>
      <c r="D91" s="457"/>
      <c r="E91" s="299"/>
      <c r="F91" s="298"/>
      <c r="G91" s="768"/>
      <c r="H91" s="779">
        <v>86</v>
      </c>
      <c r="I91" s="301" t="s">
        <v>540</v>
      </c>
      <c r="J91" s="769" t="s">
        <v>33</v>
      </c>
      <c r="K91" s="769" t="s">
        <v>523</v>
      </c>
      <c r="L91" s="299"/>
      <c r="M91" s="773" t="s">
        <v>110</v>
      </c>
      <c r="N91" s="852">
        <v>86438.5</v>
      </c>
      <c r="O91" s="773" t="s">
        <v>110</v>
      </c>
      <c r="P91" s="764" t="s">
        <v>32</v>
      </c>
      <c r="Q91" s="1079"/>
      <c r="R91" s="1174"/>
      <c r="S91" s="1174"/>
      <c r="T91" s="1174"/>
      <c r="U91" s="780">
        <v>6864</v>
      </c>
      <c r="V91" s="748"/>
      <c r="W91" s="780">
        <v>6864</v>
      </c>
      <c r="X91" s="1162"/>
      <c r="Y91" s="1080"/>
      <c r="Z91" s="762">
        <v>0</v>
      </c>
      <c r="AA91" s="762">
        <v>0</v>
      </c>
      <c r="AB91" s="761">
        <v>0</v>
      </c>
      <c r="AC91" s="742" t="s">
        <v>703</v>
      </c>
      <c r="AD91" s="749"/>
    </row>
    <row r="92" spans="1:30" ht="24.75" customHeight="1">
      <c r="A92" s="298" t="s">
        <v>717</v>
      </c>
      <c r="B92" s="355" t="s">
        <v>42</v>
      </c>
      <c r="C92" s="299">
        <v>46188</v>
      </c>
      <c r="D92" s="457"/>
      <c r="E92" s="299"/>
      <c r="F92" s="298"/>
      <c r="G92" s="768"/>
      <c r="H92" s="779">
        <v>89</v>
      </c>
      <c r="I92" s="301" t="s">
        <v>540</v>
      </c>
      <c r="J92" s="769" t="s">
        <v>33</v>
      </c>
      <c r="K92" s="769" t="s">
        <v>523</v>
      </c>
      <c r="L92" s="299"/>
      <c r="M92" s="773" t="s">
        <v>110</v>
      </c>
      <c r="N92" s="852">
        <v>88748.5</v>
      </c>
      <c r="O92" s="773" t="s">
        <v>110</v>
      </c>
      <c r="P92" s="764" t="s">
        <v>32</v>
      </c>
      <c r="Q92" s="1079"/>
      <c r="R92" s="1174"/>
      <c r="S92" s="1174"/>
      <c r="T92" s="1174"/>
      <c r="U92" s="780">
        <v>6461</v>
      </c>
      <c r="V92" s="748"/>
      <c r="W92" s="780">
        <v>6461</v>
      </c>
      <c r="X92" s="1162"/>
      <c r="Y92" s="1080"/>
      <c r="Z92" s="762">
        <v>0</v>
      </c>
      <c r="AA92" s="762">
        <v>0</v>
      </c>
      <c r="AB92" s="761">
        <v>0</v>
      </c>
      <c r="AC92" s="742" t="s">
        <v>703</v>
      </c>
      <c r="AD92" s="749"/>
    </row>
    <row r="93" spans="1:30" ht="24.75" customHeight="1">
      <c r="A93" s="298" t="s">
        <v>718</v>
      </c>
      <c r="B93" s="355" t="s">
        <v>42</v>
      </c>
      <c r="C93" s="299">
        <v>46127</v>
      </c>
      <c r="D93" s="457"/>
      <c r="E93" s="299"/>
      <c r="F93" s="298"/>
      <c r="G93" s="768"/>
      <c r="H93" s="779">
        <v>25</v>
      </c>
      <c r="I93" s="301" t="s">
        <v>540</v>
      </c>
      <c r="J93" s="769" t="s">
        <v>33</v>
      </c>
      <c r="K93" s="769" t="s">
        <v>523</v>
      </c>
      <c r="L93" s="299"/>
      <c r="M93" s="773" t="s">
        <v>110</v>
      </c>
      <c r="N93" s="852">
        <v>33288</v>
      </c>
      <c r="O93" s="773" t="s">
        <v>110</v>
      </c>
      <c r="P93" s="764" t="s">
        <v>32</v>
      </c>
      <c r="Q93" s="1079"/>
      <c r="R93" s="1174"/>
      <c r="S93" s="1174"/>
      <c r="T93" s="1174"/>
      <c r="U93" s="780">
        <v>2790</v>
      </c>
      <c r="V93" s="748"/>
      <c r="W93" s="780">
        <v>2790</v>
      </c>
      <c r="X93" s="1162"/>
      <c r="Y93" s="1080"/>
      <c r="Z93" s="762">
        <v>0</v>
      </c>
      <c r="AA93" s="762">
        <v>0</v>
      </c>
      <c r="AB93" s="761">
        <v>0</v>
      </c>
      <c r="AC93" s="742" t="s">
        <v>703</v>
      </c>
      <c r="AD93" s="749"/>
    </row>
    <row r="94" spans="1:30" ht="24.75" customHeight="1">
      <c r="A94" s="298" t="s">
        <v>719</v>
      </c>
      <c r="B94" s="355" t="s">
        <v>42</v>
      </c>
      <c r="C94" s="299">
        <v>46127</v>
      </c>
      <c r="D94" s="457"/>
      <c r="E94" s="299"/>
      <c r="F94" s="298"/>
      <c r="G94" s="768"/>
      <c r="H94" s="779">
        <v>79</v>
      </c>
      <c r="I94" s="301" t="s">
        <v>540</v>
      </c>
      <c r="J94" s="769" t="s">
        <v>33</v>
      </c>
      <c r="K94" s="769" t="s">
        <v>523</v>
      </c>
      <c r="L94" s="299"/>
      <c r="M94" s="773" t="s">
        <v>110</v>
      </c>
      <c r="N94" s="852">
        <v>89875.5</v>
      </c>
      <c r="O94" s="773" t="s">
        <v>110</v>
      </c>
      <c r="P94" s="764" t="s">
        <v>32</v>
      </c>
      <c r="Q94" s="1079"/>
      <c r="R94" s="1174"/>
      <c r="S94" s="1174"/>
      <c r="T94" s="1174"/>
      <c r="U94" s="780">
        <v>7368</v>
      </c>
      <c r="V94" s="748"/>
      <c r="W94" s="780">
        <v>7368</v>
      </c>
      <c r="X94" s="1162"/>
      <c r="Y94" s="1080"/>
      <c r="Z94" s="762">
        <v>0</v>
      </c>
      <c r="AA94" s="762">
        <v>0</v>
      </c>
      <c r="AB94" s="761">
        <v>0</v>
      </c>
      <c r="AC94" s="742" t="s">
        <v>703</v>
      </c>
      <c r="AD94" s="749"/>
    </row>
    <row r="95" spans="1:30" ht="24.75" customHeight="1">
      <c r="A95" s="298" t="s">
        <v>720</v>
      </c>
      <c r="B95" s="355" t="s">
        <v>42</v>
      </c>
      <c r="C95" s="299">
        <v>46188</v>
      </c>
      <c r="D95" s="457"/>
      <c r="E95" s="299"/>
      <c r="F95" s="298"/>
      <c r="G95" s="768"/>
      <c r="H95" s="779">
        <v>84</v>
      </c>
      <c r="I95" s="301" t="s">
        <v>540</v>
      </c>
      <c r="J95" s="769" t="s">
        <v>33</v>
      </c>
      <c r="K95" s="769" t="s">
        <v>523</v>
      </c>
      <c r="L95" s="299"/>
      <c r="M95" s="773" t="s">
        <v>110</v>
      </c>
      <c r="N95" s="852">
        <v>95052.5</v>
      </c>
      <c r="O95" s="773" t="s">
        <v>110</v>
      </c>
      <c r="P95" s="764" t="s">
        <v>32</v>
      </c>
      <c r="Q95" s="1079"/>
      <c r="R95" s="1174"/>
      <c r="S95" s="1174"/>
      <c r="T95" s="1174"/>
      <c r="U95" s="780">
        <v>7844</v>
      </c>
      <c r="V95" s="748"/>
      <c r="W95" s="780">
        <v>7844</v>
      </c>
      <c r="X95" s="1162"/>
      <c r="Y95" s="1080"/>
      <c r="Z95" s="762">
        <v>0</v>
      </c>
      <c r="AA95" s="762">
        <v>0</v>
      </c>
      <c r="AB95" s="761">
        <v>0</v>
      </c>
      <c r="AC95" s="742" t="s">
        <v>703</v>
      </c>
      <c r="AD95" s="749"/>
    </row>
    <row r="96" spans="1:30" ht="24.75" customHeight="1">
      <c r="A96" s="298" t="s">
        <v>721</v>
      </c>
      <c r="B96" s="355" t="s">
        <v>42</v>
      </c>
      <c r="C96" s="299">
        <v>46188</v>
      </c>
      <c r="D96" s="457"/>
      <c r="E96" s="299"/>
      <c r="F96" s="298"/>
      <c r="G96" s="768"/>
      <c r="H96" s="779">
        <v>88</v>
      </c>
      <c r="I96" s="301" t="s">
        <v>540</v>
      </c>
      <c r="J96" s="769" t="s">
        <v>33</v>
      </c>
      <c r="K96" s="769" t="s">
        <v>523</v>
      </c>
      <c r="L96" s="299"/>
      <c r="M96" s="773" t="s">
        <v>110</v>
      </c>
      <c r="N96" s="852">
        <v>102476</v>
      </c>
      <c r="O96" s="773" t="s">
        <v>110</v>
      </c>
      <c r="P96" s="764" t="s">
        <v>32</v>
      </c>
      <c r="Q96" s="1079"/>
      <c r="R96" s="1174"/>
      <c r="S96" s="1174"/>
      <c r="T96" s="1174"/>
      <c r="U96" s="780">
        <v>8148</v>
      </c>
      <c r="V96" s="748"/>
      <c r="W96" s="780">
        <v>8148</v>
      </c>
      <c r="X96" s="1162"/>
      <c r="Y96" s="1080"/>
      <c r="Z96" s="762">
        <v>0</v>
      </c>
      <c r="AA96" s="762">
        <v>0</v>
      </c>
      <c r="AB96" s="761">
        <v>0</v>
      </c>
      <c r="AC96" s="742" t="s">
        <v>703</v>
      </c>
      <c r="AD96" s="749"/>
    </row>
    <row r="97" spans="1:30" ht="24.75" customHeight="1">
      <c r="A97" s="298" t="s">
        <v>722</v>
      </c>
      <c r="B97" s="355" t="s">
        <v>42</v>
      </c>
      <c r="C97" s="299">
        <v>46157</v>
      </c>
      <c r="D97" s="457"/>
      <c r="E97" s="299"/>
      <c r="F97" s="298"/>
      <c r="G97" s="768"/>
      <c r="H97" s="779">
        <v>60</v>
      </c>
      <c r="I97" s="301" t="s">
        <v>540</v>
      </c>
      <c r="J97" s="769" t="s">
        <v>33</v>
      </c>
      <c r="K97" s="769" t="s">
        <v>523</v>
      </c>
      <c r="L97" s="299"/>
      <c r="M97" s="773" t="s">
        <v>110</v>
      </c>
      <c r="N97" s="852">
        <v>80344</v>
      </c>
      <c r="O97" s="773" t="s">
        <v>110</v>
      </c>
      <c r="P97" s="764" t="s">
        <v>32</v>
      </c>
      <c r="Q97" s="1079"/>
      <c r="R97" s="1174"/>
      <c r="S97" s="1174"/>
      <c r="T97" s="1174"/>
      <c r="U97" s="780">
        <v>6829</v>
      </c>
      <c r="V97" s="748"/>
      <c r="W97" s="780">
        <v>6829</v>
      </c>
      <c r="X97" s="1162"/>
      <c r="Y97" s="1080"/>
      <c r="Z97" s="762">
        <v>0</v>
      </c>
      <c r="AA97" s="762">
        <v>0</v>
      </c>
      <c r="AB97" s="761">
        <v>0</v>
      </c>
      <c r="AC97" s="742" t="s">
        <v>703</v>
      </c>
      <c r="AD97" s="749"/>
    </row>
    <row r="98" spans="1:30" ht="24.75" customHeight="1">
      <c r="A98" s="298" t="s">
        <v>723</v>
      </c>
      <c r="B98" s="355" t="s">
        <v>42</v>
      </c>
      <c r="C98" s="299">
        <v>46188</v>
      </c>
      <c r="D98" s="457"/>
      <c r="E98" s="299"/>
      <c r="F98" s="298"/>
      <c r="G98" s="768"/>
      <c r="H98" s="779">
        <v>61</v>
      </c>
      <c r="I98" s="301" t="s">
        <v>540</v>
      </c>
      <c r="J98" s="769" t="s">
        <v>33</v>
      </c>
      <c r="K98" s="769" t="s">
        <v>523</v>
      </c>
      <c r="L98" s="299"/>
      <c r="M98" s="773" t="s">
        <v>110</v>
      </c>
      <c r="N98" s="852">
        <v>73166</v>
      </c>
      <c r="O98" s="773" t="s">
        <v>110</v>
      </c>
      <c r="P98" s="764" t="s">
        <v>32</v>
      </c>
      <c r="Q98" s="1079"/>
      <c r="R98" s="1174"/>
      <c r="S98" s="1174"/>
      <c r="T98" s="1174"/>
      <c r="U98" s="780">
        <v>6157</v>
      </c>
      <c r="V98" s="748"/>
      <c r="W98" s="780">
        <v>6157</v>
      </c>
      <c r="X98" s="1162"/>
      <c r="Y98" s="1080"/>
      <c r="Z98" s="762">
        <v>0</v>
      </c>
      <c r="AA98" s="762">
        <v>0</v>
      </c>
      <c r="AB98" s="761">
        <v>0</v>
      </c>
      <c r="AC98" s="742" t="s">
        <v>703</v>
      </c>
      <c r="AD98" s="749"/>
    </row>
    <row r="99" spans="1:30" ht="24.75" customHeight="1">
      <c r="A99" s="298" t="s">
        <v>724</v>
      </c>
      <c r="B99" s="355" t="s">
        <v>42</v>
      </c>
      <c r="C99" s="299">
        <v>46188</v>
      </c>
      <c r="D99" s="457"/>
      <c r="E99" s="299"/>
      <c r="F99" s="298"/>
      <c r="G99" s="768"/>
      <c r="H99" s="779">
        <v>89</v>
      </c>
      <c r="I99" s="301" t="s">
        <v>540</v>
      </c>
      <c r="J99" s="769" t="s">
        <v>33</v>
      </c>
      <c r="K99" s="769" t="s">
        <v>523</v>
      </c>
      <c r="L99" s="299"/>
      <c r="M99" s="773" t="s">
        <v>110</v>
      </c>
      <c r="N99" s="852">
        <v>114642</v>
      </c>
      <c r="O99" s="773" t="s">
        <v>110</v>
      </c>
      <c r="P99" s="764" t="s">
        <v>32</v>
      </c>
      <c r="Q99" s="1079"/>
      <c r="R99" s="1174"/>
      <c r="S99" s="1174"/>
      <c r="T99" s="1174"/>
      <c r="U99" s="780">
        <v>9537</v>
      </c>
      <c r="V99" s="748"/>
      <c r="W99" s="780">
        <v>9537</v>
      </c>
      <c r="X99" s="1162"/>
      <c r="Y99" s="1080"/>
      <c r="Z99" s="762">
        <v>0</v>
      </c>
      <c r="AA99" s="762">
        <v>0</v>
      </c>
      <c r="AB99" s="761">
        <v>0</v>
      </c>
      <c r="AC99" s="742" t="s">
        <v>703</v>
      </c>
      <c r="AD99" s="749"/>
    </row>
    <row r="100" spans="1:30" ht="24.75" customHeight="1">
      <c r="A100" s="298" t="s">
        <v>725</v>
      </c>
      <c r="B100" s="355" t="s">
        <v>42</v>
      </c>
      <c r="C100" s="299">
        <v>46188</v>
      </c>
      <c r="D100" s="457"/>
      <c r="E100" s="299"/>
      <c r="F100" s="298"/>
      <c r="G100" s="768"/>
      <c r="H100" s="779">
        <v>87</v>
      </c>
      <c r="I100" s="301" t="s">
        <v>540</v>
      </c>
      <c r="J100" s="769" t="s">
        <v>33</v>
      </c>
      <c r="K100" s="769" t="s">
        <v>523</v>
      </c>
      <c r="L100" s="299"/>
      <c r="M100" s="773" t="s">
        <v>110</v>
      </c>
      <c r="N100" s="852">
        <v>85589.5</v>
      </c>
      <c r="O100" s="773" t="s">
        <v>110</v>
      </c>
      <c r="P100" s="764" t="s">
        <v>32</v>
      </c>
      <c r="Q100" s="1079"/>
      <c r="R100" s="1174"/>
      <c r="S100" s="1174"/>
      <c r="T100" s="1174"/>
      <c r="U100" s="780">
        <v>6796</v>
      </c>
      <c r="V100" s="748"/>
      <c r="W100" s="780">
        <v>6796</v>
      </c>
      <c r="X100" s="1162"/>
      <c r="Y100" s="1080"/>
      <c r="Z100" s="762">
        <v>0</v>
      </c>
      <c r="AA100" s="762">
        <v>0</v>
      </c>
      <c r="AB100" s="761">
        <v>0</v>
      </c>
      <c r="AC100" s="742" t="s">
        <v>703</v>
      </c>
      <c r="AD100" s="749"/>
    </row>
    <row r="101" spans="1:30" ht="24.75" customHeight="1">
      <c r="A101" s="298" t="s">
        <v>726</v>
      </c>
      <c r="B101" s="355" t="s">
        <v>42</v>
      </c>
      <c r="C101" s="299">
        <v>46188</v>
      </c>
      <c r="D101" s="457"/>
      <c r="E101" s="299"/>
      <c r="F101" s="298"/>
      <c r="G101" s="768"/>
      <c r="H101" s="779">
        <v>76</v>
      </c>
      <c r="I101" s="301" t="s">
        <v>540</v>
      </c>
      <c r="J101" s="769" t="s">
        <v>33</v>
      </c>
      <c r="K101" s="769" t="s">
        <v>523</v>
      </c>
      <c r="L101" s="299"/>
      <c r="M101" s="773" t="s">
        <v>110</v>
      </c>
      <c r="N101" s="852">
        <v>76640</v>
      </c>
      <c r="O101" s="773" t="s">
        <v>110</v>
      </c>
      <c r="P101" s="764" t="s">
        <v>32</v>
      </c>
      <c r="Q101" s="1079"/>
      <c r="R101" s="1174"/>
      <c r="S101" s="1174"/>
      <c r="T101" s="1174"/>
      <c r="U101" s="780">
        <v>6149</v>
      </c>
      <c r="V101" s="748"/>
      <c r="W101" s="780">
        <v>6149</v>
      </c>
      <c r="X101" s="1162"/>
      <c r="Y101" s="1080"/>
      <c r="Z101" s="762">
        <v>0</v>
      </c>
      <c r="AA101" s="762">
        <v>0</v>
      </c>
      <c r="AB101" s="761">
        <v>0</v>
      </c>
      <c r="AC101" s="742" t="s">
        <v>703</v>
      </c>
      <c r="AD101" s="749"/>
    </row>
    <row r="102" spans="1:30" ht="24.75" customHeight="1">
      <c r="A102" s="298" t="s">
        <v>727</v>
      </c>
      <c r="B102" s="355" t="s">
        <v>42</v>
      </c>
      <c r="C102" s="299">
        <v>46188</v>
      </c>
      <c r="D102" s="457"/>
      <c r="E102" s="299"/>
      <c r="F102" s="298"/>
      <c r="G102" s="768"/>
      <c r="H102" s="779">
        <v>89</v>
      </c>
      <c r="I102" s="301" t="s">
        <v>540</v>
      </c>
      <c r="J102" s="769" t="s">
        <v>33</v>
      </c>
      <c r="K102" s="769" t="s">
        <v>523</v>
      </c>
      <c r="L102" s="299"/>
      <c r="M102" s="773" t="s">
        <v>110</v>
      </c>
      <c r="N102" s="852">
        <v>80780</v>
      </c>
      <c r="O102" s="773" t="s">
        <v>110</v>
      </c>
      <c r="P102" s="764" t="s">
        <v>32</v>
      </c>
      <c r="Q102" s="1079"/>
      <c r="R102" s="1174"/>
      <c r="S102" s="1174"/>
      <c r="T102" s="1174"/>
      <c r="U102" s="780">
        <v>6284</v>
      </c>
      <c r="V102" s="748"/>
      <c r="W102" s="780">
        <v>6284</v>
      </c>
      <c r="X102" s="1162"/>
      <c r="Y102" s="1080"/>
      <c r="Z102" s="762">
        <v>0</v>
      </c>
      <c r="AA102" s="762">
        <v>0</v>
      </c>
      <c r="AB102" s="761">
        <v>0</v>
      </c>
      <c r="AC102" s="742" t="s">
        <v>703</v>
      </c>
      <c r="AD102" s="749"/>
    </row>
    <row r="103" spans="1:30" ht="24.75" customHeight="1">
      <c r="A103" s="298" t="s">
        <v>728</v>
      </c>
      <c r="B103" s="355" t="s">
        <v>42</v>
      </c>
      <c r="C103" s="299">
        <v>46188</v>
      </c>
      <c r="D103" s="457"/>
      <c r="E103" s="299"/>
      <c r="F103" s="298"/>
      <c r="G103" s="768"/>
      <c r="H103" s="779">
        <v>85</v>
      </c>
      <c r="I103" s="301" t="s">
        <v>540</v>
      </c>
      <c r="J103" s="769" t="s">
        <v>33</v>
      </c>
      <c r="K103" s="769" t="s">
        <v>523</v>
      </c>
      <c r="L103" s="299"/>
      <c r="M103" s="773" t="s">
        <v>110</v>
      </c>
      <c r="N103" s="852">
        <v>95244</v>
      </c>
      <c r="O103" s="773" t="s">
        <v>110</v>
      </c>
      <c r="P103" s="764" t="s">
        <v>32</v>
      </c>
      <c r="Q103" s="1079"/>
      <c r="R103" s="1174"/>
      <c r="S103" s="1174"/>
      <c r="T103" s="1174"/>
      <c r="U103" s="780">
        <v>7743</v>
      </c>
      <c r="V103" s="748"/>
      <c r="W103" s="780">
        <v>7743</v>
      </c>
      <c r="X103" s="1162"/>
      <c r="Y103" s="1080"/>
      <c r="Z103" s="762">
        <v>0</v>
      </c>
      <c r="AA103" s="762">
        <v>0</v>
      </c>
      <c r="AB103" s="761">
        <v>0</v>
      </c>
      <c r="AC103" s="742" t="s">
        <v>703</v>
      </c>
      <c r="AD103" s="749"/>
    </row>
    <row r="104" spans="1:30" ht="24.75" customHeight="1">
      <c r="A104" s="298" t="s">
        <v>729</v>
      </c>
      <c r="B104" s="355" t="s">
        <v>42</v>
      </c>
      <c r="C104" s="299">
        <v>46127</v>
      </c>
      <c r="D104" s="457"/>
      <c r="E104" s="299"/>
      <c r="F104" s="298"/>
      <c r="G104" s="768"/>
      <c r="H104" s="779">
        <v>87</v>
      </c>
      <c r="I104" s="301" t="s">
        <v>540</v>
      </c>
      <c r="J104" s="769" t="s">
        <v>33</v>
      </c>
      <c r="K104" s="769" t="s">
        <v>523</v>
      </c>
      <c r="L104" s="299"/>
      <c r="M104" s="773" t="s">
        <v>110</v>
      </c>
      <c r="N104" s="852">
        <v>86888</v>
      </c>
      <c r="O104" s="773" t="s">
        <v>110</v>
      </c>
      <c r="P104" s="764" t="s">
        <v>32</v>
      </c>
      <c r="Q104" s="1079"/>
      <c r="R104" s="1174"/>
      <c r="S104" s="1174"/>
      <c r="T104" s="1174"/>
      <c r="U104" s="780">
        <v>6932</v>
      </c>
      <c r="V104" s="748"/>
      <c r="W104" s="780">
        <v>6932</v>
      </c>
      <c r="X104" s="1162"/>
      <c r="Y104" s="1080"/>
      <c r="Z104" s="762">
        <v>0</v>
      </c>
      <c r="AA104" s="762">
        <v>0</v>
      </c>
      <c r="AB104" s="761">
        <v>0</v>
      </c>
      <c r="AC104" s="742" t="s">
        <v>703</v>
      </c>
      <c r="AD104" s="749"/>
    </row>
    <row r="105" spans="1:30" ht="24.75" customHeight="1">
      <c r="A105" s="298" t="s">
        <v>730</v>
      </c>
      <c r="B105" s="355" t="s">
        <v>42</v>
      </c>
      <c r="C105" s="299">
        <v>46127</v>
      </c>
      <c r="D105" s="457"/>
      <c r="E105" s="299"/>
      <c r="F105" s="298"/>
      <c r="G105" s="768"/>
      <c r="H105" s="779">
        <v>87</v>
      </c>
      <c r="I105" s="301" t="s">
        <v>540</v>
      </c>
      <c r="J105" s="769" t="s">
        <v>33</v>
      </c>
      <c r="K105" s="769" t="s">
        <v>523</v>
      </c>
      <c r="L105" s="299"/>
      <c r="M105" s="773" t="s">
        <v>110</v>
      </c>
      <c r="N105" s="852">
        <v>75700</v>
      </c>
      <c r="O105" s="773" t="s">
        <v>110</v>
      </c>
      <c r="P105" s="764" t="s">
        <v>32</v>
      </c>
      <c r="Q105" s="1079"/>
      <c r="R105" s="1174"/>
      <c r="S105" s="1174"/>
      <c r="T105" s="1174"/>
      <c r="U105" s="780">
        <v>6213</v>
      </c>
      <c r="V105" s="748"/>
      <c r="W105" s="780">
        <v>6213</v>
      </c>
      <c r="X105" s="1162"/>
      <c r="Y105" s="1080"/>
      <c r="Z105" s="762">
        <v>0</v>
      </c>
      <c r="AA105" s="762">
        <v>0</v>
      </c>
      <c r="AB105" s="761">
        <v>0</v>
      </c>
      <c r="AC105" s="742" t="s">
        <v>703</v>
      </c>
      <c r="AD105" s="749"/>
    </row>
    <row r="106" spans="1:30" ht="24.75" customHeight="1">
      <c r="A106" s="298" t="s">
        <v>731</v>
      </c>
      <c r="B106" s="355" t="s">
        <v>42</v>
      </c>
      <c r="C106" s="299">
        <v>46127</v>
      </c>
      <c r="D106" s="457"/>
      <c r="E106" s="299"/>
      <c r="F106" s="298"/>
      <c r="G106" s="768"/>
      <c r="H106" s="779">
        <v>52</v>
      </c>
      <c r="I106" s="301" t="s">
        <v>540</v>
      </c>
      <c r="J106" s="769" t="s">
        <v>33</v>
      </c>
      <c r="K106" s="769" t="s">
        <v>523</v>
      </c>
      <c r="L106" s="299"/>
      <c r="M106" s="773" t="s">
        <v>110</v>
      </c>
      <c r="N106" s="852">
        <v>53698</v>
      </c>
      <c r="O106" s="773" t="s">
        <v>110</v>
      </c>
      <c r="P106" s="764" t="s">
        <v>32</v>
      </c>
      <c r="Q106" s="1079"/>
      <c r="R106" s="1174"/>
      <c r="S106" s="1174"/>
      <c r="T106" s="1174"/>
      <c r="U106" s="780">
        <v>4339</v>
      </c>
      <c r="V106" s="748"/>
      <c r="W106" s="780">
        <v>4339</v>
      </c>
      <c r="X106" s="1162"/>
      <c r="Y106" s="1080"/>
      <c r="Z106" s="762">
        <v>0</v>
      </c>
      <c r="AA106" s="762">
        <v>0</v>
      </c>
      <c r="AB106" s="761">
        <v>0</v>
      </c>
      <c r="AC106" s="742" t="s">
        <v>703</v>
      </c>
      <c r="AD106" s="749"/>
    </row>
    <row r="107" spans="1:30" ht="24.75" customHeight="1">
      <c r="A107" s="298" t="s">
        <v>732</v>
      </c>
      <c r="B107" s="355" t="s">
        <v>42</v>
      </c>
      <c r="C107" s="299">
        <v>46127</v>
      </c>
      <c r="D107" s="457"/>
      <c r="E107" s="299"/>
      <c r="F107" s="298"/>
      <c r="G107" s="768"/>
      <c r="H107" s="779">
        <v>48</v>
      </c>
      <c r="I107" s="301" t="s">
        <v>540</v>
      </c>
      <c r="J107" s="769" t="s">
        <v>33</v>
      </c>
      <c r="K107" s="769" t="s">
        <v>523</v>
      </c>
      <c r="L107" s="299"/>
      <c r="M107" s="773" t="s">
        <v>110</v>
      </c>
      <c r="N107" s="852">
        <v>48883</v>
      </c>
      <c r="O107" s="773" t="s">
        <v>110</v>
      </c>
      <c r="P107" s="764" t="s">
        <v>32</v>
      </c>
      <c r="Q107" s="1079"/>
      <c r="R107" s="1174"/>
      <c r="S107" s="1174"/>
      <c r="T107" s="1174"/>
      <c r="U107" s="780">
        <v>3940</v>
      </c>
      <c r="V107" s="748"/>
      <c r="W107" s="780">
        <v>3940</v>
      </c>
      <c r="X107" s="1162"/>
      <c r="Y107" s="1080"/>
      <c r="Z107" s="762">
        <v>0</v>
      </c>
      <c r="AA107" s="762">
        <v>0</v>
      </c>
      <c r="AB107" s="761">
        <v>0</v>
      </c>
      <c r="AC107" s="742" t="s">
        <v>703</v>
      </c>
      <c r="AD107" s="749"/>
    </row>
    <row r="108" spans="1:30" ht="24.75" customHeight="1">
      <c r="A108" s="298" t="s">
        <v>733</v>
      </c>
      <c r="B108" s="355" t="s">
        <v>42</v>
      </c>
      <c r="C108" s="299">
        <v>46218</v>
      </c>
      <c r="D108" s="457"/>
      <c r="E108" s="299"/>
      <c r="F108" s="298"/>
      <c r="G108" s="768"/>
      <c r="H108" s="779">
        <v>88</v>
      </c>
      <c r="I108" s="301" t="s">
        <v>540</v>
      </c>
      <c r="J108" s="769" t="s">
        <v>33</v>
      </c>
      <c r="K108" s="769" t="s">
        <v>523</v>
      </c>
      <c r="L108" s="299"/>
      <c r="M108" s="773" t="s">
        <v>110</v>
      </c>
      <c r="N108" s="852">
        <v>83382</v>
      </c>
      <c r="O108" s="773" t="s">
        <v>110</v>
      </c>
      <c r="P108" s="764" t="s">
        <v>32</v>
      </c>
      <c r="Q108" s="1079"/>
      <c r="R108" s="1174"/>
      <c r="S108" s="1174"/>
      <c r="T108" s="1174"/>
      <c r="U108" s="780">
        <v>6855</v>
      </c>
      <c r="V108" s="748"/>
      <c r="W108" s="780">
        <v>6855</v>
      </c>
      <c r="X108" s="1162"/>
      <c r="Y108" s="1080"/>
      <c r="Z108" s="762">
        <v>0</v>
      </c>
      <c r="AA108" s="762">
        <v>0</v>
      </c>
      <c r="AB108" s="761">
        <v>0</v>
      </c>
      <c r="AC108" s="742" t="s">
        <v>703</v>
      </c>
      <c r="AD108" s="749"/>
    </row>
    <row r="109" spans="1:30" ht="24.75" customHeight="1">
      <c r="A109" s="298" t="s">
        <v>734</v>
      </c>
      <c r="B109" s="355" t="s">
        <v>42</v>
      </c>
      <c r="C109" s="299">
        <v>46127</v>
      </c>
      <c r="D109" s="457"/>
      <c r="E109" s="299"/>
      <c r="F109" s="298"/>
      <c r="G109" s="768"/>
      <c r="H109" s="779">
        <v>90</v>
      </c>
      <c r="I109" s="301" t="s">
        <v>540</v>
      </c>
      <c r="J109" s="769" t="s">
        <v>33</v>
      </c>
      <c r="K109" s="769" t="s">
        <v>523</v>
      </c>
      <c r="L109" s="299"/>
      <c r="M109" s="773" t="s">
        <v>110</v>
      </c>
      <c r="N109" s="852">
        <v>88834</v>
      </c>
      <c r="O109" s="773" t="s">
        <v>110</v>
      </c>
      <c r="P109" s="764" t="s">
        <v>32</v>
      </c>
      <c r="Q109" s="1079"/>
      <c r="R109" s="1174"/>
      <c r="S109" s="1174"/>
      <c r="T109" s="1174"/>
      <c r="U109" s="780">
        <v>7147</v>
      </c>
      <c r="V109" s="748"/>
      <c r="W109" s="780">
        <v>7147</v>
      </c>
      <c r="X109" s="1162"/>
      <c r="Y109" s="1080"/>
      <c r="Z109" s="762">
        <v>0</v>
      </c>
      <c r="AA109" s="762">
        <v>0</v>
      </c>
      <c r="AB109" s="761">
        <v>0</v>
      </c>
      <c r="AC109" s="742" t="s">
        <v>703</v>
      </c>
      <c r="AD109" s="749"/>
    </row>
    <row r="110" spans="1:30" ht="24.75" customHeight="1">
      <c r="A110" s="298" t="s">
        <v>735</v>
      </c>
      <c r="B110" s="355" t="s">
        <v>42</v>
      </c>
      <c r="C110" s="299">
        <v>46127</v>
      </c>
      <c r="D110" s="457"/>
      <c r="E110" s="299"/>
      <c r="F110" s="298"/>
      <c r="G110" s="768"/>
      <c r="H110" s="779">
        <v>83</v>
      </c>
      <c r="I110" s="301" t="s">
        <v>540</v>
      </c>
      <c r="J110" s="769" t="s">
        <v>33</v>
      </c>
      <c r="K110" s="769" t="s">
        <v>523</v>
      </c>
      <c r="L110" s="299"/>
      <c r="M110" s="773" t="s">
        <v>110</v>
      </c>
      <c r="N110" s="852">
        <v>81027.5</v>
      </c>
      <c r="O110" s="773" t="s">
        <v>110</v>
      </c>
      <c r="P110" s="764" t="s">
        <v>32</v>
      </c>
      <c r="Q110" s="1079"/>
      <c r="R110" s="1174"/>
      <c r="S110" s="1174"/>
      <c r="T110" s="1174"/>
      <c r="U110" s="780">
        <v>6376</v>
      </c>
      <c r="V110" s="748"/>
      <c r="W110" s="780">
        <v>6376</v>
      </c>
      <c r="X110" s="1162"/>
      <c r="Y110" s="1080"/>
      <c r="Z110" s="762">
        <v>0</v>
      </c>
      <c r="AA110" s="762">
        <v>0</v>
      </c>
      <c r="AB110" s="761">
        <v>0</v>
      </c>
      <c r="AC110" s="742" t="s">
        <v>703</v>
      </c>
      <c r="AD110" s="749"/>
    </row>
    <row r="111" spans="1:30" ht="24.75" customHeight="1">
      <c r="A111" s="298" t="s">
        <v>736</v>
      </c>
      <c r="B111" s="355" t="s">
        <v>42</v>
      </c>
      <c r="C111" s="299">
        <v>46248</v>
      </c>
      <c r="D111" s="457"/>
      <c r="E111" s="299"/>
      <c r="F111" s="298"/>
      <c r="G111" s="768"/>
      <c r="H111" s="779">
        <v>63</v>
      </c>
      <c r="I111" s="301" t="s">
        <v>540</v>
      </c>
      <c r="J111" s="769" t="s">
        <v>33</v>
      </c>
      <c r="K111" s="769" t="s">
        <v>523</v>
      </c>
      <c r="L111" s="299"/>
      <c r="M111" s="773" t="s">
        <v>110</v>
      </c>
      <c r="N111" s="852">
        <v>60264</v>
      </c>
      <c r="O111" s="773" t="s">
        <v>110</v>
      </c>
      <c r="P111" s="764" t="s">
        <v>32</v>
      </c>
      <c r="Q111" s="1079"/>
      <c r="R111" s="1174"/>
      <c r="S111" s="1174"/>
      <c r="T111" s="1174"/>
      <c r="U111" s="780">
        <v>4784</v>
      </c>
      <c r="V111" s="748"/>
      <c r="W111" s="780">
        <v>4784</v>
      </c>
      <c r="X111" s="1162"/>
      <c r="Y111" s="1080"/>
      <c r="Z111" s="762">
        <v>0</v>
      </c>
      <c r="AA111" s="762">
        <v>0</v>
      </c>
      <c r="AB111" s="761">
        <v>0</v>
      </c>
      <c r="AC111" s="742" t="s">
        <v>703</v>
      </c>
      <c r="AD111" s="749"/>
    </row>
    <row r="112" spans="1:30" ht="24.75" customHeight="1">
      <c r="A112" s="298" t="s">
        <v>737</v>
      </c>
      <c r="B112" s="355" t="s">
        <v>42</v>
      </c>
      <c r="C112" s="299">
        <v>46248</v>
      </c>
      <c r="D112" s="457"/>
      <c r="E112" s="299"/>
      <c r="F112" s="298"/>
      <c r="G112" s="768"/>
      <c r="H112" s="779">
        <v>86</v>
      </c>
      <c r="I112" s="301" t="s">
        <v>540</v>
      </c>
      <c r="J112" s="769" t="s">
        <v>33</v>
      </c>
      <c r="K112" s="769" t="s">
        <v>523</v>
      </c>
      <c r="L112" s="299"/>
      <c r="M112" s="773" t="s">
        <v>110</v>
      </c>
      <c r="N112" s="852">
        <v>81096</v>
      </c>
      <c r="O112" s="773" t="s">
        <v>110</v>
      </c>
      <c r="P112" s="764" t="s">
        <v>32</v>
      </c>
      <c r="Q112" s="1079"/>
      <c r="R112" s="1174"/>
      <c r="S112" s="1174"/>
      <c r="T112" s="1174"/>
      <c r="U112" s="780">
        <v>6387</v>
      </c>
      <c r="V112" s="748"/>
      <c r="W112" s="780">
        <v>6387</v>
      </c>
      <c r="X112" s="1162"/>
      <c r="Y112" s="1080"/>
      <c r="Z112" s="762">
        <v>0</v>
      </c>
      <c r="AA112" s="762">
        <v>0</v>
      </c>
      <c r="AB112" s="761">
        <v>0</v>
      </c>
      <c r="AC112" s="742" t="s">
        <v>703</v>
      </c>
      <c r="AD112" s="749"/>
    </row>
    <row r="113" spans="1:30" ht="24.75" customHeight="1">
      <c r="A113" s="298" t="s">
        <v>738</v>
      </c>
      <c r="B113" s="355" t="s">
        <v>42</v>
      </c>
      <c r="C113" s="299">
        <v>46280</v>
      </c>
      <c r="D113" s="457"/>
      <c r="E113" s="299"/>
      <c r="F113" s="298"/>
      <c r="G113" s="768"/>
      <c r="H113" s="779">
        <v>81</v>
      </c>
      <c r="I113" s="301" t="s">
        <v>540</v>
      </c>
      <c r="J113" s="769" t="s">
        <v>33</v>
      </c>
      <c r="K113" s="769" t="s">
        <v>523</v>
      </c>
      <c r="L113" s="299"/>
      <c r="M113" s="773" t="s">
        <v>110</v>
      </c>
      <c r="N113" s="852">
        <v>79796</v>
      </c>
      <c r="O113" s="773" t="s">
        <v>110</v>
      </c>
      <c r="P113" s="764" t="s">
        <v>32</v>
      </c>
      <c r="Q113" s="1079"/>
      <c r="R113" s="1174"/>
      <c r="S113" s="1174"/>
      <c r="T113" s="1174"/>
      <c r="U113" s="780">
        <v>6372</v>
      </c>
      <c r="V113" s="748"/>
      <c r="W113" s="780">
        <v>6372</v>
      </c>
      <c r="X113" s="1162"/>
      <c r="Y113" s="1080"/>
      <c r="Z113" s="762">
        <v>0</v>
      </c>
      <c r="AA113" s="762">
        <v>0</v>
      </c>
      <c r="AB113" s="761">
        <v>0</v>
      </c>
      <c r="AC113" s="742" t="s">
        <v>703</v>
      </c>
      <c r="AD113" s="749"/>
    </row>
    <row r="114" spans="1:30" ht="24.75" customHeight="1">
      <c r="A114" s="298" t="s">
        <v>739</v>
      </c>
      <c r="B114" s="355" t="s">
        <v>42</v>
      </c>
      <c r="C114" s="299">
        <v>46157</v>
      </c>
      <c r="D114" s="457"/>
      <c r="E114" s="299"/>
      <c r="F114" s="298"/>
      <c r="G114" s="768"/>
      <c r="H114" s="779">
        <v>77</v>
      </c>
      <c r="I114" s="301" t="s">
        <v>540</v>
      </c>
      <c r="J114" s="769" t="s">
        <v>33</v>
      </c>
      <c r="K114" s="769" t="s">
        <v>523</v>
      </c>
      <c r="L114" s="299"/>
      <c r="M114" s="773" t="s">
        <v>110</v>
      </c>
      <c r="N114" s="852">
        <v>69082</v>
      </c>
      <c r="O114" s="773" t="s">
        <v>110</v>
      </c>
      <c r="P114" s="764" t="s">
        <v>32</v>
      </c>
      <c r="Q114" s="1079"/>
      <c r="R114" s="1174"/>
      <c r="S114" s="1174"/>
      <c r="T114" s="1174"/>
      <c r="U114" s="780">
        <v>5363</v>
      </c>
      <c r="V114" s="748"/>
      <c r="W114" s="780">
        <v>5363</v>
      </c>
      <c r="X114" s="1162"/>
      <c r="Y114" s="1080"/>
      <c r="Z114" s="762">
        <v>0</v>
      </c>
      <c r="AA114" s="762">
        <v>0</v>
      </c>
      <c r="AB114" s="761">
        <v>0</v>
      </c>
      <c r="AC114" s="742" t="s">
        <v>703</v>
      </c>
      <c r="AD114" s="749"/>
    </row>
    <row r="115" spans="1:30" ht="24.75" customHeight="1">
      <c r="A115" s="298" t="s">
        <v>740</v>
      </c>
      <c r="B115" s="355" t="s">
        <v>42</v>
      </c>
      <c r="C115" s="299">
        <v>46281</v>
      </c>
      <c r="D115" s="457"/>
      <c r="E115" s="299"/>
      <c r="F115" s="298"/>
      <c r="G115" s="768"/>
      <c r="H115" s="779">
        <v>67</v>
      </c>
      <c r="I115" s="301" t="s">
        <v>540</v>
      </c>
      <c r="J115" s="769" t="s">
        <v>33</v>
      </c>
      <c r="K115" s="769" t="s">
        <v>523</v>
      </c>
      <c r="L115" s="299"/>
      <c r="M115" s="773" t="s">
        <v>110</v>
      </c>
      <c r="N115" s="852">
        <v>65448</v>
      </c>
      <c r="O115" s="773" t="s">
        <v>110</v>
      </c>
      <c r="P115" s="764" t="s">
        <v>32</v>
      </c>
      <c r="Q115" s="1079"/>
      <c r="R115" s="1174"/>
      <c r="S115" s="1174"/>
      <c r="T115" s="1174"/>
      <c r="U115" s="780">
        <v>5199</v>
      </c>
      <c r="V115" s="748"/>
      <c r="W115" s="780">
        <v>5199</v>
      </c>
      <c r="X115" s="1162"/>
      <c r="Y115" s="1080"/>
      <c r="Z115" s="762">
        <v>0</v>
      </c>
      <c r="AA115" s="762">
        <v>0</v>
      </c>
      <c r="AB115" s="761">
        <v>0</v>
      </c>
      <c r="AC115" s="742" t="s">
        <v>703</v>
      </c>
      <c r="AD115" s="749"/>
    </row>
    <row r="116" spans="1:30" ht="24.75" customHeight="1">
      <c r="A116" s="298" t="s">
        <v>741</v>
      </c>
      <c r="B116" s="355" t="s">
        <v>42</v>
      </c>
      <c r="C116" s="299">
        <v>46310</v>
      </c>
      <c r="D116" s="457"/>
      <c r="E116" s="299"/>
      <c r="F116" s="298"/>
      <c r="G116" s="768"/>
      <c r="H116" s="779">
        <v>90</v>
      </c>
      <c r="I116" s="301" t="s">
        <v>540</v>
      </c>
      <c r="J116" s="769" t="s">
        <v>33</v>
      </c>
      <c r="K116" s="769" t="s">
        <v>523</v>
      </c>
      <c r="L116" s="299"/>
      <c r="M116" s="773" t="s">
        <v>110</v>
      </c>
      <c r="N116" s="852">
        <v>116020.5</v>
      </c>
      <c r="O116" s="773" t="s">
        <v>110</v>
      </c>
      <c r="P116" s="764" t="s">
        <v>32</v>
      </c>
      <c r="Q116" s="1079"/>
      <c r="R116" s="1174"/>
      <c r="S116" s="1174"/>
      <c r="T116" s="1174"/>
      <c r="U116" s="780">
        <v>9771</v>
      </c>
      <c r="V116" s="748"/>
      <c r="W116" s="780">
        <v>9771</v>
      </c>
      <c r="X116" s="1162"/>
      <c r="Y116" s="1080"/>
      <c r="Z116" s="762">
        <v>0</v>
      </c>
      <c r="AA116" s="762">
        <v>0</v>
      </c>
      <c r="AB116" s="761">
        <v>0</v>
      </c>
      <c r="AC116" s="742" t="s">
        <v>703</v>
      </c>
      <c r="AD116" s="749"/>
    </row>
    <row r="117" spans="1:30" ht="24.75" customHeight="1">
      <c r="A117" s="298" t="s">
        <v>742</v>
      </c>
      <c r="B117" s="355" t="s">
        <v>42</v>
      </c>
      <c r="C117" s="299">
        <v>46372</v>
      </c>
      <c r="D117" s="457"/>
      <c r="E117" s="299"/>
      <c r="F117" s="298"/>
      <c r="G117" s="768"/>
      <c r="H117" s="779">
        <v>90</v>
      </c>
      <c r="I117" s="301" t="s">
        <v>540</v>
      </c>
      <c r="J117" s="769" t="s">
        <v>33</v>
      </c>
      <c r="K117" s="769" t="s">
        <v>523</v>
      </c>
      <c r="L117" s="299"/>
      <c r="M117" s="773" t="s">
        <v>110</v>
      </c>
      <c r="N117" s="852">
        <v>114306</v>
      </c>
      <c r="O117" s="773" t="s">
        <v>110</v>
      </c>
      <c r="P117" s="764" t="s">
        <v>32</v>
      </c>
      <c r="Q117" s="1079"/>
      <c r="R117" s="1174"/>
      <c r="S117" s="1174"/>
      <c r="T117" s="1174"/>
      <c r="U117" s="780">
        <v>9562</v>
      </c>
      <c r="V117" s="748"/>
      <c r="W117" s="780">
        <v>9562</v>
      </c>
      <c r="X117" s="1162"/>
      <c r="Y117" s="1080"/>
      <c r="Z117" s="762">
        <v>0</v>
      </c>
      <c r="AA117" s="762">
        <v>0</v>
      </c>
      <c r="AB117" s="761">
        <v>0</v>
      </c>
      <c r="AC117" s="742" t="s">
        <v>703</v>
      </c>
      <c r="AD117" s="749"/>
    </row>
    <row r="118" spans="1:30" ht="24.75" customHeight="1">
      <c r="A118" s="298" t="s">
        <v>743</v>
      </c>
      <c r="B118" s="355" t="s">
        <v>42</v>
      </c>
      <c r="C118" s="299">
        <v>46372</v>
      </c>
      <c r="D118" s="457"/>
      <c r="E118" s="299"/>
      <c r="F118" s="298"/>
      <c r="G118" s="768"/>
      <c r="H118" s="779">
        <v>87</v>
      </c>
      <c r="I118" s="301" t="s">
        <v>540</v>
      </c>
      <c r="J118" s="769" t="s">
        <v>33</v>
      </c>
      <c r="K118" s="769" t="s">
        <v>523</v>
      </c>
      <c r="L118" s="299"/>
      <c r="M118" s="773" t="s">
        <v>110</v>
      </c>
      <c r="N118" s="852">
        <v>80784</v>
      </c>
      <c r="O118" s="773" t="s">
        <v>110</v>
      </c>
      <c r="P118" s="764" t="s">
        <v>32</v>
      </c>
      <c r="Q118" s="1079"/>
      <c r="R118" s="1174"/>
      <c r="S118" s="1174"/>
      <c r="T118" s="1174"/>
      <c r="U118" s="780">
        <v>6309</v>
      </c>
      <c r="V118" s="748"/>
      <c r="W118" s="780">
        <v>6309</v>
      </c>
      <c r="X118" s="1162"/>
      <c r="Y118" s="1080"/>
      <c r="Z118" s="762">
        <v>0</v>
      </c>
      <c r="AA118" s="762">
        <v>0</v>
      </c>
      <c r="AB118" s="761">
        <v>0</v>
      </c>
      <c r="AC118" s="742" t="s">
        <v>703</v>
      </c>
      <c r="AD118" s="749"/>
    </row>
    <row r="119" spans="1:30" ht="24.75" customHeight="1">
      <c r="A119" s="298" t="s">
        <v>744</v>
      </c>
      <c r="B119" s="355" t="s">
        <v>42</v>
      </c>
      <c r="C119" s="299">
        <v>46340</v>
      </c>
      <c r="D119" s="457"/>
      <c r="E119" s="299"/>
      <c r="F119" s="298"/>
      <c r="G119" s="768"/>
      <c r="H119" s="779">
        <v>90</v>
      </c>
      <c r="I119" s="301" t="s">
        <v>540</v>
      </c>
      <c r="J119" s="769" t="s">
        <v>33</v>
      </c>
      <c r="K119" s="769" t="s">
        <v>523</v>
      </c>
      <c r="L119" s="299"/>
      <c r="M119" s="773" t="s">
        <v>110</v>
      </c>
      <c r="N119" s="852">
        <v>125540.85</v>
      </c>
      <c r="O119" s="773" t="s">
        <v>110</v>
      </c>
      <c r="P119" s="764" t="s">
        <v>32</v>
      </c>
      <c r="Q119" s="1079"/>
      <c r="R119" s="1174"/>
      <c r="S119" s="1174"/>
      <c r="T119" s="1174"/>
      <c r="U119" s="780">
        <v>10260</v>
      </c>
      <c r="V119" s="748"/>
      <c r="W119" s="780">
        <v>10260</v>
      </c>
      <c r="X119" s="1162"/>
      <c r="Y119" s="1080"/>
      <c r="Z119" s="762">
        <v>0</v>
      </c>
      <c r="AA119" s="762">
        <v>0</v>
      </c>
      <c r="AB119" s="761">
        <v>0</v>
      </c>
      <c r="AC119" s="742" t="s">
        <v>703</v>
      </c>
      <c r="AD119" s="749"/>
    </row>
    <row r="120" spans="1:30" ht="24.75" customHeight="1">
      <c r="A120" s="298" t="s">
        <v>745</v>
      </c>
      <c r="B120" s="355" t="s">
        <v>42</v>
      </c>
      <c r="C120" s="299">
        <v>46340</v>
      </c>
      <c r="D120" s="457"/>
      <c r="E120" s="299"/>
      <c r="F120" s="298"/>
      <c r="G120" s="768"/>
      <c r="H120" s="779">
        <v>89</v>
      </c>
      <c r="I120" s="301" t="s">
        <v>540</v>
      </c>
      <c r="J120" s="769" t="s">
        <v>33</v>
      </c>
      <c r="K120" s="769" t="s">
        <v>523</v>
      </c>
      <c r="L120" s="299"/>
      <c r="M120" s="773" t="s">
        <v>110</v>
      </c>
      <c r="N120" s="852">
        <v>119327</v>
      </c>
      <c r="O120" s="773" t="s">
        <v>110</v>
      </c>
      <c r="P120" s="764" t="s">
        <v>32</v>
      </c>
      <c r="Q120" s="1079"/>
      <c r="R120" s="1174"/>
      <c r="S120" s="1174"/>
      <c r="T120" s="1174"/>
      <c r="U120" s="780">
        <v>10080</v>
      </c>
      <c r="V120" s="748"/>
      <c r="W120" s="780">
        <v>10080</v>
      </c>
      <c r="X120" s="1162"/>
      <c r="Y120" s="1080"/>
      <c r="Z120" s="762">
        <v>0</v>
      </c>
      <c r="AA120" s="762">
        <v>0</v>
      </c>
      <c r="AB120" s="761">
        <v>0</v>
      </c>
      <c r="AC120" s="742" t="s">
        <v>703</v>
      </c>
      <c r="AD120" s="749"/>
    </row>
    <row r="121" spans="1:30" ht="24.75" customHeight="1">
      <c r="A121" s="298" t="s">
        <v>746</v>
      </c>
      <c r="B121" s="355" t="s">
        <v>42</v>
      </c>
      <c r="C121" s="299">
        <v>46340</v>
      </c>
      <c r="D121" s="457"/>
      <c r="E121" s="299"/>
      <c r="F121" s="298"/>
      <c r="G121" s="768"/>
      <c r="H121" s="779">
        <v>76</v>
      </c>
      <c r="I121" s="301" t="s">
        <v>540</v>
      </c>
      <c r="J121" s="769" t="s">
        <v>33</v>
      </c>
      <c r="K121" s="769" t="s">
        <v>523</v>
      </c>
      <c r="L121" s="299"/>
      <c r="M121" s="773" t="s">
        <v>110</v>
      </c>
      <c r="N121" s="852">
        <v>85720</v>
      </c>
      <c r="O121" s="773" t="s">
        <v>110</v>
      </c>
      <c r="P121" s="764" t="s">
        <v>32</v>
      </c>
      <c r="Q121" s="1079"/>
      <c r="R121" s="1174"/>
      <c r="S121" s="1174"/>
      <c r="T121" s="1174"/>
      <c r="U121" s="780">
        <v>6859</v>
      </c>
      <c r="V121" s="748"/>
      <c r="W121" s="780">
        <v>6859</v>
      </c>
      <c r="X121" s="1162"/>
      <c r="Y121" s="1080"/>
      <c r="Z121" s="762">
        <v>0</v>
      </c>
      <c r="AA121" s="762">
        <v>0</v>
      </c>
      <c r="AB121" s="761">
        <v>0</v>
      </c>
      <c r="AC121" s="742" t="s">
        <v>703</v>
      </c>
      <c r="AD121" s="749"/>
    </row>
    <row r="122" spans="1:30" ht="24.75" customHeight="1">
      <c r="A122" s="298" t="s">
        <v>747</v>
      </c>
      <c r="B122" s="355" t="s">
        <v>42</v>
      </c>
      <c r="C122" s="299">
        <v>46340</v>
      </c>
      <c r="D122" s="457"/>
      <c r="E122" s="299"/>
      <c r="F122" s="298"/>
      <c r="G122" s="768"/>
      <c r="H122" s="779">
        <v>84</v>
      </c>
      <c r="I122" s="301" t="s">
        <v>540</v>
      </c>
      <c r="J122" s="769" t="s">
        <v>33</v>
      </c>
      <c r="K122" s="769" t="s">
        <v>523</v>
      </c>
      <c r="L122" s="299"/>
      <c r="M122" s="773" t="s">
        <v>110</v>
      </c>
      <c r="N122" s="852">
        <v>75682</v>
      </c>
      <c r="O122" s="773" t="s">
        <v>110</v>
      </c>
      <c r="P122" s="764" t="s">
        <v>32</v>
      </c>
      <c r="Q122" s="1079"/>
      <c r="R122" s="1174"/>
      <c r="S122" s="1174"/>
      <c r="T122" s="1174"/>
      <c r="U122" s="780">
        <v>5873</v>
      </c>
      <c r="V122" s="748"/>
      <c r="W122" s="780">
        <v>5873</v>
      </c>
      <c r="X122" s="1162"/>
      <c r="Y122" s="1080"/>
      <c r="Z122" s="762">
        <v>0</v>
      </c>
      <c r="AA122" s="762">
        <v>0</v>
      </c>
      <c r="AB122" s="761">
        <v>0</v>
      </c>
      <c r="AC122" s="742" t="s">
        <v>703</v>
      </c>
      <c r="AD122" s="749"/>
    </row>
    <row r="123" spans="1:30" ht="24.75" customHeight="1">
      <c r="A123" s="298" t="s">
        <v>748</v>
      </c>
      <c r="B123" s="355" t="s">
        <v>42</v>
      </c>
      <c r="C123" s="299">
        <v>46340</v>
      </c>
      <c r="D123" s="457"/>
      <c r="E123" s="299"/>
      <c r="F123" s="298"/>
      <c r="G123" s="768"/>
      <c r="H123" s="779">
        <v>55</v>
      </c>
      <c r="I123" s="301" t="s">
        <v>540</v>
      </c>
      <c r="J123" s="769" t="s">
        <v>33</v>
      </c>
      <c r="K123" s="769" t="s">
        <v>523</v>
      </c>
      <c r="L123" s="299"/>
      <c r="M123" s="773" t="s">
        <v>110</v>
      </c>
      <c r="N123" s="852">
        <v>60784</v>
      </c>
      <c r="O123" s="773" t="s">
        <v>110</v>
      </c>
      <c r="P123" s="764" t="s">
        <v>32</v>
      </c>
      <c r="Q123" s="1079"/>
      <c r="R123" s="1174"/>
      <c r="S123" s="1174"/>
      <c r="T123" s="1174"/>
      <c r="U123" s="780">
        <v>4945</v>
      </c>
      <c r="V123" s="748"/>
      <c r="W123" s="780">
        <v>4945</v>
      </c>
      <c r="X123" s="1162"/>
      <c r="Y123" s="1080"/>
      <c r="Z123" s="762">
        <v>0</v>
      </c>
      <c r="AA123" s="762">
        <v>0</v>
      </c>
      <c r="AB123" s="761">
        <v>0</v>
      </c>
      <c r="AC123" s="742" t="s">
        <v>703</v>
      </c>
      <c r="AD123" s="749"/>
    </row>
    <row r="124" spans="1:30" ht="24.75" customHeight="1">
      <c r="A124" s="298" t="s">
        <v>749</v>
      </c>
      <c r="B124" s="355" t="s">
        <v>42</v>
      </c>
      <c r="C124" s="299">
        <v>46248</v>
      </c>
      <c r="D124" s="457"/>
      <c r="E124" s="299"/>
      <c r="F124" s="298"/>
      <c r="G124" s="768"/>
      <c r="H124" s="779">
        <v>54</v>
      </c>
      <c r="I124" s="301" t="s">
        <v>540</v>
      </c>
      <c r="J124" s="769" t="s">
        <v>33</v>
      </c>
      <c r="K124" s="769" t="s">
        <v>523</v>
      </c>
      <c r="L124" s="299"/>
      <c r="M124" s="773" t="s">
        <v>110</v>
      </c>
      <c r="N124" s="852">
        <v>52670</v>
      </c>
      <c r="O124" s="773" t="s">
        <v>110</v>
      </c>
      <c r="P124" s="764" t="s">
        <v>32</v>
      </c>
      <c r="Q124" s="1079"/>
      <c r="R124" s="1174"/>
      <c r="S124" s="1174"/>
      <c r="T124" s="1174"/>
      <c r="U124" s="780">
        <v>4275</v>
      </c>
      <c r="V124" s="748"/>
      <c r="W124" s="780">
        <v>4275</v>
      </c>
      <c r="X124" s="1162"/>
      <c r="Y124" s="1080"/>
      <c r="Z124" s="762">
        <v>0</v>
      </c>
      <c r="AA124" s="762">
        <v>0</v>
      </c>
      <c r="AB124" s="761">
        <v>0</v>
      </c>
      <c r="AC124" s="742" t="s">
        <v>703</v>
      </c>
      <c r="AD124" s="749"/>
    </row>
    <row r="125" spans="1:30" ht="24.75" customHeight="1">
      <c r="A125" s="298" t="s">
        <v>750</v>
      </c>
      <c r="B125" s="355" t="s">
        <v>42</v>
      </c>
      <c r="C125" s="299">
        <v>46102</v>
      </c>
      <c r="D125" s="457"/>
      <c r="E125" s="299"/>
      <c r="F125" s="298"/>
      <c r="G125" s="768"/>
      <c r="H125" s="779">
        <v>88</v>
      </c>
      <c r="I125" s="301" t="s">
        <v>540</v>
      </c>
      <c r="J125" s="769" t="s">
        <v>33</v>
      </c>
      <c r="K125" s="769" t="s">
        <v>523</v>
      </c>
      <c r="L125" s="299"/>
      <c r="M125" s="773" t="s">
        <v>238</v>
      </c>
      <c r="N125" s="852"/>
      <c r="O125" s="773" t="s">
        <v>238</v>
      </c>
      <c r="P125" s="764" t="s">
        <v>32</v>
      </c>
      <c r="Q125" s="1079"/>
      <c r="R125" s="1174"/>
      <c r="S125" s="1174"/>
      <c r="T125" s="1174"/>
      <c r="U125" s="780">
        <v>6378</v>
      </c>
      <c r="V125" s="748"/>
      <c r="W125" s="780">
        <v>6378</v>
      </c>
      <c r="X125" s="1162"/>
      <c r="Y125" s="1080"/>
      <c r="Z125" s="762">
        <v>0</v>
      </c>
      <c r="AA125" s="762">
        <v>0</v>
      </c>
      <c r="AB125" s="761">
        <v>0</v>
      </c>
      <c r="AC125" s="742" t="s">
        <v>700</v>
      </c>
      <c r="AD125" s="749"/>
    </row>
    <row r="126" spans="1:30" ht="24.75" customHeight="1">
      <c r="A126" s="298" t="s">
        <v>751</v>
      </c>
      <c r="B126" s="355" t="s">
        <v>42</v>
      </c>
      <c r="C126" s="299">
        <v>46102</v>
      </c>
      <c r="D126" s="457"/>
      <c r="E126" s="299"/>
      <c r="F126" s="298"/>
      <c r="G126" s="768"/>
      <c r="H126" s="779">
        <v>0</v>
      </c>
      <c r="I126" s="301" t="s">
        <v>540</v>
      </c>
      <c r="J126" s="769" t="s">
        <v>33</v>
      </c>
      <c r="K126" s="769" t="s">
        <v>523</v>
      </c>
      <c r="L126" s="299"/>
      <c r="M126" s="773" t="s">
        <v>238</v>
      </c>
      <c r="N126" s="852"/>
      <c r="O126" s="773" t="s">
        <v>238</v>
      </c>
      <c r="P126" s="764" t="s">
        <v>32</v>
      </c>
      <c r="Q126" s="1079"/>
      <c r="R126" s="1174"/>
      <c r="S126" s="1174"/>
      <c r="T126" s="1174"/>
      <c r="U126" s="780">
        <v>7373</v>
      </c>
      <c r="V126" s="748"/>
      <c r="W126" s="780">
        <v>7373</v>
      </c>
      <c r="X126" s="1162"/>
      <c r="Y126" s="1080"/>
      <c r="Z126" s="762">
        <v>0</v>
      </c>
      <c r="AA126" s="762">
        <v>0</v>
      </c>
      <c r="AB126" s="761">
        <v>0</v>
      </c>
      <c r="AC126" s="742" t="s">
        <v>700</v>
      </c>
      <c r="AD126" s="749"/>
    </row>
    <row r="127" spans="1:30" ht="24.75" customHeight="1">
      <c r="A127" s="298" t="s">
        <v>752</v>
      </c>
      <c r="B127" s="355" t="s">
        <v>42</v>
      </c>
      <c r="C127" s="299">
        <v>46102</v>
      </c>
      <c r="D127" s="457"/>
      <c r="E127" s="299"/>
      <c r="F127" s="298"/>
      <c r="G127" s="768"/>
      <c r="H127" s="779">
        <v>0</v>
      </c>
      <c r="I127" s="301" t="s">
        <v>540</v>
      </c>
      <c r="J127" s="769" t="s">
        <v>33</v>
      </c>
      <c r="K127" s="769" t="s">
        <v>523</v>
      </c>
      <c r="L127" s="299"/>
      <c r="M127" s="773" t="s">
        <v>238</v>
      </c>
      <c r="N127" s="852"/>
      <c r="O127" s="773" t="s">
        <v>238</v>
      </c>
      <c r="P127" s="764" t="s">
        <v>32</v>
      </c>
      <c r="Q127" s="1079"/>
      <c r="R127" s="1174"/>
      <c r="S127" s="1174"/>
      <c r="T127" s="1174"/>
      <c r="U127" s="780">
        <v>5781</v>
      </c>
      <c r="V127" s="748"/>
      <c r="W127" s="780">
        <v>5781</v>
      </c>
      <c r="X127" s="1162"/>
      <c r="Y127" s="1080"/>
      <c r="Z127" s="762">
        <v>0</v>
      </c>
      <c r="AA127" s="762">
        <v>0</v>
      </c>
      <c r="AB127" s="761">
        <v>0</v>
      </c>
      <c r="AC127" s="742" t="s">
        <v>700</v>
      </c>
      <c r="AD127" s="749"/>
    </row>
    <row r="128" spans="1:30" ht="24.75" customHeight="1">
      <c r="A128" s="298" t="s">
        <v>753</v>
      </c>
      <c r="B128" s="355" t="s">
        <v>42</v>
      </c>
      <c r="C128" s="299">
        <v>46102</v>
      </c>
      <c r="D128" s="457"/>
      <c r="E128" s="299"/>
      <c r="F128" s="298"/>
      <c r="G128" s="768"/>
      <c r="H128" s="779">
        <v>0</v>
      </c>
      <c r="I128" s="301" t="s">
        <v>540</v>
      </c>
      <c r="J128" s="769" t="s">
        <v>33</v>
      </c>
      <c r="K128" s="769" t="s">
        <v>523</v>
      </c>
      <c r="L128" s="299"/>
      <c r="M128" s="773" t="s">
        <v>238</v>
      </c>
      <c r="N128" s="852"/>
      <c r="O128" s="773" t="s">
        <v>238</v>
      </c>
      <c r="P128" s="764" t="s">
        <v>32</v>
      </c>
      <c r="Q128" s="1079"/>
      <c r="R128" s="1174"/>
      <c r="S128" s="1174"/>
      <c r="T128" s="1174"/>
      <c r="U128" s="780">
        <v>9051</v>
      </c>
      <c r="V128" s="748"/>
      <c r="W128" s="780">
        <v>9051</v>
      </c>
      <c r="X128" s="1162"/>
      <c r="Y128" s="1080"/>
      <c r="Z128" s="762">
        <v>0</v>
      </c>
      <c r="AA128" s="762">
        <v>0</v>
      </c>
      <c r="AB128" s="761">
        <v>0</v>
      </c>
      <c r="AC128" s="742" t="s">
        <v>700</v>
      </c>
      <c r="AD128" s="749"/>
    </row>
    <row r="129" spans="1:30" ht="24.75" customHeight="1">
      <c r="A129" s="298" t="s">
        <v>754</v>
      </c>
      <c r="B129" s="355" t="s">
        <v>42</v>
      </c>
      <c r="C129" s="299">
        <v>46102</v>
      </c>
      <c r="D129" s="457"/>
      <c r="E129" s="299"/>
      <c r="F129" s="298"/>
      <c r="G129" s="768"/>
      <c r="H129" s="779">
        <v>0</v>
      </c>
      <c r="I129" s="301" t="s">
        <v>540</v>
      </c>
      <c r="J129" s="769" t="s">
        <v>33</v>
      </c>
      <c r="K129" s="769" t="s">
        <v>523</v>
      </c>
      <c r="L129" s="299"/>
      <c r="M129" s="773" t="s">
        <v>238</v>
      </c>
      <c r="N129" s="852"/>
      <c r="O129" s="773" t="s">
        <v>238</v>
      </c>
      <c r="P129" s="764" t="s">
        <v>32</v>
      </c>
      <c r="Q129" s="1079"/>
      <c r="R129" s="1174"/>
      <c r="S129" s="1174"/>
      <c r="T129" s="1174"/>
      <c r="U129" s="780">
        <v>7261</v>
      </c>
      <c r="V129" s="748"/>
      <c r="W129" s="780">
        <v>7261</v>
      </c>
      <c r="X129" s="1162"/>
      <c r="Y129" s="1080"/>
      <c r="Z129" s="762">
        <v>0</v>
      </c>
      <c r="AA129" s="762">
        <v>0</v>
      </c>
      <c r="AB129" s="761">
        <v>0</v>
      </c>
      <c r="AC129" s="742" t="s">
        <v>700</v>
      </c>
      <c r="AD129" s="749"/>
    </row>
    <row r="130" spans="1:30" ht="24.75" customHeight="1">
      <c r="A130" s="298" t="s">
        <v>755</v>
      </c>
      <c r="B130" s="355" t="s">
        <v>42</v>
      </c>
      <c r="C130" s="299">
        <v>46102</v>
      </c>
      <c r="D130" s="457"/>
      <c r="E130" s="299"/>
      <c r="F130" s="298"/>
      <c r="G130" s="768"/>
      <c r="H130" s="779">
        <v>0</v>
      </c>
      <c r="I130" s="301" t="s">
        <v>540</v>
      </c>
      <c r="J130" s="769" t="s">
        <v>33</v>
      </c>
      <c r="K130" s="769" t="s">
        <v>523</v>
      </c>
      <c r="L130" s="299"/>
      <c r="M130" s="773" t="s">
        <v>238</v>
      </c>
      <c r="N130" s="852"/>
      <c r="O130" s="773" t="s">
        <v>238</v>
      </c>
      <c r="P130" s="764" t="s">
        <v>32</v>
      </c>
      <c r="Q130" s="1079"/>
      <c r="R130" s="1174"/>
      <c r="S130" s="1174"/>
      <c r="T130" s="1174"/>
      <c r="U130" s="780">
        <v>9638</v>
      </c>
      <c r="V130" s="748"/>
      <c r="W130" s="780">
        <v>9638</v>
      </c>
      <c r="X130" s="1162"/>
      <c r="Y130" s="1080"/>
      <c r="Z130" s="762">
        <v>0</v>
      </c>
      <c r="AA130" s="762">
        <v>0</v>
      </c>
      <c r="AB130" s="761">
        <v>0</v>
      </c>
      <c r="AC130" s="742" t="s">
        <v>700</v>
      </c>
      <c r="AD130" s="749"/>
    </row>
    <row r="131" spans="1:30" ht="24.75" customHeight="1">
      <c r="A131" s="298" t="s">
        <v>756</v>
      </c>
      <c r="B131" s="355" t="s">
        <v>42</v>
      </c>
      <c r="C131" s="299">
        <v>46102</v>
      </c>
      <c r="D131" s="457"/>
      <c r="E131" s="299"/>
      <c r="F131" s="298"/>
      <c r="G131" s="768"/>
      <c r="H131" s="779">
        <v>0</v>
      </c>
      <c r="I131" s="301" t="s">
        <v>540</v>
      </c>
      <c r="J131" s="769" t="s">
        <v>33</v>
      </c>
      <c r="K131" s="769" t="s">
        <v>523</v>
      </c>
      <c r="L131" s="299"/>
      <c r="M131" s="773" t="s">
        <v>238</v>
      </c>
      <c r="N131" s="852"/>
      <c r="O131" s="773" t="s">
        <v>238</v>
      </c>
      <c r="P131" s="764" t="s">
        <v>32</v>
      </c>
      <c r="Q131" s="1079"/>
      <c r="R131" s="1174"/>
      <c r="S131" s="1174"/>
      <c r="T131" s="1174"/>
      <c r="U131" s="780">
        <v>8746</v>
      </c>
      <c r="V131" s="748"/>
      <c r="W131" s="780">
        <v>8746</v>
      </c>
      <c r="X131" s="1162"/>
      <c r="Y131" s="1080"/>
      <c r="Z131" s="762">
        <v>0</v>
      </c>
      <c r="AA131" s="762">
        <v>0</v>
      </c>
      <c r="AB131" s="761">
        <v>0</v>
      </c>
      <c r="AC131" s="742" t="s">
        <v>700</v>
      </c>
      <c r="AD131" s="749"/>
    </row>
    <row r="132" spans="1:30" ht="24.75" customHeight="1">
      <c r="A132" s="298"/>
      <c r="B132" s="355"/>
      <c r="C132" s="299"/>
      <c r="D132" s="457"/>
      <c r="E132" s="299"/>
      <c r="F132" s="298"/>
      <c r="G132" s="768"/>
      <c r="H132" s="1175"/>
      <c r="I132" s="301"/>
      <c r="J132" s="1175"/>
      <c r="K132" s="1176"/>
      <c r="L132" s="299"/>
      <c r="M132" s="1175"/>
      <c r="N132" s="1177"/>
      <c r="O132" s="1175"/>
      <c r="P132" s="1178"/>
      <c r="Q132" s="1079"/>
      <c r="R132" s="1174"/>
      <c r="S132" s="1174"/>
      <c r="T132" s="1174"/>
      <c r="U132" s="1179"/>
      <c r="V132" s="748"/>
      <c r="W132" s="1179"/>
      <c r="X132" s="1162"/>
      <c r="Y132" s="1080"/>
      <c r="Z132" s="1081"/>
      <c r="AA132" s="1081"/>
      <c r="AB132" s="1180"/>
      <c r="AC132" s="742"/>
      <c r="AD132" s="749"/>
    </row>
    <row r="133" spans="1:30" ht="24.75" customHeight="1">
      <c r="A133" s="298"/>
      <c r="B133" s="355"/>
      <c r="C133" s="299"/>
      <c r="D133" s="457"/>
      <c r="E133" s="299"/>
      <c r="F133" s="298"/>
      <c r="G133" s="768"/>
      <c r="H133" s="1175"/>
      <c r="I133" s="301"/>
      <c r="J133" s="1175"/>
      <c r="K133" s="1176"/>
      <c r="L133" s="299"/>
      <c r="M133" s="1175"/>
      <c r="N133" s="1177"/>
      <c r="O133" s="1175"/>
      <c r="P133" s="1178"/>
      <c r="Q133" s="1079"/>
      <c r="R133" s="1174"/>
      <c r="S133" s="1174"/>
      <c r="T133" s="1174"/>
      <c r="U133" s="1179"/>
      <c r="V133" s="748"/>
      <c r="W133" s="1179"/>
      <c r="X133" s="1162"/>
      <c r="Y133" s="1080"/>
      <c r="Z133" s="1081"/>
      <c r="AA133" s="1081"/>
      <c r="AB133" s="1180"/>
      <c r="AC133" s="742"/>
      <c r="AD133" s="749"/>
    </row>
    <row r="134" spans="1:30" ht="24.75" customHeight="1">
      <c r="A134" s="1163" t="s">
        <v>757</v>
      </c>
      <c r="B134" s="1163" t="s">
        <v>90</v>
      </c>
      <c r="C134" s="1163" t="s">
        <v>91</v>
      </c>
      <c r="D134" s="1163" t="s">
        <v>444</v>
      </c>
      <c r="E134" s="1163" t="s">
        <v>525</v>
      </c>
      <c r="F134" s="1163" t="s">
        <v>526</v>
      </c>
      <c r="G134" s="1163" t="s">
        <v>92</v>
      </c>
      <c r="H134" s="1163" t="s">
        <v>68</v>
      </c>
      <c r="I134" s="1163" t="s">
        <v>93</v>
      </c>
      <c r="J134" s="1163" t="s">
        <v>26</v>
      </c>
      <c r="K134" s="1163" t="s">
        <v>527</v>
      </c>
      <c r="L134" s="1163" t="s">
        <v>96</v>
      </c>
      <c r="M134" s="1163" t="s">
        <v>95</v>
      </c>
      <c r="N134" s="1164" t="s">
        <v>528</v>
      </c>
      <c r="O134" s="1163" t="s">
        <v>94</v>
      </c>
      <c r="P134" s="1181" t="s">
        <v>97</v>
      </c>
      <c r="Q134" s="1182" t="s">
        <v>98</v>
      </c>
      <c r="R134" s="1147" t="s">
        <v>529</v>
      </c>
      <c r="S134" s="1147" t="s">
        <v>530</v>
      </c>
      <c r="T134" s="1147" t="s">
        <v>531</v>
      </c>
      <c r="U134" s="1182" t="s">
        <v>69</v>
      </c>
      <c r="V134" s="1182" t="s">
        <v>532</v>
      </c>
      <c r="W134" s="1182" t="s">
        <v>533</v>
      </c>
      <c r="X134" s="1182" t="s">
        <v>493</v>
      </c>
      <c r="Y134" s="1182" t="s">
        <v>534</v>
      </c>
      <c r="Z134" s="1183" t="s">
        <v>535</v>
      </c>
      <c r="AA134" s="1182" t="s">
        <v>495</v>
      </c>
      <c r="AB134" s="1182" t="s">
        <v>536</v>
      </c>
      <c r="AC134" s="1184" t="s">
        <v>537</v>
      </c>
      <c r="AD134" s="749"/>
    </row>
    <row r="135" spans="1:30" ht="24.75" customHeight="1">
      <c r="A135" s="768" t="s">
        <v>758</v>
      </c>
      <c r="B135" s="355" t="s">
        <v>43</v>
      </c>
      <c r="C135" s="767">
        <v>46171</v>
      </c>
      <c r="D135" s="457" t="s">
        <v>60</v>
      </c>
      <c r="E135" s="767">
        <v>46029</v>
      </c>
      <c r="F135" s="768" t="s">
        <v>759</v>
      </c>
      <c r="G135" s="768"/>
      <c r="H135" s="779">
        <v>53</v>
      </c>
      <c r="I135" s="301" t="s">
        <v>540</v>
      </c>
      <c r="J135" s="769" t="s">
        <v>30</v>
      </c>
      <c r="K135" s="769"/>
      <c r="L135" s="767"/>
      <c r="M135" s="773" t="s">
        <v>110</v>
      </c>
      <c r="N135" s="801">
        <v>51528.05</v>
      </c>
      <c r="O135" s="773" t="s">
        <v>110</v>
      </c>
      <c r="P135" s="753" t="s">
        <v>32</v>
      </c>
      <c r="Q135" s="740">
        <v>45659</v>
      </c>
      <c r="R135" s="775"/>
      <c r="S135" s="775"/>
      <c r="T135" s="775"/>
      <c r="U135" s="780">
        <v>4005</v>
      </c>
      <c r="V135" s="748"/>
      <c r="W135" s="780">
        <v>4005</v>
      </c>
      <c r="X135" s="1162">
        <f t="shared" ref="X135:X146" si="9">IFERROR($V135/$U135, 0)</f>
        <v>0</v>
      </c>
      <c r="Y135" s="702"/>
      <c r="Z135" s="762">
        <v>0</v>
      </c>
      <c r="AA135" s="762">
        <v>0</v>
      </c>
      <c r="AB135" s="761">
        <v>0</v>
      </c>
      <c r="AC135" s="742" t="s">
        <v>760</v>
      </c>
      <c r="AD135" s="749"/>
    </row>
    <row r="136" spans="1:30" ht="24.75" customHeight="1">
      <c r="A136" s="768" t="s">
        <v>761</v>
      </c>
      <c r="B136" s="355" t="s">
        <v>43</v>
      </c>
      <c r="C136" s="767">
        <v>46388</v>
      </c>
      <c r="D136" s="457"/>
      <c r="E136" s="767"/>
      <c r="F136" s="768"/>
      <c r="G136" s="768"/>
      <c r="H136" s="779">
        <v>55</v>
      </c>
      <c r="I136" s="301" t="s">
        <v>540</v>
      </c>
      <c r="J136" s="769" t="s">
        <v>33</v>
      </c>
      <c r="K136" s="769" t="s">
        <v>523</v>
      </c>
      <c r="L136" s="767"/>
      <c r="M136" s="773" t="s">
        <v>110</v>
      </c>
      <c r="N136" s="801">
        <v>55435.9</v>
      </c>
      <c r="O136" s="773" t="s">
        <v>110</v>
      </c>
      <c r="P136" s="753" t="s">
        <v>32</v>
      </c>
      <c r="Q136" s="740"/>
      <c r="R136" s="775"/>
      <c r="S136" s="775"/>
      <c r="T136" s="775"/>
      <c r="U136" s="780">
        <v>4571</v>
      </c>
      <c r="V136" s="792"/>
      <c r="W136" s="780">
        <v>4571</v>
      </c>
      <c r="X136" s="29">
        <f t="shared" si="9"/>
        <v>0</v>
      </c>
      <c r="Y136" s="740"/>
      <c r="Z136" s="762">
        <v>0</v>
      </c>
      <c r="AA136" s="762">
        <v>0</v>
      </c>
      <c r="AB136" s="761">
        <v>0</v>
      </c>
      <c r="AC136" s="742" t="s">
        <v>762</v>
      </c>
      <c r="AD136" s="749"/>
    </row>
    <row r="137" spans="1:30" ht="24.75" customHeight="1">
      <c r="A137" s="768" t="s">
        <v>763</v>
      </c>
      <c r="B137" s="355" t="s">
        <v>43</v>
      </c>
      <c r="C137" s="767">
        <v>46388</v>
      </c>
      <c r="D137" s="457"/>
      <c r="E137" s="767"/>
      <c r="F137" s="768"/>
      <c r="G137" s="768"/>
      <c r="H137" s="769">
        <v>71</v>
      </c>
      <c r="I137" s="301" t="s">
        <v>540</v>
      </c>
      <c r="J137" s="769" t="s">
        <v>33</v>
      </c>
      <c r="K137" s="769" t="s">
        <v>523</v>
      </c>
      <c r="L137" s="767"/>
      <c r="M137" s="773" t="s">
        <v>110</v>
      </c>
      <c r="N137" s="799">
        <v>74320.899999999994</v>
      </c>
      <c r="O137" s="773" t="s">
        <v>110</v>
      </c>
      <c r="P137" s="753" t="s">
        <v>32</v>
      </c>
      <c r="Q137" s="781"/>
      <c r="R137" s="775"/>
      <c r="S137" s="775"/>
      <c r="T137" s="775"/>
      <c r="U137" s="748">
        <v>5990</v>
      </c>
      <c r="V137" s="792"/>
      <c r="W137" s="748">
        <v>5990</v>
      </c>
      <c r="X137" s="29">
        <f t="shared" si="9"/>
        <v>0</v>
      </c>
      <c r="Y137" s="740"/>
      <c r="Z137" s="762">
        <v>0</v>
      </c>
      <c r="AA137" s="762">
        <v>0</v>
      </c>
      <c r="AB137" s="761">
        <v>0</v>
      </c>
      <c r="AC137" s="742" t="s">
        <v>762</v>
      </c>
      <c r="AD137" s="749"/>
    </row>
    <row r="138" spans="1:30" ht="24.75" customHeight="1">
      <c r="A138" s="768" t="s">
        <v>764</v>
      </c>
      <c r="B138" s="355" t="s">
        <v>43</v>
      </c>
      <c r="C138" s="767">
        <v>46388</v>
      </c>
      <c r="D138" s="457"/>
      <c r="E138" s="767"/>
      <c r="F138" s="768"/>
      <c r="G138" s="768"/>
      <c r="H138" s="769">
        <v>88</v>
      </c>
      <c r="I138" s="301" t="s">
        <v>540</v>
      </c>
      <c r="J138" s="769" t="s">
        <v>33</v>
      </c>
      <c r="K138" s="769" t="s">
        <v>523</v>
      </c>
      <c r="L138" s="767"/>
      <c r="M138" s="773" t="s">
        <v>110</v>
      </c>
      <c r="N138" s="799">
        <v>88069</v>
      </c>
      <c r="O138" s="773" t="s">
        <v>110</v>
      </c>
      <c r="P138" s="753" t="s">
        <v>32</v>
      </c>
      <c r="Q138" s="781"/>
      <c r="R138" s="775"/>
      <c r="S138" s="775"/>
      <c r="T138" s="775"/>
      <c r="U138" s="748">
        <v>7242</v>
      </c>
      <c r="V138" s="792"/>
      <c r="W138" s="748">
        <v>7242</v>
      </c>
      <c r="X138" s="29">
        <f t="shared" si="9"/>
        <v>0</v>
      </c>
      <c r="Y138" s="740"/>
      <c r="Z138" s="762">
        <v>0</v>
      </c>
      <c r="AA138" s="762">
        <v>0</v>
      </c>
      <c r="AB138" s="761">
        <v>0</v>
      </c>
      <c r="AC138" s="742" t="s">
        <v>762</v>
      </c>
      <c r="AD138" s="749"/>
    </row>
    <row r="139" spans="1:30" ht="24.75" customHeight="1">
      <c r="A139" s="768" t="s">
        <v>765</v>
      </c>
      <c r="B139" s="355" t="s">
        <v>43</v>
      </c>
      <c r="C139" s="767">
        <v>46520</v>
      </c>
      <c r="D139" s="457" t="s">
        <v>60</v>
      </c>
      <c r="E139" s="767">
        <v>46029</v>
      </c>
      <c r="F139" s="768" t="s">
        <v>759</v>
      </c>
      <c r="G139" s="768"/>
      <c r="H139" s="769">
        <v>73</v>
      </c>
      <c r="I139" s="301" t="s">
        <v>540</v>
      </c>
      <c r="J139" s="769" t="s">
        <v>33</v>
      </c>
      <c r="K139" s="769" t="s">
        <v>546</v>
      </c>
      <c r="L139" s="771"/>
      <c r="M139" s="773" t="s">
        <v>238</v>
      </c>
      <c r="N139" s="799"/>
      <c r="O139" s="773" t="s">
        <v>110</v>
      </c>
      <c r="P139" s="753" t="s">
        <v>32</v>
      </c>
      <c r="Q139" s="740">
        <v>45659</v>
      </c>
      <c r="R139" s="775"/>
      <c r="S139" s="775"/>
      <c r="T139" s="775"/>
      <c r="U139" s="748">
        <v>7660</v>
      </c>
      <c r="V139" s="792"/>
      <c r="W139" s="748">
        <v>7660</v>
      </c>
      <c r="X139" s="29">
        <f t="shared" si="9"/>
        <v>0</v>
      </c>
      <c r="Y139" s="702"/>
      <c r="Z139" s="762">
        <v>0</v>
      </c>
      <c r="AA139" s="762">
        <v>0</v>
      </c>
      <c r="AB139" s="761">
        <v>0</v>
      </c>
      <c r="AC139" s="742" t="s">
        <v>760</v>
      </c>
      <c r="AD139" s="749"/>
    </row>
    <row r="140" spans="1:30" ht="24.75" customHeight="1">
      <c r="A140" s="768" t="s">
        <v>766</v>
      </c>
      <c r="B140" s="355" t="s">
        <v>43</v>
      </c>
      <c r="C140" s="767">
        <v>46388</v>
      </c>
      <c r="D140" s="457"/>
      <c r="E140" s="767"/>
      <c r="F140" s="768"/>
      <c r="G140" s="768"/>
      <c r="H140" s="769">
        <v>87</v>
      </c>
      <c r="I140" s="301" t="s">
        <v>540</v>
      </c>
      <c r="J140" s="769" t="s">
        <v>33</v>
      </c>
      <c r="K140" s="769" t="s">
        <v>523</v>
      </c>
      <c r="L140" s="771"/>
      <c r="M140" s="773" t="s">
        <v>110</v>
      </c>
      <c r="N140" s="802">
        <v>108458.4</v>
      </c>
      <c r="O140" s="773" t="s">
        <v>110</v>
      </c>
      <c r="P140" s="753" t="s">
        <v>32</v>
      </c>
      <c r="Q140" s="781"/>
      <c r="R140" s="775"/>
      <c r="S140" s="775"/>
      <c r="T140" s="775"/>
      <c r="U140" s="748">
        <v>8596</v>
      </c>
      <c r="V140" s="792"/>
      <c r="W140" s="748">
        <v>8596</v>
      </c>
      <c r="X140" s="29">
        <f t="shared" si="9"/>
        <v>0</v>
      </c>
      <c r="Y140" s="740"/>
      <c r="Z140" s="762">
        <v>0</v>
      </c>
      <c r="AA140" s="762">
        <v>0</v>
      </c>
      <c r="AB140" s="761">
        <v>0</v>
      </c>
      <c r="AC140" s="742" t="s">
        <v>760</v>
      </c>
      <c r="AD140" s="749"/>
    </row>
    <row r="141" spans="1:30" ht="24.75" customHeight="1">
      <c r="A141" s="768" t="s">
        <v>767</v>
      </c>
      <c r="B141" s="355" t="s">
        <v>43</v>
      </c>
      <c r="C141" s="767">
        <v>46388</v>
      </c>
      <c r="D141" s="457"/>
      <c r="E141" s="767"/>
      <c r="F141" s="768"/>
      <c r="G141" s="768"/>
      <c r="H141" s="769">
        <v>70</v>
      </c>
      <c r="I141" s="301" t="s">
        <v>540</v>
      </c>
      <c r="J141" s="769" t="s">
        <v>33</v>
      </c>
      <c r="K141" s="769" t="s">
        <v>523</v>
      </c>
      <c r="L141" s="771"/>
      <c r="M141" s="773" t="s">
        <v>110</v>
      </c>
      <c r="N141" s="802">
        <v>70105.25</v>
      </c>
      <c r="O141" s="773" t="s">
        <v>110</v>
      </c>
      <c r="P141" s="753" t="s">
        <v>32</v>
      </c>
      <c r="Q141" s="781"/>
      <c r="R141" s="775"/>
      <c r="S141" s="775"/>
      <c r="T141" s="775"/>
      <c r="U141" s="748">
        <v>5648</v>
      </c>
      <c r="V141" s="792"/>
      <c r="W141" s="748">
        <v>5648</v>
      </c>
      <c r="X141" s="29">
        <f t="shared" si="9"/>
        <v>0</v>
      </c>
      <c r="Y141" s="702"/>
      <c r="Z141" s="762">
        <v>0</v>
      </c>
      <c r="AA141" s="762">
        <v>0</v>
      </c>
      <c r="AB141" s="761">
        <v>0</v>
      </c>
      <c r="AC141" s="742" t="s">
        <v>768</v>
      </c>
      <c r="AD141" s="749"/>
    </row>
    <row r="142" spans="1:30" ht="24.75" customHeight="1">
      <c r="A142" s="768" t="s">
        <v>769</v>
      </c>
      <c r="B142" s="355" t="s">
        <v>43</v>
      </c>
      <c r="C142" s="767">
        <v>46388</v>
      </c>
      <c r="D142" s="457"/>
      <c r="E142" s="767"/>
      <c r="F142" s="768"/>
      <c r="G142" s="768"/>
      <c r="H142" s="769">
        <v>77</v>
      </c>
      <c r="I142" s="301" t="s">
        <v>540</v>
      </c>
      <c r="J142" s="769" t="s">
        <v>33</v>
      </c>
      <c r="K142" s="769" t="s">
        <v>523</v>
      </c>
      <c r="L142" s="771"/>
      <c r="M142" s="773" t="s">
        <v>110</v>
      </c>
      <c r="N142" s="799">
        <v>78047.350000000006</v>
      </c>
      <c r="O142" s="773" t="s">
        <v>110</v>
      </c>
      <c r="P142" s="753" t="s">
        <v>32</v>
      </c>
      <c r="Q142" s="781"/>
      <c r="R142" s="775"/>
      <c r="S142" s="775"/>
      <c r="T142" s="775"/>
      <c r="U142" s="748">
        <v>6238</v>
      </c>
      <c r="V142" s="792"/>
      <c r="W142" s="748">
        <v>6238</v>
      </c>
      <c r="X142" s="29">
        <f t="shared" si="9"/>
        <v>0</v>
      </c>
      <c r="Y142" s="702"/>
      <c r="Z142" s="762">
        <v>0</v>
      </c>
      <c r="AA142" s="762">
        <v>0</v>
      </c>
      <c r="AB142" s="761">
        <v>0</v>
      </c>
      <c r="AC142" s="742" t="s">
        <v>768</v>
      </c>
      <c r="AD142" s="749"/>
    </row>
    <row r="143" spans="1:30" ht="24.75" customHeight="1">
      <c r="A143" s="768" t="s">
        <v>770</v>
      </c>
      <c r="B143" s="355" t="s">
        <v>43</v>
      </c>
      <c r="C143" s="767">
        <v>46388</v>
      </c>
      <c r="D143" s="457"/>
      <c r="E143" s="767"/>
      <c r="F143" s="768"/>
      <c r="G143" s="768"/>
      <c r="H143" s="769">
        <v>52</v>
      </c>
      <c r="I143" s="301" t="s">
        <v>540</v>
      </c>
      <c r="J143" s="769" t="s">
        <v>33</v>
      </c>
      <c r="K143" s="769" t="s">
        <v>523</v>
      </c>
      <c r="L143" s="771"/>
      <c r="M143" s="773" t="s">
        <v>110</v>
      </c>
      <c r="N143" s="799">
        <v>91411.65</v>
      </c>
      <c r="O143" s="773" t="s">
        <v>110</v>
      </c>
      <c r="P143" s="753" t="s">
        <v>32</v>
      </c>
      <c r="Q143" s="781"/>
      <c r="R143" s="775"/>
      <c r="S143" s="775"/>
      <c r="T143" s="775"/>
      <c r="U143" s="748">
        <v>5926</v>
      </c>
      <c r="V143" s="792"/>
      <c r="W143" s="748">
        <v>5926</v>
      </c>
      <c r="X143" s="29">
        <f t="shared" si="9"/>
        <v>0</v>
      </c>
      <c r="Y143" s="740"/>
      <c r="Z143" s="762">
        <v>0</v>
      </c>
      <c r="AA143" s="762">
        <v>0</v>
      </c>
      <c r="AB143" s="761">
        <v>0</v>
      </c>
      <c r="AC143" s="742" t="s">
        <v>762</v>
      </c>
      <c r="AD143" s="749"/>
    </row>
    <row r="144" spans="1:30" ht="24.75" customHeight="1">
      <c r="A144" s="298" t="s">
        <v>771</v>
      </c>
      <c r="B144" s="355" t="s">
        <v>43</v>
      </c>
      <c r="C144" s="767">
        <v>46388</v>
      </c>
      <c r="D144" s="457"/>
      <c r="E144" s="299"/>
      <c r="F144" s="298"/>
      <c r="G144" s="768"/>
      <c r="H144" s="769">
        <v>81</v>
      </c>
      <c r="I144" s="301" t="s">
        <v>540</v>
      </c>
      <c r="J144" s="769" t="s">
        <v>33</v>
      </c>
      <c r="K144" s="769" t="s">
        <v>523</v>
      </c>
      <c r="L144" s="299"/>
      <c r="M144" s="773" t="s">
        <v>110</v>
      </c>
      <c r="N144" s="799">
        <v>105892.05</v>
      </c>
      <c r="O144" s="773" t="s">
        <v>110</v>
      </c>
      <c r="P144" s="753" t="s">
        <v>32</v>
      </c>
      <c r="Q144" s="1079"/>
      <c r="R144" s="1174"/>
      <c r="S144" s="1174"/>
      <c r="T144" s="1174"/>
      <c r="U144" s="748">
        <v>8641</v>
      </c>
      <c r="V144" s="1076"/>
      <c r="W144" s="748">
        <v>8641</v>
      </c>
      <c r="X144" s="29">
        <f t="shared" si="9"/>
        <v>0</v>
      </c>
      <c r="Y144" s="22"/>
      <c r="Z144" s="762">
        <v>0</v>
      </c>
      <c r="AA144" s="762">
        <v>0</v>
      </c>
      <c r="AB144" s="761">
        <v>0</v>
      </c>
      <c r="AC144" s="742" t="s">
        <v>762</v>
      </c>
      <c r="AD144" s="749"/>
    </row>
    <row r="145" spans="1:31" ht="24.75" customHeight="1">
      <c r="A145" s="298" t="s">
        <v>772</v>
      </c>
      <c r="B145" s="355" t="s">
        <v>43</v>
      </c>
      <c r="C145" s="767">
        <v>46388</v>
      </c>
      <c r="D145" s="457"/>
      <c r="E145" s="299"/>
      <c r="F145" s="298"/>
      <c r="G145" s="768"/>
      <c r="H145" s="769">
        <v>79</v>
      </c>
      <c r="I145" s="301" t="s">
        <v>540</v>
      </c>
      <c r="J145" s="769" t="s">
        <v>33</v>
      </c>
      <c r="K145" s="769" t="s">
        <v>523</v>
      </c>
      <c r="L145" s="299"/>
      <c r="M145" s="773" t="s">
        <v>110</v>
      </c>
      <c r="N145" s="799">
        <v>88420</v>
      </c>
      <c r="O145" s="773" t="s">
        <v>110</v>
      </c>
      <c r="P145" s="753" t="s">
        <v>32</v>
      </c>
      <c r="Q145" s="1082"/>
      <c r="R145" s="1185"/>
      <c r="S145" s="1185"/>
      <c r="T145" s="1185"/>
      <c r="U145" s="794">
        <v>7502</v>
      </c>
      <c r="V145" s="1083"/>
      <c r="W145" s="794">
        <v>7502</v>
      </c>
      <c r="X145" s="1186">
        <f t="shared" si="9"/>
        <v>0</v>
      </c>
      <c r="Y145" s="1187"/>
      <c r="Z145" s="762">
        <v>0</v>
      </c>
      <c r="AA145" s="762">
        <v>0</v>
      </c>
      <c r="AB145" s="761">
        <v>0</v>
      </c>
      <c r="AC145" s="742" t="s">
        <v>762</v>
      </c>
      <c r="AD145" s="749"/>
    </row>
    <row r="146" spans="1:31" ht="24.75" customHeight="1">
      <c r="A146" s="298" t="s">
        <v>773</v>
      </c>
      <c r="B146" s="355" t="s">
        <v>43</v>
      </c>
      <c r="C146" s="767">
        <v>46356</v>
      </c>
      <c r="D146" s="457" t="s">
        <v>60</v>
      </c>
      <c r="E146" s="767">
        <v>46029</v>
      </c>
      <c r="F146" s="298" t="s">
        <v>759</v>
      </c>
      <c r="G146" s="768"/>
      <c r="H146" s="769">
        <v>0</v>
      </c>
      <c r="I146" s="301" t="s">
        <v>540</v>
      </c>
      <c r="J146" s="769" t="s">
        <v>33</v>
      </c>
      <c r="K146" s="769" t="s">
        <v>546</v>
      </c>
      <c r="L146" s="299"/>
      <c r="M146" s="773" t="s">
        <v>238</v>
      </c>
      <c r="N146" s="799"/>
      <c r="O146" s="773" t="s">
        <v>110</v>
      </c>
      <c r="P146" s="753" t="s">
        <v>32</v>
      </c>
      <c r="Q146" s="740">
        <v>45659</v>
      </c>
      <c r="R146" s="1185"/>
      <c r="S146" s="1185"/>
      <c r="T146" s="1185"/>
      <c r="U146" s="794">
        <v>3682</v>
      </c>
      <c r="V146" s="1083"/>
      <c r="W146" s="794">
        <v>3682</v>
      </c>
      <c r="X146" s="1186">
        <f t="shared" si="9"/>
        <v>0</v>
      </c>
      <c r="Y146" s="1187"/>
      <c r="Z146" s="762">
        <v>0</v>
      </c>
      <c r="AA146" s="762">
        <v>0</v>
      </c>
      <c r="AB146" s="761">
        <v>0</v>
      </c>
      <c r="AC146" s="742" t="s">
        <v>774</v>
      </c>
      <c r="AD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805"/>
      <c r="B149" s="806"/>
      <c r="C149" s="806"/>
      <c r="D149" s="806"/>
      <c r="E149" s="806"/>
      <c r="F149" s="805"/>
      <c r="G149" s="805"/>
      <c r="H149" s="806"/>
      <c r="I149" s="806"/>
      <c r="J149" s="806"/>
      <c r="K149" s="806"/>
      <c r="L149" s="805"/>
      <c r="M149" s="806"/>
      <c r="N149" s="848"/>
      <c r="O149" s="806"/>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803"/>
      <c r="Q153" s="750"/>
      <c r="R153" s="750"/>
      <c r="S153" s="750"/>
      <c r="T153" s="750"/>
      <c r="U153" s="750"/>
      <c r="V153" s="789"/>
      <c r="W153" s="750"/>
      <c r="X153" s="750"/>
      <c r="Y153" s="750"/>
      <c r="Z153" s="750"/>
      <c r="AA153" s="750"/>
      <c r="AB153" s="750"/>
      <c r="AC153" s="750"/>
      <c r="AD153" s="791"/>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15" customHeight="1">
      <c r="A182" s="789"/>
      <c r="B182" s="750"/>
      <c r="C182" s="750"/>
      <c r="D182" s="750"/>
      <c r="E182" s="750"/>
      <c r="F182" s="789"/>
      <c r="G182" s="789"/>
      <c r="H182" s="750"/>
      <c r="I182" s="750"/>
      <c r="J182" s="750"/>
      <c r="K182" s="750"/>
      <c r="L182" s="789"/>
      <c r="M182" s="750"/>
      <c r="N182" s="790"/>
      <c r="O182" s="750"/>
    </row>
  </sheetData>
  <sortState xmlns:xlrd2="http://schemas.microsoft.com/office/spreadsheetml/2017/richdata2" ref="A2:AD26">
    <sortCondition descending="1" ref="B2:B26"/>
  </sortState>
  <dataValidations count="7">
    <dataValidation allowBlank="1" showInputMessage="1" showErrorMessage="1" sqref="D70 D135:D146 L139:L1048576 R137:U1048576 Q137:Q138 Q140:Q145 Q147:Q1048576 Q72:U74 L72:L74 D76:D133 D73 Q21:U21 L21 Q2:U7 L2:L7 Q9:U18 L9:L18 L25:L70 Q25:U70" xr:uid="{1D31F93E-3D68-4310-94BF-578ADAD65882}"/>
    <dataValidation type="list" allowBlank="1" showInputMessage="1" showErrorMessage="1" sqref="J36 J21 J72:J73 J76:J133 J135:J146 J23:J27 J2:J7 J9:J18 J42:J47 J49:J70" xr:uid="{5598570D-D2DE-4A6E-ABB1-14F4B3480632}">
      <formula1>"Received, Pending, Not Required"</formula1>
    </dataValidation>
    <dataValidation type="list" allowBlank="1" showInputMessage="1" showErrorMessage="1" sqref="I36 I135:I1048576 I76:I131 I72:I74 I11 I13:I14 I51:I52 I21 I17:I18 I3:I7 I42:I47 I23:I27 I55:I70" xr:uid="{BDA55F74-4FDA-49CF-8062-F3046665EBCB}">
      <formula1>"On Track, In Jeopardy, Completed on Track, Completed, Completed -Missed TSD"</formula1>
    </dataValidation>
    <dataValidation type="list" allowBlank="1" showInputMessage="1" showErrorMessage="1" sqref="I53:I54 I2 I37:I41 I12 I15:I16 I9:I10 I28:I35 I48:I50" xr:uid="{B676ED09-FB47-4D85-B41D-60012AA8BA0B}">
      <formula1>"On Track, In Jeopardy, Completed on Track, Completed, Completed -Missed TSD, On Hold Per Tillman"</formula1>
    </dataValidation>
    <dataValidation type="list" allowBlank="1" showInputMessage="1" showErrorMessage="1" sqref="K72:K74 K76:K131 K135:K1048576 K21 K2:K7 K24:K26 K9:K18 K28:K70" xr:uid="{E79CFDF7-5B00-4092-B572-9E33744A1925}">
      <formula1>"Pending Locates,Permits, SOW Pending, NTP Pending, Materials, Reassigned, Door Tags"</formula1>
    </dataValidation>
    <dataValidation type="list" allowBlank="1" showInputMessage="1" showErrorMessage="1" sqref="P135:P1048576 P72:P74 P76:P131 P2:P7 P9:P21 P23:P70"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B1" activePane="topRight" state="frozen"/>
      <selection pane="topRight" activeCell="A28" sqref="A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7" t="s">
        <v>530</v>
      </c>
      <c r="T1" s="1147" t="s">
        <v>531</v>
      </c>
      <c r="U1" s="342" t="s">
        <v>69</v>
      </c>
      <c r="V1" s="342" t="s">
        <v>532</v>
      </c>
      <c r="W1" s="342" t="s">
        <v>533</v>
      </c>
      <c r="X1" s="342" t="s">
        <v>493</v>
      </c>
      <c r="Y1" s="342" t="s">
        <v>534</v>
      </c>
      <c r="Z1" s="391" t="s">
        <v>535</v>
      </c>
      <c r="AA1" s="342" t="s">
        <v>495</v>
      </c>
      <c r="AB1" s="342" t="s">
        <v>536</v>
      </c>
      <c r="AC1" s="414" t="s">
        <v>537</v>
      </c>
    </row>
    <row r="2" spans="1:29" ht="39.75" customHeight="1">
      <c r="A2" s="626" t="s">
        <v>775</v>
      </c>
      <c r="B2" s="377" t="s">
        <v>34</v>
      </c>
      <c r="C2" s="360">
        <v>45960</v>
      </c>
      <c r="D2" s="360" t="s">
        <v>50</v>
      </c>
      <c r="E2" s="360">
        <v>45905</v>
      </c>
      <c r="F2" s="360" t="s">
        <v>55</v>
      </c>
      <c r="G2" s="361"/>
      <c r="H2" s="362">
        <v>0</v>
      </c>
      <c r="I2" s="1150" t="s">
        <v>687</v>
      </c>
      <c r="J2" s="362" t="s">
        <v>30</v>
      </c>
      <c r="K2" s="369"/>
      <c r="L2" s="299">
        <v>45943</v>
      </c>
      <c r="M2" s="695" t="s">
        <v>110</v>
      </c>
      <c r="N2" s="619">
        <v>2167.3000000000002</v>
      </c>
      <c r="O2" s="362" t="s">
        <v>110</v>
      </c>
      <c r="P2" s="486" t="s">
        <v>38</v>
      </c>
      <c r="Q2" s="363">
        <v>45908</v>
      </c>
      <c r="R2" s="363" t="s">
        <v>776</v>
      </c>
      <c r="S2" s="373" t="s">
        <v>777</v>
      </c>
      <c r="T2" s="373" t="s">
        <v>777</v>
      </c>
      <c r="U2" s="333">
        <v>158</v>
      </c>
      <c r="V2" s="450">
        <v>429</v>
      </c>
      <c r="W2" s="44">
        <f t="shared" ref="W2:W29" si="0">SUM(U2-V2)</f>
        <v>-271</v>
      </c>
      <c r="X2" s="3">
        <f t="shared" ref="X2:X29" si="1">IFERROR($V2/$U2, 0)</f>
        <v>2.7151898734177213</v>
      </c>
      <c r="Y2" s="30" t="s">
        <v>778</v>
      </c>
      <c r="Z2" s="280">
        <v>0</v>
      </c>
      <c r="AA2" s="280">
        <v>0</v>
      </c>
      <c r="AB2" s="9">
        <v>0</v>
      </c>
      <c r="AC2" s="828" t="s">
        <v>779</v>
      </c>
    </row>
    <row r="3" spans="1:29" ht="39.75" customHeight="1">
      <c r="A3" s="626" t="s">
        <v>780</v>
      </c>
      <c r="B3" s="377" t="s">
        <v>34</v>
      </c>
      <c r="C3" s="360">
        <v>45989</v>
      </c>
      <c r="D3" s="367" t="s">
        <v>54</v>
      </c>
      <c r="E3" s="367">
        <v>45964</v>
      </c>
      <c r="F3" s="366" t="s">
        <v>51</v>
      </c>
      <c r="G3" s="1188" t="s">
        <v>781</v>
      </c>
      <c r="H3" s="1155">
        <v>74</v>
      </c>
      <c r="I3" s="362" t="s">
        <v>687</v>
      </c>
      <c r="J3" s="362" t="s">
        <v>30</v>
      </c>
      <c r="K3" s="362"/>
      <c r="L3" s="19">
        <v>45932</v>
      </c>
      <c r="M3" s="1189" t="s">
        <v>110</v>
      </c>
      <c r="N3" s="1156">
        <v>47064</v>
      </c>
      <c r="O3" s="372" t="s">
        <v>110</v>
      </c>
      <c r="P3" s="486" t="s">
        <v>38</v>
      </c>
      <c r="Q3" s="370">
        <v>45932</v>
      </c>
      <c r="R3" s="363" t="s">
        <v>776</v>
      </c>
      <c r="S3" s="373" t="s">
        <v>777</v>
      </c>
      <c r="T3" s="373" t="s">
        <v>777</v>
      </c>
      <c r="U3" s="685">
        <v>4716</v>
      </c>
      <c r="V3" s="450">
        <v>4647</v>
      </c>
      <c r="W3" s="364">
        <f t="shared" si="0"/>
        <v>69</v>
      </c>
      <c r="X3" s="365">
        <f t="shared" si="1"/>
        <v>0.98536895674300251</v>
      </c>
      <c r="Y3" s="370">
        <v>45971</v>
      </c>
      <c r="Z3" s="280">
        <v>0</v>
      </c>
      <c r="AA3" s="280">
        <v>0</v>
      </c>
      <c r="AB3" s="1151">
        <v>0</v>
      </c>
      <c r="AC3" s="830" t="s">
        <v>782</v>
      </c>
    </row>
    <row r="4" spans="1:29" ht="39.75" customHeight="1">
      <c r="A4" s="755" t="s">
        <v>783</v>
      </c>
      <c r="B4" s="377" t="s">
        <v>34</v>
      </c>
      <c r="C4" s="704">
        <v>45999</v>
      </c>
      <c r="D4" s="715" t="s">
        <v>52</v>
      </c>
      <c r="E4" s="715">
        <v>45964</v>
      </c>
      <c r="F4" s="716" t="s">
        <v>53</v>
      </c>
      <c r="G4" s="715" t="s">
        <v>784</v>
      </c>
      <c r="H4" s="1155">
        <v>81</v>
      </c>
      <c r="I4" s="706" t="s">
        <v>687</v>
      </c>
      <c r="J4" s="706" t="s">
        <v>30</v>
      </c>
      <c r="K4" s="372"/>
      <c r="L4" s="715" t="s">
        <v>260</v>
      </c>
      <c r="M4" s="304" t="s">
        <v>110</v>
      </c>
      <c r="N4" s="934">
        <v>68962</v>
      </c>
      <c r="O4" s="1189" t="s">
        <v>110</v>
      </c>
      <c r="P4" s="756" t="s">
        <v>38</v>
      </c>
      <c r="Q4" s="720">
        <v>45932</v>
      </c>
      <c r="R4" s="363" t="s">
        <v>776</v>
      </c>
      <c r="S4" s="373" t="s">
        <v>777</v>
      </c>
      <c r="T4" s="373" t="s">
        <v>777</v>
      </c>
      <c r="U4" s="685">
        <v>5333</v>
      </c>
      <c r="V4" s="450">
        <v>5264</v>
      </c>
      <c r="W4" s="710">
        <f t="shared" si="0"/>
        <v>69</v>
      </c>
      <c r="X4" s="365">
        <f t="shared" si="1"/>
        <v>0.98706169135570976</v>
      </c>
      <c r="Y4" s="720">
        <v>46044</v>
      </c>
      <c r="Z4" s="712">
        <v>0</v>
      </c>
      <c r="AA4" s="712">
        <v>0</v>
      </c>
      <c r="AB4" s="1151">
        <v>0</v>
      </c>
      <c r="AC4" s="713" t="s">
        <v>785</v>
      </c>
    </row>
    <row r="5" spans="1:29" ht="39.75" customHeight="1">
      <c r="A5" s="755" t="s">
        <v>130</v>
      </c>
      <c r="B5" s="377" t="s">
        <v>34</v>
      </c>
      <c r="C5" s="704">
        <v>46040</v>
      </c>
      <c r="D5" s="716" t="s">
        <v>786</v>
      </c>
      <c r="E5" s="715">
        <v>45867</v>
      </c>
      <c r="F5" s="716" t="s">
        <v>53</v>
      </c>
      <c r="G5" s="716" t="s">
        <v>787</v>
      </c>
      <c r="H5" s="717">
        <v>0</v>
      </c>
      <c r="I5" s="372" t="s">
        <v>687</v>
      </c>
      <c r="J5" s="717" t="s">
        <v>30</v>
      </c>
      <c r="K5" s="362"/>
      <c r="L5" s="715" t="s">
        <v>260</v>
      </c>
      <c r="M5" s="717" t="s">
        <v>110</v>
      </c>
      <c r="N5" s="727">
        <v>144972.5</v>
      </c>
      <c r="O5" s="717" t="s">
        <v>110</v>
      </c>
      <c r="P5" s="756" t="s">
        <v>38</v>
      </c>
      <c r="Q5" s="720">
        <v>45867</v>
      </c>
      <c r="R5" s="363" t="s">
        <v>776</v>
      </c>
      <c r="S5" s="373" t="s">
        <v>777</v>
      </c>
      <c r="T5" s="373" t="s">
        <v>777</v>
      </c>
      <c r="U5" s="685">
        <v>9840</v>
      </c>
      <c r="V5" s="450">
        <v>9806</v>
      </c>
      <c r="W5" s="710">
        <f t="shared" si="0"/>
        <v>34</v>
      </c>
      <c r="X5" s="365">
        <f t="shared" si="1"/>
        <v>0.99654471544715451</v>
      </c>
      <c r="Y5" s="720">
        <v>45884</v>
      </c>
      <c r="Z5" s="712">
        <v>1</v>
      </c>
      <c r="AA5" s="712">
        <v>0</v>
      </c>
      <c r="AB5" s="721">
        <v>9106</v>
      </c>
      <c r="AC5" s="713" t="s">
        <v>788</v>
      </c>
    </row>
    <row r="6" spans="1:29" ht="39.75" customHeight="1">
      <c r="A6" s="755" t="s">
        <v>789</v>
      </c>
      <c r="B6" s="377" t="s">
        <v>34</v>
      </c>
      <c r="C6" s="704">
        <v>46096</v>
      </c>
      <c r="D6" s="716" t="s">
        <v>52</v>
      </c>
      <c r="E6" s="715">
        <v>46077</v>
      </c>
      <c r="F6" s="716" t="s">
        <v>53</v>
      </c>
      <c r="G6" s="716" t="s">
        <v>790</v>
      </c>
      <c r="H6" s="717">
        <v>0</v>
      </c>
      <c r="I6" s="372" t="s">
        <v>687</v>
      </c>
      <c r="J6" s="717" t="s">
        <v>30</v>
      </c>
      <c r="K6" s="1343"/>
      <c r="L6" s="715" t="s">
        <v>260</v>
      </c>
      <c r="M6" s="717" t="s">
        <v>110</v>
      </c>
      <c r="N6" s="727">
        <v>73653.899999999994</v>
      </c>
      <c r="O6" s="717" t="s">
        <v>110</v>
      </c>
      <c r="P6" s="756" t="s">
        <v>38</v>
      </c>
      <c r="Q6" s="1344">
        <v>46077</v>
      </c>
      <c r="R6" s="363" t="s">
        <v>776</v>
      </c>
      <c r="S6" s="373" t="s">
        <v>777</v>
      </c>
      <c r="T6" s="373" t="s">
        <v>777</v>
      </c>
      <c r="U6" s="1345">
        <v>6668</v>
      </c>
      <c r="V6" s="1346">
        <v>6668</v>
      </c>
      <c r="W6" s="1347">
        <f>SUM(U6-V6)</f>
        <v>0</v>
      </c>
      <c r="X6" s="365">
        <f>IFERROR($V6/$U6, 0)</f>
        <v>1</v>
      </c>
      <c r="Y6" s="370">
        <v>46090</v>
      </c>
      <c r="Z6" s="712">
        <v>0</v>
      </c>
      <c r="AA6" s="712">
        <v>0</v>
      </c>
      <c r="AB6" s="1348">
        <v>0</v>
      </c>
      <c r="AC6" s="1342"/>
    </row>
    <row r="7" spans="1:29" ht="39.75" customHeight="1">
      <c r="A7" s="755" t="s">
        <v>791</v>
      </c>
      <c r="B7" s="377" t="s">
        <v>34</v>
      </c>
      <c r="C7" s="704">
        <v>46107</v>
      </c>
      <c r="D7" s="704" t="s">
        <v>54</v>
      </c>
      <c r="E7" s="704">
        <v>45980</v>
      </c>
      <c r="F7" s="704" t="s">
        <v>53</v>
      </c>
      <c r="G7" s="705" t="s">
        <v>792</v>
      </c>
      <c r="H7" s="706">
        <v>82</v>
      </c>
      <c r="I7" s="706" t="s">
        <v>687</v>
      </c>
      <c r="J7" s="706" t="s">
        <v>30</v>
      </c>
      <c r="K7" s="706"/>
      <c r="L7" s="715" t="s">
        <v>260</v>
      </c>
      <c r="M7" s="706" t="s">
        <v>110</v>
      </c>
      <c r="N7" s="707">
        <v>56294</v>
      </c>
      <c r="O7" s="1002" t="s">
        <v>110</v>
      </c>
      <c r="P7" s="756" t="s">
        <v>38</v>
      </c>
      <c r="Q7" s="709">
        <v>45981</v>
      </c>
      <c r="R7" s="363" t="s">
        <v>776</v>
      </c>
      <c r="S7" s="373" t="s">
        <v>777</v>
      </c>
      <c r="T7" s="373" t="s">
        <v>777</v>
      </c>
      <c r="U7" s="710">
        <v>4146</v>
      </c>
      <c r="V7" s="757">
        <v>4172</v>
      </c>
      <c r="W7" s="710">
        <f t="shared" si="0"/>
        <v>-26</v>
      </c>
      <c r="X7" s="365">
        <f t="shared" si="1"/>
        <v>1.0062711046792088</v>
      </c>
      <c r="Y7" s="720">
        <v>46084</v>
      </c>
      <c r="Z7" s="712">
        <v>0</v>
      </c>
      <c r="AA7" s="712">
        <v>0</v>
      </c>
      <c r="AB7" s="710">
        <v>0</v>
      </c>
      <c r="AC7" s="713" t="s">
        <v>793</v>
      </c>
    </row>
    <row r="8" spans="1:29" ht="39.75" customHeight="1">
      <c r="A8" s="755" t="s">
        <v>794</v>
      </c>
      <c r="B8" s="377" t="s">
        <v>34</v>
      </c>
      <c r="C8" s="704">
        <v>46107</v>
      </c>
      <c r="D8" s="704" t="s">
        <v>54</v>
      </c>
      <c r="E8" s="704">
        <v>46009</v>
      </c>
      <c r="F8" s="704" t="s">
        <v>53</v>
      </c>
      <c r="G8" s="705" t="s">
        <v>795</v>
      </c>
      <c r="H8" s="706">
        <v>54</v>
      </c>
      <c r="I8" s="706" t="s">
        <v>687</v>
      </c>
      <c r="J8" s="706" t="s">
        <v>30</v>
      </c>
      <c r="K8" s="706"/>
      <c r="L8" s="704">
        <v>46077</v>
      </c>
      <c r="M8" s="706" t="s">
        <v>110</v>
      </c>
      <c r="N8" s="707">
        <v>58240</v>
      </c>
      <c r="O8" s="706" t="s">
        <v>110</v>
      </c>
      <c r="P8" s="756" t="s">
        <v>38</v>
      </c>
      <c r="Q8" s="1064">
        <v>46077</v>
      </c>
      <c r="R8" s="363" t="s">
        <v>776</v>
      </c>
      <c r="S8" s="373" t="s">
        <v>777</v>
      </c>
      <c r="T8" s="373" t="s">
        <v>777</v>
      </c>
      <c r="U8" s="710">
        <v>3599</v>
      </c>
      <c r="V8" s="757">
        <v>3599</v>
      </c>
      <c r="W8" s="710">
        <f t="shared" si="0"/>
        <v>0</v>
      </c>
      <c r="X8" s="365">
        <f t="shared" si="1"/>
        <v>1</v>
      </c>
      <c r="Y8" s="720">
        <v>46085</v>
      </c>
      <c r="Z8" s="712">
        <v>0</v>
      </c>
      <c r="AA8" s="712">
        <v>0</v>
      </c>
      <c r="AB8" s="721">
        <v>0</v>
      </c>
      <c r="AC8" s="713" t="s">
        <v>796</v>
      </c>
    </row>
    <row r="9" spans="1:29" ht="39.75" customHeight="1">
      <c r="A9" s="755" t="s">
        <v>797</v>
      </c>
      <c r="B9" s="377" t="s">
        <v>37</v>
      </c>
      <c r="C9" s="704">
        <v>46006</v>
      </c>
      <c r="D9" s="716" t="s">
        <v>52</v>
      </c>
      <c r="E9" s="715">
        <v>45987</v>
      </c>
      <c r="F9" s="716" t="s">
        <v>51</v>
      </c>
      <c r="G9" s="716" t="s">
        <v>798</v>
      </c>
      <c r="H9" s="717">
        <v>30</v>
      </c>
      <c r="I9" s="372" t="s">
        <v>687</v>
      </c>
      <c r="J9" s="1155" t="s">
        <v>30</v>
      </c>
      <c r="K9" s="706"/>
      <c r="L9" s="367" t="s">
        <v>260</v>
      </c>
      <c r="M9" s="717" t="s">
        <v>110</v>
      </c>
      <c r="N9" s="853">
        <v>31387.05</v>
      </c>
      <c r="O9" s="717" t="s">
        <v>110</v>
      </c>
      <c r="P9" s="756" t="s">
        <v>38</v>
      </c>
      <c r="Q9" s="720">
        <v>45992</v>
      </c>
      <c r="R9" s="363" t="s">
        <v>776</v>
      </c>
      <c r="S9" s="373" t="s">
        <v>777</v>
      </c>
      <c r="T9" s="373" t="s">
        <v>777</v>
      </c>
      <c r="U9" s="721">
        <v>2580</v>
      </c>
      <c r="V9" s="757">
        <v>2637</v>
      </c>
      <c r="W9" s="710">
        <f t="shared" si="0"/>
        <v>-57</v>
      </c>
      <c r="X9" s="365">
        <f t="shared" si="1"/>
        <v>1.0220930232558139</v>
      </c>
      <c r="Y9" s="720">
        <v>46001</v>
      </c>
      <c r="Z9" s="712">
        <v>0</v>
      </c>
      <c r="AA9" s="712">
        <v>0</v>
      </c>
      <c r="AB9" s="721">
        <v>0</v>
      </c>
      <c r="AC9" s="830" t="s">
        <v>799</v>
      </c>
    </row>
    <row r="10" spans="1:29" ht="39.75" customHeight="1">
      <c r="A10" s="755" t="s">
        <v>800</v>
      </c>
      <c r="B10" s="377" t="s">
        <v>37</v>
      </c>
      <c r="C10" s="704">
        <v>46040</v>
      </c>
      <c r="D10" s="716" t="s">
        <v>52</v>
      </c>
      <c r="E10" s="715">
        <v>46031</v>
      </c>
      <c r="F10" s="716" t="s">
        <v>51</v>
      </c>
      <c r="G10" s="716" t="s">
        <v>801</v>
      </c>
      <c r="H10" s="717">
        <v>73</v>
      </c>
      <c r="I10" s="372" t="s">
        <v>687</v>
      </c>
      <c r="J10" s="1155" t="s">
        <v>30</v>
      </c>
      <c r="K10" s="706"/>
      <c r="L10" s="367" t="s">
        <v>260</v>
      </c>
      <c r="M10" s="717" t="s">
        <v>110</v>
      </c>
      <c r="N10" s="727">
        <v>77814</v>
      </c>
      <c r="O10" s="717" t="s">
        <v>110</v>
      </c>
      <c r="P10" s="756" t="s">
        <v>38</v>
      </c>
      <c r="Q10" s="720">
        <v>46015</v>
      </c>
      <c r="R10" s="363" t="s">
        <v>776</v>
      </c>
      <c r="S10" s="373" t="s">
        <v>777</v>
      </c>
      <c r="T10" s="373" t="s">
        <v>777</v>
      </c>
      <c r="U10" s="721">
        <v>6263</v>
      </c>
      <c r="V10" s="757">
        <v>6221</v>
      </c>
      <c r="W10" s="710">
        <f t="shared" si="0"/>
        <v>42</v>
      </c>
      <c r="X10" s="365">
        <f t="shared" si="1"/>
        <v>0.9932939485869392</v>
      </c>
      <c r="Y10" s="720">
        <v>46024</v>
      </c>
      <c r="Z10" s="712">
        <v>0</v>
      </c>
      <c r="AA10" s="712">
        <v>0</v>
      </c>
      <c r="AB10" s="721">
        <v>0</v>
      </c>
      <c r="AC10" s="830" t="s">
        <v>802</v>
      </c>
    </row>
    <row r="11" spans="1:29" ht="39.75" customHeight="1">
      <c r="A11" s="755" t="s">
        <v>803</v>
      </c>
      <c r="B11" s="377" t="s">
        <v>37</v>
      </c>
      <c r="C11" s="704">
        <v>46081</v>
      </c>
      <c r="D11" s="716" t="s">
        <v>50</v>
      </c>
      <c r="E11" s="715">
        <v>46001</v>
      </c>
      <c r="F11" s="716" t="s">
        <v>51</v>
      </c>
      <c r="G11" s="716" t="s">
        <v>804</v>
      </c>
      <c r="H11" s="717">
        <v>80</v>
      </c>
      <c r="I11" s="372" t="s">
        <v>687</v>
      </c>
      <c r="J11" s="1155" t="s">
        <v>30</v>
      </c>
      <c r="K11" s="706"/>
      <c r="L11" s="715">
        <v>46021</v>
      </c>
      <c r="M11" s="717" t="s">
        <v>110</v>
      </c>
      <c r="N11" s="727">
        <v>65843.5</v>
      </c>
      <c r="O11" s="717" t="s">
        <v>110</v>
      </c>
      <c r="P11" s="756" t="s">
        <v>38</v>
      </c>
      <c r="Q11" s="720">
        <v>45995</v>
      </c>
      <c r="R11" s="363" t="s">
        <v>776</v>
      </c>
      <c r="S11" s="373" t="s">
        <v>777</v>
      </c>
      <c r="T11" s="373" t="s">
        <v>777</v>
      </c>
      <c r="U11" s="721">
        <v>5052</v>
      </c>
      <c r="V11" s="757">
        <v>4889</v>
      </c>
      <c r="W11" s="710">
        <f t="shared" si="0"/>
        <v>163</v>
      </c>
      <c r="X11" s="365">
        <f t="shared" si="1"/>
        <v>0.967735550277118</v>
      </c>
      <c r="Y11" s="720">
        <v>46001</v>
      </c>
      <c r="Z11" s="712">
        <v>0</v>
      </c>
      <c r="AA11" s="712">
        <v>0</v>
      </c>
      <c r="AB11" s="721">
        <v>0</v>
      </c>
      <c r="AC11" s="713" t="s">
        <v>805</v>
      </c>
    </row>
    <row r="12" spans="1:29" ht="39.75" customHeight="1">
      <c r="A12" s="755" t="s">
        <v>806</v>
      </c>
      <c r="B12" s="377" t="s">
        <v>37</v>
      </c>
      <c r="C12" s="704">
        <v>46081</v>
      </c>
      <c r="D12" s="716" t="s">
        <v>52</v>
      </c>
      <c r="E12" s="715">
        <v>46043</v>
      </c>
      <c r="F12" s="716" t="s">
        <v>51</v>
      </c>
      <c r="G12" s="716" t="s">
        <v>807</v>
      </c>
      <c r="H12" s="717">
        <v>61</v>
      </c>
      <c r="I12" s="372" t="s">
        <v>687</v>
      </c>
      <c r="J12" s="717" t="s">
        <v>30</v>
      </c>
      <c r="K12" s="706"/>
      <c r="L12" s="715">
        <v>46038</v>
      </c>
      <c r="M12" s="717" t="s">
        <v>110</v>
      </c>
      <c r="N12" s="727">
        <v>56650</v>
      </c>
      <c r="O12" s="717" t="s">
        <v>110</v>
      </c>
      <c r="P12" s="756" t="s">
        <v>38</v>
      </c>
      <c r="Q12" s="720">
        <v>46038</v>
      </c>
      <c r="R12" s="363" t="s">
        <v>776</v>
      </c>
      <c r="S12" s="373" t="s">
        <v>777</v>
      </c>
      <c r="T12" s="373" t="s">
        <v>777</v>
      </c>
      <c r="U12" s="721">
        <v>4641</v>
      </c>
      <c r="V12" s="757">
        <v>4757</v>
      </c>
      <c r="W12" s="710">
        <f t="shared" si="0"/>
        <v>-116</v>
      </c>
      <c r="X12" s="365">
        <f t="shared" si="1"/>
        <v>1.0249946132299073</v>
      </c>
      <c r="Y12" s="720">
        <v>46051</v>
      </c>
      <c r="Z12" s="712">
        <v>0</v>
      </c>
      <c r="AA12" s="712">
        <v>0</v>
      </c>
      <c r="AB12" s="721">
        <v>0</v>
      </c>
      <c r="AC12" s="713" t="s">
        <v>808</v>
      </c>
    </row>
    <row r="13" spans="1:29" ht="39.75" customHeight="1">
      <c r="A13" s="626" t="s">
        <v>809</v>
      </c>
      <c r="B13" s="377" t="s">
        <v>37</v>
      </c>
      <c r="C13" s="360">
        <v>46053</v>
      </c>
      <c r="D13" s="366" t="s">
        <v>52</v>
      </c>
      <c r="E13" s="367">
        <v>45964</v>
      </c>
      <c r="F13" s="366" t="s">
        <v>51</v>
      </c>
      <c r="G13" s="368"/>
      <c r="H13" s="369">
        <v>82</v>
      </c>
      <c r="I13" s="372" t="s">
        <v>687</v>
      </c>
      <c r="J13" s="369" t="s">
        <v>30</v>
      </c>
      <c r="K13" s="362"/>
      <c r="L13" s="367" t="s">
        <v>260</v>
      </c>
      <c r="M13" s="369" t="s">
        <v>110</v>
      </c>
      <c r="N13" s="646">
        <v>101871</v>
      </c>
      <c r="O13" s="369" t="s">
        <v>110</v>
      </c>
      <c r="P13" s="486" t="s">
        <v>38</v>
      </c>
      <c r="Q13" s="370">
        <v>45965</v>
      </c>
      <c r="R13" s="370">
        <v>46042</v>
      </c>
      <c r="S13" s="373" t="s">
        <v>777</v>
      </c>
      <c r="T13" s="373" t="s">
        <v>777</v>
      </c>
      <c r="U13" s="9">
        <v>8100</v>
      </c>
      <c r="V13" s="487">
        <v>7972</v>
      </c>
      <c r="W13" s="364">
        <f t="shared" si="0"/>
        <v>128</v>
      </c>
      <c r="X13" s="365">
        <f t="shared" si="1"/>
        <v>0.98419753086419748</v>
      </c>
      <c r="Y13" s="370">
        <v>45973</v>
      </c>
      <c r="Z13" s="280">
        <v>0</v>
      </c>
      <c r="AA13" s="280">
        <v>0</v>
      </c>
      <c r="AB13" s="9">
        <v>0</v>
      </c>
      <c r="AC13" s="830" t="s">
        <v>810</v>
      </c>
    </row>
    <row r="14" spans="1:29" ht="39.75" customHeight="1">
      <c r="A14" s="626" t="s">
        <v>811</v>
      </c>
      <c r="B14" s="377" t="s">
        <v>37</v>
      </c>
      <c r="C14" s="360">
        <v>46053</v>
      </c>
      <c r="D14" s="366" t="s">
        <v>52</v>
      </c>
      <c r="E14" s="367">
        <v>45974</v>
      </c>
      <c r="F14" s="366" t="s">
        <v>51</v>
      </c>
      <c r="G14" s="368" t="s">
        <v>812</v>
      </c>
      <c r="H14" s="369">
        <v>77</v>
      </c>
      <c r="I14" s="372" t="s">
        <v>687</v>
      </c>
      <c r="J14" s="369" t="s">
        <v>30</v>
      </c>
      <c r="K14" s="362"/>
      <c r="L14" s="367">
        <v>45965</v>
      </c>
      <c r="M14" s="369" t="s">
        <v>110</v>
      </c>
      <c r="N14" s="646">
        <v>90786</v>
      </c>
      <c r="O14" s="369" t="s">
        <v>110</v>
      </c>
      <c r="P14" s="486" t="s">
        <v>38</v>
      </c>
      <c r="Q14" s="370">
        <v>45965</v>
      </c>
      <c r="R14" s="370">
        <v>46042</v>
      </c>
      <c r="S14" s="373" t="s">
        <v>777</v>
      </c>
      <c r="T14" s="373" t="s">
        <v>777</v>
      </c>
      <c r="U14" s="9">
        <v>8013</v>
      </c>
      <c r="V14" s="487">
        <v>7885</v>
      </c>
      <c r="W14" s="364">
        <f t="shared" si="0"/>
        <v>128</v>
      </c>
      <c r="X14" s="365">
        <f t="shared" si="1"/>
        <v>0.98402595781854485</v>
      </c>
      <c r="Y14" s="370">
        <v>45979</v>
      </c>
      <c r="Z14" s="280">
        <v>0</v>
      </c>
      <c r="AA14" s="280">
        <v>0</v>
      </c>
      <c r="AB14" s="9">
        <v>0</v>
      </c>
      <c r="AC14" s="830" t="s">
        <v>810</v>
      </c>
    </row>
    <row r="15" spans="1:29" ht="39.75" customHeight="1">
      <c r="A15" s="808" t="s">
        <v>813</v>
      </c>
      <c r="B15" s="311" t="s">
        <v>37</v>
      </c>
      <c r="C15" s="704">
        <v>46040</v>
      </c>
      <c r="D15" s="716" t="s">
        <v>52</v>
      </c>
      <c r="E15" s="715">
        <v>45996</v>
      </c>
      <c r="F15" s="716" t="s">
        <v>51</v>
      </c>
      <c r="G15" s="716" t="s">
        <v>814</v>
      </c>
      <c r="H15" s="717">
        <v>78</v>
      </c>
      <c r="I15" s="372" t="s">
        <v>687</v>
      </c>
      <c r="J15" s="717" t="s">
        <v>30</v>
      </c>
      <c r="K15" s="706"/>
      <c r="L15" s="367" t="s">
        <v>260</v>
      </c>
      <c r="M15" s="717" t="s">
        <v>110</v>
      </c>
      <c r="N15" s="727">
        <v>84477</v>
      </c>
      <c r="O15" s="717" t="s">
        <v>110</v>
      </c>
      <c r="P15" s="756" t="s">
        <v>38</v>
      </c>
      <c r="Q15" s="720">
        <v>46000</v>
      </c>
      <c r="R15" s="363" t="s">
        <v>776</v>
      </c>
      <c r="S15" s="373" t="s">
        <v>777</v>
      </c>
      <c r="T15" s="373" t="s">
        <v>777</v>
      </c>
      <c r="U15" s="721">
        <v>6758</v>
      </c>
      <c r="V15" s="782">
        <v>6565</v>
      </c>
      <c r="W15" s="748">
        <f t="shared" si="0"/>
        <v>193</v>
      </c>
      <c r="X15" s="3">
        <f t="shared" si="1"/>
        <v>0.97144125480911514</v>
      </c>
      <c r="Y15" s="807">
        <v>46006</v>
      </c>
      <c r="Z15" s="712">
        <v>0</v>
      </c>
      <c r="AA15" s="826">
        <v>0</v>
      </c>
      <c r="AB15" s="827">
        <v>0</v>
      </c>
      <c r="AC15" s="831" t="s">
        <v>815</v>
      </c>
    </row>
    <row r="16" spans="1:29" ht="39.75" customHeight="1">
      <c r="A16" s="755" t="s">
        <v>816</v>
      </c>
      <c r="B16" s="705" t="s">
        <v>31</v>
      </c>
      <c r="C16" s="704">
        <v>46073</v>
      </c>
      <c r="D16" s="704" t="s">
        <v>817</v>
      </c>
      <c r="E16" s="715">
        <v>46041</v>
      </c>
      <c r="F16" s="705" t="s">
        <v>57</v>
      </c>
      <c r="G16" s="716" t="s">
        <v>818</v>
      </c>
      <c r="H16" s="706">
        <v>67</v>
      </c>
      <c r="I16" s="1150" t="s">
        <v>687</v>
      </c>
      <c r="J16" s="706" t="s">
        <v>30</v>
      </c>
      <c r="K16" s="706"/>
      <c r="L16" s="715">
        <v>46038</v>
      </c>
      <c r="M16" s="717" t="s">
        <v>110</v>
      </c>
      <c r="N16" s="727">
        <v>66854</v>
      </c>
      <c r="O16" s="717" t="s">
        <v>110</v>
      </c>
      <c r="P16" s="756" t="s">
        <v>38</v>
      </c>
      <c r="Q16" s="720">
        <v>46029</v>
      </c>
      <c r="R16" s="720">
        <v>46076</v>
      </c>
      <c r="S16" s="363">
        <v>46079</v>
      </c>
      <c r="T16" s="373" t="s">
        <v>777</v>
      </c>
      <c r="U16" s="721">
        <v>5534</v>
      </c>
      <c r="V16" s="757">
        <v>5407</v>
      </c>
      <c r="W16" s="710">
        <f t="shared" si="0"/>
        <v>127</v>
      </c>
      <c r="X16" s="365">
        <f t="shared" si="1"/>
        <v>0.97705095771593786</v>
      </c>
      <c r="Y16" s="720">
        <v>46069</v>
      </c>
      <c r="Z16" s="712">
        <v>0</v>
      </c>
      <c r="AA16" s="712">
        <v>0</v>
      </c>
      <c r="AB16" s="1151">
        <v>0</v>
      </c>
      <c r="AC16" s="713" t="s">
        <v>819</v>
      </c>
    </row>
    <row r="17" spans="1:29" ht="39.75" customHeight="1">
      <c r="A17" s="755" t="s">
        <v>820</v>
      </c>
      <c r="B17" s="705" t="s">
        <v>31</v>
      </c>
      <c r="C17" s="771">
        <v>45838</v>
      </c>
      <c r="D17" s="456" t="s">
        <v>821</v>
      </c>
      <c r="E17" s="767">
        <v>46084</v>
      </c>
      <c r="F17" s="703" t="s">
        <v>57</v>
      </c>
      <c r="G17" s="705" t="s">
        <v>822</v>
      </c>
      <c r="H17" s="706">
        <v>26</v>
      </c>
      <c r="I17" s="1150" t="s">
        <v>687</v>
      </c>
      <c r="J17" s="706" t="s">
        <v>30</v>
      </c>
      <c r="K17" s="706"/>
      <c r="L17" s="367" t="s">
        <v>260</v>
      </c>
      <c r="M17" s="706" t="s">
        <v>110</v>
      </c>
      <c r="N17" s="707">
        <v>12781.6</v>
      </c>
      <c r="O17" s="706" t="s">
        <v>110</v>
      </c>
      <c r="P17" s="756" t="s">
        <v>38</v>
      </c>
      <c r="Q17" s="709">
        <v>46084</v>
      </c>
      <c r="R17" s="363" t="s">
        <v>776</v>
      </c>
      <c r="S17" s="373" t="s">
        <v>777</v>
      </c>
      <c r="T17" s="373" t="s">
        <v>777</v>
      </c>
      <c r="U17" s="333">
        <v>937</v>
      </c>
      <c r="V17" s="757">
        <v>927</v>
      </c>
      <c r="W17" s="710">
        <f>SUM(U17-V17)</f>
        <v>10</v>
      </c>
      <c r="X17" s="365">
        <f t="shared" si="1"/>
        <v>0.98932764140875129</v>
      </c>
      <c r="Y17" s="720">
        <v>46098</v>
      </c>
      <c r="Z17" s="712">
        <v>1</v>
      </c>
      <c r="AA17" s="712">
        <v>1</v>
      </c>
      <c r="AB17" s="1293">
        <v>1</v>
      </c>
      <c r="AC17" s="743" t="s">
        <v>823</v>
      </c>
    </row>
    <row r="18" spans="1:29" ht="39.75" customHeight="1">
      <c r="A18" s="755" t="s">
        <v>824</v>
      </c>
      <c r="B18" s="705" t="s">
        <v>31</v>
      </c>
      <c r="C18" s="704">
        <v>46073</v>
      </c>
      <c r="D18" s="704" t="s">
        <v>817</v>
      </c>
      <c r="E18" s="704">
        <v>46045</v>
      </c>
      <c r="F18" s="705" t="s">
        <v>57</v>
      </c>
      <c r="G18" s="705"/>
      <c r="H18" s="706">
        <v>81</v>
      </c>
      <c r="I18" s="1150" t="s">
        <v>540</v>
      </c>
      <c r="J18" s="706" t="s">
        <v>30</v>
      </c>
      <c r="K18" s="706"/>
      <c r="L18" s="704">
        <v>46027</v>
      </c>
      <c r="M18" s="706" t="s">
        <v>110</v>
      </c>
      <c r="N18" s="707">
        <v>53152.33</v>
      </c>
      <c r="O18" s="706" t="s">
        <v>110</v>
      </c>
      <c r="P18" s="756" t="s">
        <v>38</v>
      </c>
      <c r="Q18" s="709">
        <v>46027</v>
      </c>
      <c r="R18" s="363" t="s">
        <v>776</v>
      </c>
      <c r="S18" s="373" t="s">
        <v>777</v>
      </c>
      <c r="T18" s="373" t="s">
        <v>777</v>
      </c>
      <c r="U18" s="333">
        <v>3323</v>
      </c>
      <c r="V18" s="757">
        <v>3100</v>
      </c>
      <c r="W18" s="710">
        <f t="shared" si="0"/>
        <v>223</v>
      </c>
      <c r="X18" s="365">
        <f t="shared" si="1"/>
        <v>0.93289196509178451</v>
      </c>
      <c r="Y18" s="720">
        <v>46056</v>
      </c>
      <c r="Z18" s="712">
        <v>1</v>
      </c>
      <c r="AA18" s="712">
        <v>1</v>
      </c>
      <c r="AB18" s="712">
        <v>1</v>
      </c>
      <c r="AC18" s="713" t="s">
        <v>825</v>
      </c>
    </row>
    <row r="19" spans="1:29" ht="39.75" customHeight="1">
      <c r="A19" s="755" t="s">
        <v>826</v>
      </c>
      <c r="B19" s="705" t="s">
        <v>31</v>
      </c>
      <c r="C19" s="704">
        <v>46073</v>
      </c>
      <c r="D19" s="704" t="s">
        <v>817</v>
      </c>
      <c r="E19" s="704"/>
      <c r="F19" s="705" t="s">
        <v>57</v>
      </c>
      <c r="G19" s="705" t="s">
        <v>827</v>
      </c>
      <c r="H19" s="706">
        <v>0</v>
      </c>
      <c r="I19" s="1150" t="s">
        <v>687</v>
      </c>
      <c r="J19" s="706" t="s">
        <v>30</v>
      </c>
      <c r="K19" s="706"/>
      <c r="L19" s="767" t="s">
        <v>260</v>
      </c>
      <c r="M19" s="706" t="s">
        <v>110</v>
      </c>
      <c r="N19" s="707">
        <v>38359.1</v>
      </c>
      <c r="O19" s="706" t="s">
        <v>110</v>
      </c>
      <c r="P19" s="756" t="s">
        <v>38</v>
      </c>
      <c r="Q19" s="709">
        <v>46041</v>
      </c>
      <c r="R19" s="709">
        <v>46083</v>
      </c>
      <c r="S19" s="373" t="s">
        <v>777</v>
      </c>
      <c r="T19" s="373" t="s">
        <v>777</v>
      </c>
      <c r="U19" s="333">
        <v>3146</v>
      </c>
      <c r="V19" s="450">
        <v>3263</v>
      </c>
      <c r="W19" s="710">
        <f t="shared" si="0"/>
        <v>-117</v>
      </c>
      <c r="X19" s="365">
        <f t="shared" si="1"/>
        <v>1.0371900826446281</v>
      </c>
      <c r="Y19" s="720">
        <v>46042</v>
      </c>
      <c r="Z19" s="712">
        <v>1</v>
      </c>
      <c r="AA19" s="712">
        <v>0</v>
      </c>
      <c r="AB19" s="712">
        <v>1</v>
      </c>
      <c r="AC19" s="732" t="s">
        <v>828</v>
      </c>
    </row>
    <row r="20" spans="1:29" ht="39.75" customHeight="1">
      <c r="A20" s="626" t="s">
        <v>829</v>
      </c>
      <c r="B20" s="358" t="s">
        <v>31</v>
      </c>
      <c r="C20" s="360">
        <v>46021</v>
      </c>
      <c r="D20" s="358" t="s">
        <v>830</v>
      </c>
      <c r="E20" s="360" t="s">
        <v>260</v>
      </c>
      <c r="F20" s="358" t="s">
        <v>61</v>
      </c>
      <c r="G20" s="361" t="s">
        <v>831</v>
      </c>
      <c r="H20" s="362">
        <v>0</v>
      </c>
      <c r="I20" s="362" t="s">
        <v>687</v>
      </c>
      <c r="J20" s="362" t="s">
        <v>30</v>
      </c>
      <c r="K20" s="362"/>
      <c r="L20" s="360" t="s">
        <v>555</v>
      </c>
      <c r="M20" s="362" t="s">
        <v>110</v>
      </c>
      <c r="N20" s="619">
        <v>1931.75</v>
      </c>
      <c r="O20" s="362" t="s">
        <v>110</v>
      </c>
      <c r="P20" s="677" t="s">
        <v>38</v>
      </c>
      <c r="Q20" s="59"/>
      <c r="R20" s="363" t="s">
        <v>776</v>
      </c>
      <c r="S20" s="373" t="s">
        <v>777</v>
      </c>
      <c r="T20" s="373" t="s">
        <v>777</v>
      </c>
      <c r="U20" s="333">
        <v>0</v>
      </c>
      <c r="V20" s="450">
        <v>0</v>
      </c>
      <c r="W20" s="364">
        <f t="shared" si="0"/>
        <v>0</v>
      </c>
      <c r="X20" s="365">
        <f t="shared" si="1"/>
        <v>0</v>
      </c>
      <c r="Y20" s="370">
        <v>45996</v>
      </c>
      <c r="Z20" s="280">
        <v>0</v>
      </c>
      <c r="AA20" s="280">
        <v>1</v>
      </c>
      <c r="AB20" s="364">
        <v>0</v>
      </c>
      <c r="AC20" s="828" t="s">
        <v>832</v>
      </c>
    </row>
    <row r="21" spans="1:29" ht="39.75" customHeight="1">
      <c r="A21" s="808" t="s">
        <v>833</v>
      </c>
      <c r="B21" s="355" t="s">
        <v>41</v>
      </c>
      <c r="C21" s="299">
        <v>46081</v>
      </c>
      <c r="D21" s="716" t="s">
        <v>834</v>
      </c>
      <c r="E21" s="767">
        <v>46059</v>
      </c>
      <c r="F21" s="768" t="s">
        <v>51</v>
      </c>
      <c r="G21" s="768"/>
      <c r="H21" s="769">
        <v>171</v>
      </c>
      <c r="I21" s="301" t="s">
        <v>687</v>
      </c>
      <c r="J21" s="769" t="s">
        <v>36</v>
      </c>
      <c r="K21" s="362"/>
      <c r="L21" s="771">
        <v>46062</v>
      </c>
      <c r="M21" s="717" t="s">
        <v>110</v>
      </c>
      <c r="N21" s="852">
        <v>160211</v>
      </c>
      <c r="O21" s="717" t="s">
        <v>110</v>
      </c>
      <c r="P21" s="756" t="s">
        <v>38</v>
      </c>
      <c r="Q21" s="781">
        <v>46062</v>
      </c>
      <c r="R21" s="363" t="s">
        <v>776</v>
      </c>
      <c r="S21" s="373" t="s">
        <v>777</v>
      </c>
      <c r="T21" s="373" t="s">
        <v>777</v>
      </c>
      <c r="U21" s="748">
        <v>10731</v>
      </c>
      <c r="V21" s="782">
        <v>10731</v>
      </c>
      <c r="W21" s="748">
        <f>SUM(U21-V21)</f>
        <v>0</v>
      </c>
      <c r="X21" s="29">
        <f>IFERROR($V21/$U21, 0)</f>
        <v>1</v>
      </c>
      <c r="Y21" s="740">
        <v>46070</v>
      </c>
      <c r="Z21" s="850">
        <v>1</v>
      </c>
      <c r="AA21" s="712">
        <v>0</v>
      </c>
      <c r="AB21" s="721">
        <v>0</v>
      </c>
      <c r="AC21" s="742" t="s">
        <v>835</v>
      </c>
    </row>
    <row r="22" spans="1:29" ht="39.75" customHeight="1">
      <c r="A22" s="755" t="s">
        <v>836</v>
      </c>
      <c r="B22" s="359" t="s">
        <v>28</v>
      </c>
      <c r="C22" s="704">
        <v>46080</v>
      </c>
      <c r="D22" s="366" t="s">
        <v>837</v>
      </c>
      <c r="E22" s="715">
        <v>45700</v>
      </c>
      <c r="F22" s="366" t="s">
        <v>59</v>
      </c>
      <c r="G22" s="715" t="s">
        <v>395</v>
      </c>
      <c r="H22" s="717">
        <v>81</v>
      </c>
      <c r="I22" s="1150" t="s">
        <v>687</v>
      </c>
      <c r="J22" s="717" t="s">
        <v>30</v>
      </c>
      <c r="K22" s="717"/>
      <c r="L22" s="715">
        <v>45702</v>
      </c>
      <c r="M22" s="372" t="s">
        <v>110</v>
      </c>
      <c r="N22" s="727">
        <v>70635</v>
      </c>
      <c r="O22" s="372" t="s">
        <v>110</v>
      </c>
      <c r="P22" s="756" t="s">
        <v>38</v>
      </c>
      <c r="Q22" s="720">
        <v>45696</v>
      </c>
      <c r="R22" s="363" t="s">
        <v>776</v>
      </c>
      <c r="S22" s="373" t="s">
        <v>777</v>
      </c>
      <c r="T22" s="373" t="s">
        <v>777</v>
      </c>
      <c r="U22" s="721">
        <v>6092</v>
      </c>
      <c r="V22" s="757">
        <v>6290</v>
      </c>
      <c r="W22" s="710">
        <f t="shared" si="0"/>
        <v>-198</v>
      </c>
      <c r="X22" s="365">
        <f t="shared" si="1"/>
        <v>1.0325016414970454</v>
      </c>
      <c r="Y22" s="720">
        <v>45747</v>
      </c>
      <c r="Z22" s="365">
        <v>1</v>
      </c>
      <c r="AA22" s="365">
        <v>1</v>
      </c>
      <c r="AB22" s="365">
        <v>1</v>
      </c>
      <c r="AC22" s="841" t="s">
        <v>838</v>
      </c>
    </row>
    <row r="23" spans="1:29" ht="39.75" customHeight="1">
      <c r="A23" s="755" t="s">
        <v>431</v>
      </c>
      <c r="B23" s="359" t="s">
        <v>28</v>
      </c>
      <c r="C23" s="704">
        <v>46080</v>
      </c>
      <c r="D23" s="716" t="s">
        <v>464</v>
      </c>
      <c r="E23" s="715">
        <v>45748</v>
      </c>
      <c r="F23" s="366" t="s">
        <v>59</v>
      </c>
      <c r="G23" s="716" t="s">
        <v>432</v>
      </c>
      <c r="H23" s="717">
        <v>0</v>
      </c>
      <c r="I23" s="717" t="s">
        <v>687</v>
      </c>
      <c r="J23" s="717" t="s">
        <v>30</v>
      </c>
      <c r="K23" s="717"/>
      <c r="L23" s="715">
        <v>46028</v>
      </c>
      <c r="M23" s="717" t="s">
        <v>110</v>
      </c>
      <c r="N23" s="727">
        <v>29634.15</v>
      </c>
      <c r="O23" s="717" t="s">
        <v>110</v>
      </c>
      <c r="P23" s="756" t="s">
        <v>38</v>
      </c>
      <c r="Q23" s="720">
        <v>45743</v>
      </c>
      <c r="R23" s="363" t="s">
        <v>776</v>
      </c>
      <c r="S23" s="373" t="s">
        <v>777</v>
      </c>
      <c r="T23" s="373" t="s">
        <v>777</v>
      </c>
      <c r="U23" s="721">
        <v>1831</v>
      </c>
      <c r="V23" s="757">
        <v>1904</v>
      </c>
      <c r="W23" s="710">
        <f t="shared" si="0"/>
        <v>-73</v>
      </c>
      <c r="X23" s="365">
        <f t="shared" si="1"/>
        <v>1.0398689240851993</v>
      </c>
      <c r="Y23" s="720">
        <v>45790</v>
      </c>
      <c r="Z23" s="712">
        <v>0</v>
      </c>
      <c r="AA23" s="712">
        <v>0</v>
      </c>
      <c r="AB23" s="721">
        <v>0</v>
      </c>
      <c r="AC23" s="732" t="s">
        <v>839</v>
      </c>
    </row>
    <row r="24" spans="1:29" ht="39.75" customHeight="1">
      <c r="A24" s="626" t="s">
        <v>507</v>
      </c>
      <c r="B24" s="359" t="s">
        <v>28</v>
      </c>
      <c r="C24" s="360">
        <v>45991</v>
      </c>
      <c r="D24" s="360" t="s">
        <v>50</v>
      </c>
      <c r="E24" s="367">
        <v>45748</v>
      </c>
      <c r="F24" s="366" t="s">
        <v>59</v>
      </c>
      <c r="G24" s="368" t="s">
        <v>840</v>
      </c>
      <c r="H24" s="369">
        <v>0</v>
      </c>
      <c r="I24" s="369" t="s">
        <v>687</v>
      </c>
      <c r="J24" s="362" t="s">
        <v>30</v>
      </c>
      <c r="K24" s="597"/>
      <c r="L24" s="367">
        <v>45741</v>
      </c>
      <c r="M24" s="362" t="s">
        <v>110</v>
      </c>
      <c r="N24" s="646">
        <v>17203.45</v>
      </c>
      <c r="O24" s="362" t="s">
        <v>110</v>
      </c>
      <c r="P24" s="640" t="s">
        <v>38</v>
      </c>
      <c r="Q24" s="370">
        <v>45742</v>
      </c>
      <c r="R24" s="363" t="s">
        <v>776</v>
      </c>
      <c r="S24" s="373" t="s">
        <v>777</v>
      </c>
      <c r="T24" s="373" t="s">
        <v>777</v>
      </c>
      <c r="U24" s="9">
        <v>1157</v>
      </c>
      <c r="V24" s="487">
        <v>1321</v>
      </c>
      <c r="W24" s="364">
        <f t="shared" si="0"/>
        <v>-164</v>
      </c>
      <c r="X24" s="365">
        <f t="shared" si="1"/>
        <v>1.1417458945548833</v>
      </c>
      <c r="Y24" s="370">
        <v>45925</v>
      </c>
      <c r="Z24" s="280">
        <v>0</v>
      </c>
      <c r="AA24" s="280">
        <v>0</v>
      </c>
      <c r="AB24" s="1151">
        <v>0</v>
      </c>
      <c r="AC24" s="873" t="s">
        <v>841</v>
      </c>
    </row>
    <row r="25" spans="1:29" ht="39.75" customHeight="1">
      <c r="A25" s="755" t="s">
        <v>514</v>
      </c>
      <c r="B25" s="359" t="s">
        <v>28</v>
      </c>
      <c r="C25" s="704">
        <v>46048</v>
      </c>
      <c r="D25" s="704" t="s">
        <v>842</v>
      </c>
      <c r="E25" s="715">
        <v>45748</v>
      </c>
      <c r="F25" s="345" t="s">
        <v>59</v>
      </c>
      <c r="G25" s="716" t="s">
        <v>843</v>
      </c>
      <c r="H25" s="717">
        <v>0</v>
      </c>
      <c r="I25" s="717" t="s">
        <v>687</v>
      </c>
      <c r="J25" s="706" t="s">
        <v>30</v>
      </c>
      <c r="K25" s="597"/>
      <c r="L25" s="715">
        <v>45742</v>
      </c>
      <c r="M25" s="706" t="s">
        <v>110</v>
      </c>
      <c r="N25" s="727">
        <v>13442.35</v>
      </c>
      <c r="O25" s="706" t="s">
        <v>110</v>
      </c>
      <c r="P25" s="825" t="s">
        <v>38</v>
      </c>
      <c r="Q25" s="720">
        <v>46027</v>
      </c>
      <c r="R25" s="363" t="s">
        <v>776</v>
      </c>
      <c r="S25" s="373" t="s">
        <v>777</v>
      </c>
      <c r="T25" s="373" t="s">
        <v>777</v>
      </c>
      <c r="U25" s="711">
        <v>831</v>
      </c>
      <c r="V25" s="840">
        <v>863</v>
      </c>
      <c r="W25" s="710">
        <f t="shared" si="0"/>
        <v>-32</v>
      </c>
      <c r="X25" s="365">
        <f t="shared" si="1"/>
        <v>1.0385078219013237</v>
      </c>
      <c r="Y25" s="720">
        <v>46034</v>
      </c>
      <c r="Z25" s="712">
        <v>0</v>
      </c>
      <c r="AA25" s="712">
        <v>0</v>
      </c>
      <c r="AB25" s="1151">
        <v>0</v>
      </c>
      <c r="AC25" s="841" t="s">
        <v>844</v>
      </c>
    </row>
    <row r="26" spans="1:29" ht="39.75" customHeight="1">
      <c r="A26" s="681" t="s">
        <v>433</v>
      </c>
      <c r="B26" s="575" t="s">
        <v>28</v>
      </c>
      <c r="C26" s="608">
        <v>45991</v>
      </c>
      <c r="D26" s="691" t="s">
        <v>50</v>
      </c>
      <c r="E26" s="24">
        <v>45779</v>
      </c>
      <c r="F26" s="576" t="s">
        <v>59</v>
      </c>
      <c r="G26" s="578" t="s">
        <v>434</v>
      </c>
      <c r="H26" s="579">
        <v>0</v>
      </c>
      <c r="I26" s="369" t="s">
        <v>687</v>
      </c>
      <c r="J26" s="362" t="s">
        <v>30</v>
      </c>
      <c r="K26" s="615"/>
      <c r="L26" s="19">
        <v>45742</v>
      </c>
      <c r="M26" s="617" t="s">
        <v>110</v>
      </c>
      <c r="N26" s="684">
        <v>23800.25</v>
      </c>
      <c r="O26" s="300" t="s">
        <v>110</v>
      </c>
      <c r="P26" s="680" t="s">
        <v>38</v>
      </c>
      <c r="Q26" s="21">
        <v>45743</v>
      </c>
      <c r="R26" s="363" t="s">
        <v>776</v>
      </c>
      <c r="S26" s="373" t="s">
        <v>777</v>
      </c>
      <c r="T26" s="373" t="s">
        <v>777</v>
      </c>
      <c r="U26" s="5">
        <v>1697</v>
      </c>
      <c r="V26" s="656">
        <v>1815</v>
      </c>
      <c r="W26" s="364">
        <f t="shared" si="0"/>
        <v>-118</v>
      </c>
      <c r="X26" s="256">
        <f t="shared" si="1"/>
        <v>1.0695344725987035</v>
      </c>
      <c r="Y26" s="21">
        <v>45791</v>
      </c>
      <c r="Z26" s="466">
        <v>1</v>
      </c>
      <c r="AA26" s="466">
        <v>0</v>
      </c>
      <c r="AB26" s="1190">
        <v>0</v>
      </c>
      <c r="AC26" s="1138" t="s">
        <v>839</v>
      </c>
    </row>
    <row r="27" spans="1:29" ht="39.75" customHeight="1">
      <c r="A27" s="755" t="s">
        <v>435</v>
      </c>
      <c r="B27" s="359" t="s">
        <v>28</v>
      </c>
      <c r="C27" s="704">
        <v>46044</v>
      </c>
      <c r="D27" s="704" t="s">
        <v>50</v>
      </c>
      <c r="E27" s="715">
        <v>45700</v>
      </c>
      <c r="F27" s="715" t="s">
        <v>59</v>
      </c>
      <c r="G27" s="715" t="s">
        <v>436</v>
      </c>
      <c r="H27" s="717">
        <v>0</v>
      </c>
      <c r="I27" s="717" t="s">
        <v>687</v>
      </c>
      <c r="J27" s="717" t="s">
        <v>30</v>
      </c>
      <c r="K27" s="717"/>
      <c r="L27" s="715">
        <v>45700</v>
      </c>
      <c r="M27" s="717" t="s">
        <v>110</v>
      </c>
      <c r="N27" s="727">
        <v>19745.25</v>
      </c>
      <c r="O27" s="717" t="s">
        <v>110</v>
      </c>
      <c r="P27" s="825" t="s">
        <v>38</v>
      </c>
      <c r="Q27" s="720">
        <v>45696</v>
      </c>
      <c r="R27" s="363" t="s">
        <v>776</v>
      </c>
      <c r="S27" s="373" t="s">
        <v>777</v>
      </c>
      <c r="T27" s="373" t="s">
        <v>777</v>
      </c>
      <c r="U27" s="721">
        <v>1534</v>
      </c>
      <c r="V27" s="757">
        <v>1571</v>
      </c>
      <c r="W27" s="710">
        <f t="shared" si="0"/>
        <v>-37</v>
      </c>
      <c r="X27" s="365">
        <f t="shared" si="1"/>
        <v>1.0241199478487615</v>
      </c>
      <c r="Y27" s="720">
        <v>45736</v>
      </c>
      <c r="Z27" s="712">
        <v>0</v>
      </c>
      <c r="AA27" s="712">
        <v>0</v>
      </c>
      <c r="AB27" s="1191">
        <v>0</v>
      </c>
      <c r="AC27" s="1192" t="s">
        <v>839</v>
      </c>
    </row>
    <row r="28" spans="1:29" ht="39.75" customHeight="1">
      <c r="A28" s="755"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5" t="s">
        <v>38</v>
      </c>
      <c r="Q28" s="720">
        <v>45743</v>
      </c>
      <c r="R28" s="720" t="s">
        <v>36</v>
      </c>
      <c r="S28" s="720" t="s">
        <v>36</v>
      </c>
      <c r="T28" s="720" t="s">
        <v>36</v>
      </c>
      <c r="U28" s="721">
        <v>2003</v>
      </c>
      <c r="V28" s="757">
        <v>225</v>
      </c>
      <c r="W28" s="710">
        <f t="shared" si="0"/>
        <v>1778</v>
      </c>
      <c r="X28" s="365">
        <f>IFERROR($V28/$U28, 0)</f>
        <v>0.11233150274588118</v>
      </c>
      <c r="Y28" s="720">
        <v>45785</v>
      </c>
      <c r="Z28" s="712">
        <v>0</v>
      </c>
      <c r="AA28" s="712">
        <v>0</v>
      </c>
      <c r="AB28" s="721">
        <v>0</v>
      </c>
      <c r="AC28" s="841" t="s">
        <v>845</v>
      </c>
    </row>
    <row r="29" spans="1:29" ht="39.75" customHeight="1">
      <c r="A29" s="755" t="s">
        <v>846</v>
      </c>
      <c r="B29" s="359" t="s">
        <v>28</v>
      </c>
      <c r="C29" s="704">
        <v>46218</v>
      </c>
      <c r="D29" s="704" t="s">
        <v>847</v>
      </c>
      <c r="E29" s="19" t="s">
        <v>260</v>
      </c>
      <c r="F29" s="716" t="s">
        <v>59</v>
      </c>
      <c r="G29" s="716" t="s">
        <v>848</v>
      </c>
      <c r="H29" s="717">
        <v>380</v>
      </c>
      <c r="I29" s="1150" t="s">
        <v>687</v>
      </c>
      <c r="J29" s="706" t="s">
        <v>36</v>
      </c>
      <c r="K29" s="735"/>
      <c r="L29" s="715">
        <v>45964</v>
      </c>
      <c r="M29" s="717" t="s">
        <v>110</v>
      </c>
      <c r="N29" s="727">
        <v>117414</v>
      </c>
      <c r="O29" s="717" t="s">
        <v>110</v>
      </c>
      <c r="P29" s="756" t="s">
        <v>38</v>
      </c>
      <c r="Q29" s="720">
        <v>45964</v>
      </c>
      <c r="R29" s="720"/>
      <c r="S29" s="373" t="s">
        <v>777</v>
      </c>
      <c r="T29" s="373" t="s">
        <v>777</v>
      </c>
      <c r="U29" s="721">
        <v>9181</v>
      </c>
      <c r="V29" s="757">
        <v>9179</v>
      </c>
      <c r="W29" s="710">
        <f t="shared" si="0"/>
        <v>2</v>
      </c>
      <c r="X29" s="383">
        <f t="shared" si="1"/>
        <v>0.99978215880623023</v>
      </c>
      <c r="Y29" s="709">
        <v>45992</v>
      </c>
      <c r="Z29" s="712">
        <v>1</v>
      </c>
      <c r="AA29" s="712">
        <v>0</v>
      </c>
      <c r="AB29" s="1151">
        <v>0</v>
      </c>
      <c r="AC29" s="828" t="s">
        <v>849</v>
      </c>
    </row>
    <row r="30" spans="1:29" ht="39.75" customHeight="1"/>
    <row r="31" spans="1:29" ht="39.75" customHeight="1"/>
    <row r="32" spans="1:29" ht="39.75" customHeight="1"/>
    <row r="33" spans="1:1" ht="39.75" customHeight="1"/>
    <row r="34" spans="1:1" ht="39.75" customHeight="1"/>
    <row r="41" spans="1:1">
      <c r="A41" t="s">
        <v>850</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29" xr:uid="{1F77D159-87F8-4334-B8DB-1D98E9EF8F0C}">
      <formula1>"Pending Locates,Permits, SOW Pending, NTP Pending, Materials, Reassigned, Door Tags"</formula1>
    </dataValidation>
    <dataValidation type="list" allowBlank="1" showInputMessage="1" showErrorMessage="1" sqref="I27 I5 I16:I18 I9:I11" xr:uid="{FF75A226-FC7F-404C-911A-49986724D48A}">
      <formula1>"On Track, In Jeopardy, Completed on Track, Completed, Completed -Missed TSD, On Hold Per Tillman"</formula1>
    </dataValidation>
    <dataValidation type="list" allowBlank="1" showInputMessage="1" showErrorMessage="1" sqref="I28:I29 I12:I15 I19:I26 I2:I8" xr:uid="{FAE40925-7EC8-4626-B635-D815FEB73FF5}">
      <formula1>"On Track, In Jeopardy, Completed on Track, Completed, Completed -Missed TSD"</formula1>
    </dataValidation>
    <dataValidation type="list" allowBlank="1" showInputMessage="1" showErrorMessage="1" sqref="J12:J29 J2:J8" xr:uid="{ECCD296E-320E-42DF-8A21-19E7E0361B1B}">
      <formula1>"Received, Pending, Not Required"</formula1>
    </dataValidation>
    <dataValidation allowBlank="1" showInputMessage="1" showErrorMessage="1" sqref="D26 E29 E27 Q26:Q27 Q28:U28 L20:L29 R23:R27 Q29:T29 U17 U6:U7 R8 Q9:R22 U21 S2:T27 L1:L18 Q1:R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2"/>
  <sheetViews>
    <sheetView topLeftCell="A80" workbookViewId="0">
      <pane xSplit="1" topLeftCell="B197" activePane="topRight" state="frozen"/>
      <selection pane="topRight" activeCell="T202" sqref="T20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851</v>
      </c>
      <c r="O1" s="435" t="s">
        <v>852</v>
      </c>
      <c r="P1" s="356" t="s">
        <v>94</v>
      </c>
      <c r="Q1" s="356" t="s">
        <v>97</v>
      </c>
      <c r="R1" s="356" t="s">
        <v>98</v>
      </c>
      <c r="S1" s="356" t="s">
        <v>69</v>
      </c>
      <c r="T1" s="356" t="s">
        <v>532</v>
      </c>
      <c r="U1" s="356" t="s">
        <v>493</v>
      </c>
      <c r="V1" s="356" t="s">
        <v>534</v>
      </c>
      <c r="W1" s="357" t="s">
        <v>535</v>
      </c>
      <c r="X1" s="356" t="s">
        <v>495</v>
      </c>
      <c r="Y1" s="356" t="s">
        <v>496</v>
      </c>
      <c r="Z1" s="436" t="s">
        <v>853</v>
      </c>
      <c r="AA1" s="823" t="s">
        <v>854</v>
      </c>
      <c r="AB1" s="1052" t="s">
        <v>855</v>
      </c>
    </row>
    <row r="2" spans="1:28" ht="39.75" customHeight="1">
      <c r="A2" s="297" t="s">
        <v>111</v>
      </c>
      <c r="B2" s="311" t="s">
        <v>34</v>
      </c>
      <c r="C2" s="299">
        <v>45868</v>
      </c>
      <c r="D2" s="18" t="s">
        <v>856</v>
      </c>
      <c r="E2" s="19">
        <v>45716</v>
      </c>
      <c r="F2" s="18" t="s">
        <v>51</v>
      </c>
      <c r="G2" s="951" t="s">
        <v>112</v>
      </c>
      <c r="H2" s="20">
        <v>0</v>
      </c>
      <c r="I2" s="304" t="s">
        <v>687</v>
      </c>
      <c r="J2" s="20" t="s">
        <v>30</v>
      </c>
      <c r="K2" s="299">
        <v>45716</v>
      </c>
      <c r="L2" s="20" t="s">
        <v>110</v>
      </c>
      <c r="M2" s="343">
        <v>64932.55</v>
      </c>
      <c r="N2" s="820">
        <v>69110.8</v>
      </c>
      <c r="O2" s="820"/>
      <c r="P2" s="20" t="s">
        <v>110</v>
      </c>
      <c r="Q2" s="300" t="s">
        <v>38</v>
      </c>
      <c r="R2" s="129">
        <v>45721</v>
      </c>
      <c r="S2" s="5">
        <v>5151</v>
      </c>
      <c r="T2" s="44">
        <v>5207</v>
      </c>
      <c r="U2" s="3">
        <v>1.01</v>
      </c>
      <c r="V2" s="505">
        <v>45748</v>
      </c>
      <c r="W2" s="280">
        <v>1</v>
      </c>
      <c r="X2" s="280">
        <v>1</v>
      </c>
      <c r="Y2" s="384">
        <v>1</v>
      </c>
      <c r="Z2" s="281" t="s">
        <v>857</v>
      </c>
      <c r="AA2" s="373" t="s">
        <v>777</v>
      </c>
      <c r="AB2" s="258"/>
    </row>
    <row r="3" spans="1:28" ht="39.75" customHeight="1">
      <c r="A3" s="503" t="s">
        <v>115</v>
      </c>
      <c r="B3" s="311" t="s">
        <v>34</v>
      </c>
      <c r="C3" s="299">
        <v>45991</v>
      </c>
      <c r="D3" s="19" t="s">
        <v>858</v>
      </c>
      <c r="E3" s="305">
        <v>45707</v>
      </c>
      <c r="F3" s="18" t="s">
        <v>51</v>
      </c>
      <c r="G3" s="441" t="s">
        <v>116</v>
      </c>
      <c r="H3" s="304">
        <v>0</v>
      </c>
      <c r="I3" s="304" t="s">
        <v>687</v>
      </c>
      <c r="J3" s="304" t="s">
        <v>30</v>
      </c>
      <c r="K3" s="19">
        <v>45708</v>
      </c>
      <c r="L3" s="304" t="s">
        <v>110</v>
      </c>
      <c r="M3" s="497">
        <v>87944.4</v>
      </c>
      <c r="N3" s="820">
        <v>99159.12</v>
      </c>
      <c r="O3" s="820"/>
      <c r="P3" s="304" t="s">
        <v>110</v>
      </c>
      <c r="Q3" s="300" t="s">
        <v>38</v>
      </c>
      <c r="R3" s="505">
        <v>45709</v>
      </c>
      <c r="S3" s="378">
        <v>7008</v>
      </c>
      <c r="T3" s="376">
        <v>7258</v>
      </c>
      <c r="U3" s="3">
        <v>1.04</v>
      </c>
      <c r="V3" s="505">
        <v>45747</v>
      </c>
      <c r="W3" s="365">
        <v>1</v>
      </c>
      <c r="X3" s="365">
        <v>1</v>
      </c>
      <c r="Y3" s="384">
        <v>1</v>
      </c>
      <c r="Z3" s="281">
        <v>46072</v>
      </c>
      <c r="AA3" s="281">
        <v>46072</v>
      </c>
      <c r="AB3" s="602" t="s">
        <v>859</v>
      </c>
    </row>
    <row r="4" spans="1:28" ht="39.75" customHeight="1">
      <c r="A4" s="297" t="s">
        <v>117</v>
      </c>
      <c r="B4" s="311" t="s">
        <v>34</v>
      </c>
      <c r="C4" s="19">
        <v>45807</v>
      </c>
      <c r="D4" s="19" t="s">
        <v>860</v>
      </c>
      <c r="E4" s="19">
        <v>45706</v>
      </c>
      <c r="F4" s="18" t="s">
        <v>51</v>
      </c>
      <c r="G4" s="306" t="s">
        <v>118</v>
      </c>
      <c r="H4" s="20">
        <v>56</v>
      </c>
      <c r="I4" s="304" t="s">
        <v>687</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861</v>
      </c>
    </row>
    <row r="5" spans="1:28" ht="39.75" customHeight="1">
      <c r="A5" s="297" t="s">
        <v>128</v>
      </c>
      <c r="B5" s="311" t="s">
        <v>34</v>
      </c>
      <c r="C5" s="299">
        <v>45991</v>
      </c>
      <c r="D5" s="18" t="s">
        <v>862</v>
      </c>
      <c r="E5" s="19">
        <v>45716</v>
      </c>
      <c r="F5" s="18" t="s">
        <v>55</v>
      </c>
      <c r="G5" s="303" t="s">
        <v>121</v>
      </c>
      <c r="H5" s="20">
        <v>31</v>
      </c>
      <c r="I5" s="304" t="s">
        <v>687</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863</v>
      </c>
      <c r="E6" s="19">
        <v>45735</v>
      </c>
      <c r="F6" s="18" t="s">
        <v>51</v>
      </c>
      <c r="G6" s="303" t="s">
        <v>138</v>
      </c>
      <c r="H6" s="20">
        <v>0</v>
      </c>
      <c r="I6" s="20" t="s">
        <v>687</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858</v>
      </c>
      <c r="E7" s="367">
        <v>45866</v>
      </c>
      <c r="F7" s="366" t="s">
        <v>51</v>
      </c>
      <c r="G7" s="368" t="s">
        <v>141</v>
      </c>
      <c r="H7" s="369">
        <v>0</v>
      </c>
      <c r="I7" s="372" t="s">
        <v>687</v>
      </c>
      <c r="J7" s="369" t="s">
        <v>30</v>
      </c>
      <c r="K7" s="367">
        <v>45863</v>
      </c>
      <c r="L7" s="369" t="s">
        <v>110</v>
      </c>
      <c r="M7" s="581">
        <v>143407.25</v>
      </c>
      <c r="N7" s="581">
        <v>172716.95</v>
      </c>
      <c r="O7" s="581"/>
      <c r="P7" s="369" t="s">
        <v>110</v>
      </c>
      <c r="Q7" s="984" t="s">
        <v>38</v>
      </c>
      <c r="R7" s="370">
        <v>45863</v>
      </c>
      <c r="S7" s="9">
        <v>11987</v>
      </c>
      <c r="T7" s="364">
        <v>12324</v>
      </c>
      <c r="U7" s="3">
        <f>IFERROR($T7/$S7, 0)</f>
        <v>1.0281137899391006</v>
      </c>
      <c r="V7" s="505">
        <v>45869</v>
      </c>
      <c r="W7" s="280">
        <v>1</v>
      </c>
      <c r="X7" s="280">
        <v>1</v>
      </c>
      <c r="Y7" s="466">
        <v>1</v>
      </c>
      <c r="Z7" s="373" t="s">
        <v>777</v>
      </c>
      <c r="AA7" s="373" t="s">
        <v>777</v>
      </c>
      <c r="AB7" s="1057" t="s">
        <v>864</v>
      </c>
    </row>
    <row r="8" spans="1:28" ht="39.75" customHeight="1">
      <c r="A8" s="962" t="s">
        <v>865</v>
      </c>
      <c r="B8" s="1193" t="s">
        <v>34</v>
      </c>
      <c r="C8" s="598">
        <v>45955</v>
      </c>
      <c r="D8" s="599" t="s">
        <v>56</v>
      </c>
      <c r="E8" s="599">
        <v>45919</v>
      </c>
      <c r="F8" s="599" t="s">
        <v>53</v>
      </c>
      <c r="G8" s="1194" t="s">
        <v>866</v>
      </c>
      <c r="H8" s="313">
        <v>0</v>
      </c>
      <c r="I8" s="1195" t="s">
        <v>687</v>
      </c>
      <c r="J8" s="313" t="s">
        <v>30</v>
      </c>
      <c r="K8" s="599" t="s">
        <v>260</v>
      </c>
      <c r="L8" s="313" t="s">
        <v>110</v>
      </c>
      <c r="M8" s="935">
        <v>4646.75</v>
      </c>
      <c r="N8" s="935">
        <v>9453.74</v>
      </c>
      <c r="O8" s="935"/>
      <c r="P8" s="313" t="s">
        <v>238</v>
      </c>
      <c r="Q8" s="991" t="s">
        <v>38</v>
      </c>
      <c r="R8" s="463" t="s">
        <v>36</v>
      </c>
      <c r="S8" s="1196">
        <v>117</v>
      </c>
      <c r="T8" s="465">
        <v>117</v>
      </c>
      <c r="U8" s="3">
        <f>IFERROR($T8/$S8, 0)</f>
        <v>1</v>
      </c>
      <c r="V8" s="604">
        <v>45946</v>
      </c>
      <c r="W8" s="466">
        <v>0</v>
      </c>
      <c r="X8" s="466">
        <v>0</v>
      </c>
      <c r="Y8" s="280">
        <v>0</v>
      </c>
      <c r="Z8" s="373" t="s">
        <v>777</v>
      </c>
      <c r="AA8" s="373" t="s">
        <v>777</v>
      </c>
      <c r="AB8" s="1057" t="s">
        <v>867</v>
      </c>
    </row>
    <row r="9" spans="1:28" ht="39.75" customHeight="1">
      <c r="A9" s="297" t="s">
        <v>145</v>
      </c>
      <c r="B9" s="18" t="s">
        <v>31</v>
      </c>
      <c r="C9" s="19">
        <v>45772</v>
      </c>
      <c r="D9" s="19" t="s">
        <v>50</v>
      </c>
      <c r="E9" s="305">
        <v>45691</v>
      </c>
      <c r="F9" s="305" t="s">
        <v>57</v>
      </c>
      <c r="G9" s="303" t="s">
        <v>146</v>
      </c>
      <c r="H9" s="20">
        <v>0</v>
      </c>
      <c r="I9" s="304" t="s">
        <v>687</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850</v>
      </c>
      <c r="E10" s="299">
        <v>45735</v>
      </c>
      <c r="F10" s="457" t="s">
        <v>57</v>
      </c>
      <c r="G10" s="442" t="s">
        <v>148</v>
      </c>
      <c r="H10" s="300">
        <v>0</v>
      </c>
      <c r="I10" s="301" t="s">
        <v>687</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868</v>
      </c>
    </row>
    <row r="11" spans="1:28" ht="39.75" customHeight="1">
      <c r="A11" s="297" t="s">
        <v>149</v>
      </c>
      <c r="B11" s="298" t="s">
        <v>31</v>
      </c>
      <c r="C11" s="299">
        <v>45868</v>
      </c>
      <c r="D11" s="457" t="s">
        <v>56</v>
      </c>
      <c r="E11" s="299">
        <v>45813</v>
      </c>
      <c r="F11" s="457" t="s">
        <v>869</v>
      </c>
      <c r="G11" s="442" t="s">
        <v>150</v>
      </c>
      <c r="H11" s="300">
        <v>0</v>
      </c>
      <c r="I11" s="301" t="s">
        <v>687</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870</v>
      </c>
    </row>
    <row r="12" spans="1:28" ht="39.75" customHeight="1">
      <c r="A12" s="297" t="s">
        <v>153</v>
      </c>
      <c r="B12" s="298" t="s">
        <v>31</v>
      </c>
      <c r="C12" s="299">
        <v>45807</v>
      </c>
      <c r="D12" s="457" t="s">
        <v>56</v>
      </c>
      <c r="E12" s="299">
        <v>45778</v>
      </c>
      <c r="F12" s="298" t="s">
        <v>57</v>
      </c>
      <c r="G12" s="495" t="s">
        <v>154</v>
      </c>
      <c r="H12" s="300">
        <v>0</v>
      </c>
      <c r="I12" s="300" t="s">
        <v>687</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871</v>
      </c>
    </row>
    <row r="13" spans="1:28" ht="39.75" customHeight="1">
      <c r="A13" s="297" t="s">
        <v>872</v>
      </c>
      <c r="B13" s="18" t="s">
        <v>31</v>
      </c>
      <c r="C13" s="19">
        <v>45930</v>
      </c>
      <c r="D13" s="19" t="s">
        <v>50</v>
      </c>
      <c r="E13" s="19">
        <v>45918</v>
      </c>
      <c r="F13" s="18" t="s">
        <v>57</v>
      </c>
      <c r="G13" s="303"/>
      <c r="H13" s="20">
        <v>0</v>
      </c>
      <c r="I13" s="304" t="s">
        <v>687</v>
      </c>
      <c r="J13" s="20" t="s">
        <v>30</v>
      </c>
      <c r="K13" s="19">
        <v>45918</v>
      </c>
      <c r="L13" s="300" t="s">
        <v>110</v>
      </c>
      <c r="M13" s="346">
        <v>10840.25</v>
      </c>
      <c r="N13" s="343">
        <v>11474.35</v>
      </c>
      <c r="O13" s="343"/>
      <c r="P13" s="300" t="s">
        <v>110</v>
      </c>
      <c r="Q13" s="989" t="s">
        <v>38</v>
      </c>
      <c r="R13" s="21">
        <v>45912</v>
      </c>
      <c r="S13" s="44">
        <v>865</v>
      </c>
      <c r="T13" s="672">
        <v>851</v>
      </c>
      <c r="U13" s="3">
        <v>0.98</v>
      </c>
      <c r="V13" s="630">
        <v>45924</v>
      </c>
      <c r="W13" s="654">
        <v>1</v>
      </c>
      <c r="X13" s="654">
        <v>1</v>
      </c>
      <c r="Y13" s="468">
        <v>1</v>
      </c>
      <c r="Z13" s="464">
        <v>45972</v>
      </c>
      <c r="AA13" s="464">
        <v>45972</v>
      </c>
      <c r="AB13" s="607" t="s">
        <v>873</v>
      </c>
    </row>
    <row r="14" spans="1:28" ht="39.75" customHeight="1">
      <c r="A14" s="297" t="s">
        <v>155</v>
      </c>
      <c r="B14" s="18" t="s">
        <v>31</v>
      </c>
      <c r="C14" s="19">
        <v>45787</v>
      </c>
      <c r="D14" s="305" t="s">
        <v>56</v>
      </c>
      <c r="E14" s="19">
        <v>45715</v>
      </c>
      <c r="F14" s="18" t="s">
        <v>57</v>
      </c>
      <c r="G14" s="303" t="s">
        <v>156</v>
      </c>
      <c r="H14" s="20">
        <v>0</v>
      </c>
      <c r="I14" s="304" t="s">
        <v>687</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869</v>
      </c>
      <c r="G15" s="303" t="s">
        <v>158</v>
      </c>
      <c r="H15" s="20">
        <v>0</v>
      </c>
      <c r="I15" s="304" t="s">
        <v>687</v>
      </c>
      <c r="J15" s="20" t="s">
        <v>30</v>
      </c>
      <c r="K15" s="299">
        <v>45826</v>
      </c>
      <c r="L15" s="300" t="s">
        <v>110</v>
      </c>
      <c r="M15" s="346">
        <v>144886</v>
      </c>
      <c r="N15" s="343">
        <v>138688</v>
      </c>
      <c r="O15" s="343"/>
      <c r="P15" s="300" t="s">
        <v>110</v>
      </c>
      <c r="Q15" s="300" t="s">
        <v>38</v>
      </c>
      <c r="R15" s="953">
        <v>45840</v>
      </c>
      <c r="S15" s="376">
        <v>11054</v>
      </c>
      <c r="T15" s="376">
        <v>11092</v>
      </c>
      <c r="U15" s="29">
        <v>1</v>
      </c>
      <c r="V15" s="500">
        <v>45845</v>
      </c>
      <c r="W15" s="280">
        <v>1</v>
      </c>
      <c r="X15" s="280">
        <v>1</v>
      </c>
      <c r="Y15" s="280">
        <v>1</v>
      </c>
      <c r="Z15" s="363">
        <v>45917</v>
      </c>
      <c r="AA15" s="363">
        <v>45917</v>
      </c>
      <c r="AB15" s="83" t="s">
        <v>874</v>
      </c>
    </row>
    <row r="16" spans="1:28" ht="39.75" customHeight="1">
      <c r="A16" s="297" t="s">
        <v>159</v>
      </c>
      <c r="B16" s="18" t="s">
        <v>31</v>
      </c>
      <c r="C16" s="19">
        <v>45899</v>
      </c>
      <c r="D16" s="305" t="s">
        <v>56</v>
      </c>
      <c r="E16" s="19">
        <v>45853</v>
      </c>
      <c r="F16" s="18" t="s">
        <v>57</v>
      </c>
      <c r="G16" s="18" t="s">
        <v>160</v>
      </c>
      <c r="H16" s="20">
        <v>0</v>
      </c>
      <c r="I16" s="20" t="s">
        <v>687</v>
      </c>
      <c r="J16" s="20" t="s">
        <v>30</v>
      </c>
      <c r="K16" s="299">
        <v>45853</v>
      </c>
      <c r="L16" s="304" t="s">
        <v>110</v>
      </c>
      <c r="M16" s="346">
        <v>60849.9</v>
      </c>
      <c r="N16" s="343">
        <v>69149.45</v>
      </c>
      <c r="O16" s="343"/>
      <c r="P16" s="304" t="s">
        <v>110</v>
      </c>
      <c r="Q16" s="989" t="s">
        <v>38</v>
      </c>
      <c r="R16" s="59">
        <v>45853</v>
      </c>
      <c r="S16" s="44">
        <v>5276</v>
      </c>
      <c r="T16" s="672">
        <v>5289</v>
      </c>
      <c r="U16" s="3">
        <v>1</v>
      </c>
      <c r="V16" s="630">
        <v>45874</v>
      </c>
      <c r="W16" s="468">
        <v>1</v>
      </c>
      <c r="X16" s="468">
        <v>1</v>
      </c>
      <c r="Y16" s="466">
        <v>1</v>
      </c>
      <c r="Z16" s="464">
        <v>45916</v>
      </c>
      <c r="AA16" s="464">
        <v>45916</v>
      </c>
      <c r="AB16" s="467" t="s">
        <v>875</v>
      </c>
    </row>
    <row r="17" spans="1:28" ht="39.75" customHeight="1">
      <c r="A17" s="834" t="s">
        <v>876</v>
      </c>
      <c r="B17" s="705" t="s">
        <v>31</v>
      </c>
      <c r="C17" s="704">
        <v>46073</v>
      </c>
      <c r="D17" s="704" t="s">
        <v>50</v>
      </c>
      <c r="E17" s="704">
        <v>46042</v>
      </c>
      <c r="F17" s="705" t="s">
        <v>61</v>
      </c>
      <c r="G17" s="705" t="s">
        <v>877</v>
      </c>
      <c r="H17" s="706">
        <v>11</v>
      </c>
      <c r="I17" s="1150" t="s">
        <v>687</v>
      </c>
      <c r="J17" s="706" t="s">
        <v>30</v>
      </c>
      <c r="K17" s="704">
        <v>46029</v>
      </c>
      <c r="L17" s="706" t="s">
        <v>110</v>
      </c>
      <c r="M17" s="835">
        <v>10772</v>
      </c>
      <c r="N17" s="343">
        <v>7890</v>
      </c>
      <c r="O17" s="374"/>
      <c r="P17" s="706" t="s">
        <v>110</v>
      </c>
      <c r="Q17" s="708" t="s">
        <v>38</v>
      </c>
      <c r="R17" s="709">
        <v>46029</v>
      </c>
      <c r="S17" s="333">
        <v>789</v>
      </c>
      <c r="T17" s="710">
        <v>888</v>
      </c>
      <c r="U17" s="3">
        <v>1.1299999999999999</v>
      </c>
      <c r="V17" s="720">
        <v>46056</v>
      </c>
      <c r="W17" s="712">
        <v>0</v>
      </c>
      <c r="X17" s="826">
        <v>0</v>
      </c>
      <c r="Y17" s="826">
        <v>0</v>
      </c>
      <c r="Z17" s="363">
        <v>46073</v>
      </c>
      <c r="AA17" s="363">
        <v>46073</v>
      </c>
      <c r="AB17" s="713" t="s">
        <v>878</v>
      </c>
    </row>
    <row r="18" spans="1:28" ht="39.75" customHeight="1">
      <c r="A18" s="297" t="s">
        <v>163</v>
      </c>
      <c r="B18" s="298" t="s">
        <v>31</v>
      </c>
      <c r="C18" s="299">
        <v>45711</v>
      </c>
      <c r="D18" s="299" t="s">
        <v>879</v>
      </c>
      <c r="E18" s="299">
        <v>45693</v>
      </c>
      <c r="F18" s="457" t="s">
        <v>869</v>
      </c>
      <c r="G18" s="1197" t="s">
        <v>395</v>
      </c>
      <c r="H18" s="300">
        <v>54</v>
      </c>
      <c r="I18" s="301" t="s">
        <v>880</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880</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869</v>
      </c>
      <c r="G20" s="303" t="s">
        <v>168</v>
      </c>
      <c r="H20" s="20">
        <v>56</v>
      </c>
      <c r="I20" s="304" t="s">
        <v>880</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881</v>
      </c>
      <c r="E21" s="19">
        <v>45666</v>
      </c>
      <c r="F21" s="305" t="s">
        <v>57</v>
      </c>
      <c r="G21" s="306" t="s">
        <v>176</v>
      </c>
      <c r="H21" s="20">
        <v>23</v>
      </c>
      <c r="I21" s="20" t="s">
        <v>687</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880</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880</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882</v>
      </c>
      <c r="E24" s="19">
        <v>45693</v>
      </c>
      <c r="F24" s="305" t="s">
        <v>869</v>
      </c>
      <c r="G24" s="306" t="s">
        <v>182</v>
      </c>
      <c r="H24" s="20">
        <v>65</v>
      </c>
      <c r="I24" s="304" t="s">
        <v>880</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880</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869</v>
      </c>
      <c r="G26" s="303" t="s">
        <v>186</v>
      </c>
      <c r="H26" s="20">
        <v>50</v>
      </c>
      <c r="I26" s="20" t="s">
        <v>880</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869</v>
      </c>
      <c r="G27" s="303" t="s">
        <v>188</v>
      </c>
      <c r="H27" s="20">
        <v>52</v>
      </c>
      <c r="I27" s="20" t="s">
        <v>687</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687</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869</v>
      </c>
      <c r="G29" s="303" t="s">
        <v>192</v>
      </c>
      <c r="H29" s="20">
        <v>51</v>
      </c>
      <c r="I29" s="304" t="s">
        <v>880</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869</v>
      </c>
      <c r="G30" s="303" t="s">
        <v>194</v>
      </c>
      <c r="H30" s="20">
        <v>59</v>
      </c>
      <c r="I30" s="304" t="s">
        <v>687</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883</v>
      </c>
      <c r="H31" s="20">
        <v>35</v>
      </c>
      <c r="I31" s="20" t="s">
        <v>687</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869</v>
      </c>
      <c r="G32" s="441" t="s">
        <v>196</v>
      </c>
      <c r="H32" s="20">
        <v>22</v>
      </c>
      <c r="I32" s="20" t="s">
        <v>687</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869</v>
      </c>
      <c r="G33" s="298" t="s">
        <v>198</v>
      </c>
      <c r="H33" s="300">
        <v>58</v>
      </c>
      <c r="I33" s="300" t="s">
        <v>687</v>
      </c>
      <c r="J33" s="300" t="s">
        <v>30</v>
      </c>
      <c r="K33" s="299">
        <v>45797</v>
      </c>
      <c r="L33" s="300" t="s">
        <v>110</v>
      </c>
      <c r="M33" s="346">
        <v>43097.65</v>
      </c>
      <c r="N33" s="343">
        <v>40400</v>
      </c>
      <c r="O33" s="343"/>
      <c r="P33" s="300" t="s">
        <v>110</v>
      </c>
      <c r="Q33" s="977" t="s">
        <v>38</v>
      </c>
      <c r="R33" s="272">
        <v>45810</v>
      </c>
      <c r="S33" s="611">
        <v>3309</v>
      </c>
      <c r="T33" s="499">
        <v>3194</v>
      </c>
      <c r="U33" s="29">
        <v>0.97</v>
      </c>
      <c r="V33" s="937">
        <v>45832</v>
      </c>
      <c r="W33" s="938">
        <v>1</v>
      </c>
      <c r="X33" s="938">
        <v>1</v>
      </c>
      <c r="Y33" s="466">
        <v>1</v>
      </c>
      <c r="Z33" s="944">
        <v>45898</v>
      </c>
      <c r="AA33" s="944">
        <v>45898</v>
      </c>
      <c r="AB33" s="945" t="s">
        <v>884</v>
      </c>
    </row>
    <row r="34" spans="1:28" ht="39.75" customHeight="1">
      <c r="A34" s="650" t="s">
        <v>885</v>
      </c>
      <c r="B34" s="358" t="s">
        <v>31</v>
      </c>
      <c r="C34" s="367">
        <v>45899</v>
      </c>
      <c r="D34" s="1234" t="s">
        <v>886</v>
      </c>
      <c r="E34" s="367">
        <v>45889</v>
      </c>
      <c r="F34" s="375" t="s">
        <v>869</v>
      </c>
      <c r="G34" s="368"/>
      <c r="H34" s="369">
        <v>76</v>
      </c>
      <c r="I34" s="372" t="s">
        <v>687</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887</v>
      </c>
    </row>
    <row r="35" spans="1:28" ht="39.75" customHeight="1">
      <c r="A35" s="650" t="s">
        <v>199</v>
      </c>
      <c r="B35" s="366" t="s">
        <v>31</v>
      </c>
      <c r="C35" s="367">
        <v>45930</v>
      </c>
      <c r="D35" s="367" t="s">
        <v>56</v>
      </c>
      <c r="E35" s="345">
        <v>45880</v>
      </c>
      <c r="F35" s="345" t="s">
        <v>869</v>
      </c>
      <c r="G35" s="366" t="s">
        <v>200</v>
      </c>
      <c r="H35" s="369">
        <v>62</v>
      </c>
      <c r="I35" s="369" t="s">
        <v>687</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888</v>
      </c>
    </row>
    <row r="36" spans="1:28" ht="39.75" customHeight="1">
      <c r="A36" s="297" t="s">
        <v>201</v>
      </c>
      <c r="B36" s="298" t="s">
        <v>31</v>
      </c>
      <c r="C36" s="19">
        <v>45930</v>
      </c>
      <c r="D36" s="299" t="s">
        <v>56</v>
      </c>
      <c r="E36" s="457">
        <v>45882</v>
      </c>
      <c r="F36" s="457" t="s">
        <v>869</v>
      </c>
      <c r="G36" s="298" t="s">
        <v>202</v>
      </c>
      <c r="H36" s="300">
        <v>85</v>
      </c>
      <c r="I36" s="300" t="s">
        <v>687</v>
      </c>
      <c r="J36" s="300" t="s">
        <v>30</v>
      </c>
      <c r="K36" s="299">
        <v>45882</v>
      </c>
      <c r="L36" s="300" t="s">
        <v>110</v>
      </c>
      <c r="M36" s="346">
        <v>59869.5</v>
      </c>
      <c r="N36" s="343">
        <v>67514</v>
      </c>
      <c r="O36" s="343"/>
      <c r="P36" s="300" t="s">
        <v>110</v>
      </c>
      <c r="Q36" s="146" t="s">
        <v>38</v>
      </c>
      <c r="R36" s="498">
        <v>45882</v>
      </c>
      <c r="S36" s="614">
        <v>4537</v>
      </c>
      <c r="T36" s="1331">
        <v>4604</v>
      </c>
      <c r="U36" s="3">
        <v>1.01</v>
      </c>
      <c r="V36" s="130">
        <v>45894</v>
      </c>
      <c r="W36" s="268">
        <v>1</v>
      </c>
      <c r="X36" s="268">
        <v>1</v>
      </c>
      <c r="Y36" s="268">
        <v>1</v>
      </c>
      <c r="Z36" s="272">
        <v>45917</v>
      </c>
      <c r="AA36" s="272">
        <v>45917</v>
      </c>
      <c r="AB36" s="108" t="s">
        <v>889</v>
      </c>
    </row>
    <row r="37" spans="1:28" ht="39.75" customHeight="1">
      <c r="A37" s="297" t="s">
        <v>890</v>
      </c>
      <c r="B37" s="298" t="s">
        <v>31</v>
      </c>
      <c r="C37" s="19">
        <v>45930</v>
      </c>
      <c r="D37" s="299" t="s">
        <v>56</v>
      </c>
      <c r="E37" s="299">
        <v>45896</v>
      </c>
      <c r="F37" s="457" t="s">
        <v>869</v>
      </c>
      <c r="G37" s="298" t="s">
        <v>206</v>
      </c>
      <c r="H37" s="300">
        <v>72</v>
      </c>
      <c r="I37" s="300" t="s">
        <v>687</v>
      </c>
      <c r="J37" s="300" t="s">
        <v>30</v>
      </c>
      <c r="K37" s="299">
        <v>45897</v>
      </c>
      <c r="L37" s="300" t="s">
        <v>110</v>
      </c>
      <c r="M37" s="346">
        <v>50874.95</v>
      </c>
      <c r="N37" s="343">
        <v>40948</v>
      </c>
      <c r="O37" s="343"/>
      <c r="P37" s="300" t="s">
        <v>110</v>
      </c>
      <c r="Q37" s="42" t="s">
        <v>38</v>
      </c>
      <c r="R37" s="127">
        <v>45897</v>
      </c>
      <c r="S37" s="44">
        <v>3012</v>
      </c>
      <c r="T37" s="990">
        <v>3012</v>
      </c>
      <c r="U37" s="3">
        <v>1</v>
      </c>
      <c r="V37" s="130">
        <v>45916</v>
      </c>
      <c r="W37" s="354">
        <v>1</v>
      </c>
      <c r="X37" s="268">
        <v>1</v>
      </c>
      <c r="Y37" s="79">
        <v>1</v>
      </c>
      <c r="Z37" s="100">
        <v>45972</v>
      </c>
      <c r="AA37" s="100">
        <v>45972</v>
      </c>
      <c r="AB37" s="83" t="s">
        <v>891</v>
      </c>
    </row>
    <row r="38" spans="1:28" ht="39.75" customHeight="1">
      <c r="A38" s="650" t="s">
        <v>892</v>
      </c>
      <c r="B38" s="358" t="s">
        <v>31</v>
      </c>
      <c r="C38" s="367">
        <v>45930</v>
      </c>
      <c r="D38" s="360" t="s">
        <v>56</v>
      </c>
      <c r="E38" s="360">
        <v>45896</v>
      </c>
      <c r="F38" s="358" t="s">
        <v>869</v>
      </c>
      <c r="G38" s="358" t="s">
        <v>893</v>
      </c>
      <c r="H38" s="362">
        <v>66</v>
      </c>
      <c r="I38" s="362" t="s">
        <v>687</v>
      </c>
      <c r="J38" s="362" t="s">
        <v>30</v>
      </c>
      <c r="K38" s="360">
        <v>45897</v>
      </c>
      <c r="L38" s="362" t="s">
        <v>110</v>
      </c>
      <c r="M38" s="651">
        <v>44896.1</v>
      </c>
      <c r="N38" s="651">
        <v>33021</v>
      </c>
      <c r="O38" s="651"/>
      <c r="P38" s="362" t="s">
        <v>110</v>
      </c>
      <c r="Q38" s="984" t="s">
        <v>38</v>
      </c>
      <c r="R38" s="363">
        <v>45897</v>
      </c>
      <c r="S38" s="364">
        <v>2385</v>
      </c>
      <c r="T38" s="364">
        <v>2385</v>
      </c>
      <c r="U38" s="3">
        <f>IFERROR($T38/$S38, 0)</f>
        <v>1</v>
      </c>
      <c r="V38" s="505">
        <v>45918</v>
      </c>
      <c r="W38" s="280">
        <v>1</v>
      </c>
      <c r="X38" s="280">
        <v>1</v>
      </c>
      <c r="Y38" s="79">
        <v>1</v>
      </c>
      <c r="Z38" s="100">
        <v>45972</v>
      </c>
      <c r="AA38" s="100">
        <v>45972</v>
      </c>
      <c r="AB38" s="330" t="s">
        <v>894</v>
      </c>
    </row>
    <row r="39" spans="1:28" ht="39.75" customHeight="1">
      <c r="A39" s="297" t="s">
        <v>203</v>
      </c>
      <c r="B39" s="298" t="s">
        <v>31</v>
      </c>
      <c r="C39" s="19">
        <v>45868</v>
      </c>
      <c r="D39" s="457" t="s">
        <v>56</v>
      </c>
      <c r="E39" s="457">
        <v>45839</v>
      </c>
      <c r="F39" s="298" t="s">
        <v>57</v>
      </c>
      <c r="G39" s="298" t="s">
        <v>204</v>
      </c>
      <c r="H39" s="300">
        <v>77</v>
      </c>
      <c r="I39" s="300" t="s">
        <v>687</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895</v>
      </c>
    </row>
    <row r="40" spans="1:28" ht="39.75" customHeight="1">
      <c r="A40" s="297" t="s">
        <v>896</v>
      </c>
      <c r="B40" s="298" t="s">
        <v>31</v>
      </c>
      <c r="C40" s="19">
        <v>45930</v>
      </c>
      <c r="D40" s="299" t="s">
        <v>56</v>
      </c>
      <c r="E40" s="457">
        <v>45910</v>
      </c>
      <c r="F40" s="457" t="s">
        <v>869</v>
      </c>
      <c r="G40" s="298" t="s">
        <v>897</v>
      </c>
      <c r="H40" s="300">
        <v>87</v>
      </c>
      <c r="I40" s="300" t="s">
        <v>687</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898</v>
      </c>
    </row>
    <row r="41" spans="1:28" ht="39.75" customHeight="1">
      <c r="A41" s="297" t="s">
        <v>205</v>
      </c>
      <c r="B41" s="298" t="s">
        <v>31</v>
      </c>
      <c r="C41" s="19">
        <v>45868</v>
      </c>
      <c r="D41" s="457" t="s">
        <v>56</v>
      </c>
      <c r="E41" s="457">
        <v>45840</v>
      </c>
      <c r="F41" s="299" t="s">
        <v>57</v>
      </c>
      <c r="G41" s="298" t="s">
        <v>206</v>
      </c>
      <c r="H41" s="300">
        <v>81</v>
      </c>
      <c r="I41" s="300" t="s">
        <v>687</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899</v>
      </c>
    </row>
    <row r="42" spans="1:28" ht="39.75" customHeight="1">
      <c r="A42" s="297" t="s">
        <v>207</v>
      </c>
      <c r="B42" s="298" t="s">
        <v>31</v>
      </c>
      <c r="C42" s="19">
        <v>45868</v>
      </c>
      <c r="D42" s="457" t="s">
        <v>56</v>
      </c>
      <c r="E42" s="457">
        <v>45839</v>
      </c>
      <c r="F42" s="298" t="s">
        <v>57</v>
      </c>
      <c r="G42" s="298" t="s">
        <v>208</v>
      </c>
      <c r="H42" s="300">
        <v>86</v>
      </c>
      <c r="I42" s="300" t="s">
        <v>687</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900</v>
      </c>
    </row>
    <row r="43" spans="1:28" ht="39.75" customHeight="1">
      <c r="A43" s="297" t="s">
        <v>209</v>
      </c>
      <c r="B43" s="298" t="s">
        <v>31</v>
      </c>
      <c r="C43" s="19">
        <v>45868</v>
      </c>
      <c r="D43" s="457" t="s">
        <v>56</v>
      </c>
      <c r="E43" s="457">
        <v>45833</v>
      </c>
      <c r="F43" s="298" t="s">
        <v>869</v>
      </c>
      <c r="G43" s="298" t="s">
        <v>210</v>
      </c>
      <c r="H43" s="300">
        <v>66</v>
      </c>
      <c r="I43" s="300" t="s">
        <v>687</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901</v>
      </c>
    </row>
    <row r="44" spans="1:28" ht="39.75" customHeight="1">
      <c r="A44" s="297" t="s">
        <v>211</v>
      </c>
      <c r="B44" s="298" t="s">
        <v>31</v>
      </c>
      <c r="C44" s="19">
        <v>45868</v>
      </c>
      <c r="D44" s="457" t="s">
        <v>56</v>
      </c>
      <c r="E44" s="457">
        <v>45839</v>
      </c>
      <c r="F44" s="299" t="s">
        <v>57</v>
      </c>
      <c r="G44" s="298" t="s">
        <v>212</v>
      </c>
      <c r="H44" s="300">
        <v>43</v>
      </c>
      <c r="I44" s="300" t="s">
        <v>687</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902</v>
      </c>
    </row>
    <row r="45" spans="1:28" ht="39.75" customHeight="1">
      <c r="A45" s="297" t="s">
        <v>213</v>
      </c>
      <c r="B45" s="298" t="s">
        <v>31</v>
      </c>
      <c r="C45" s="19">
        <v>45899</v>
      </c>
      <c r="D45" s="299" t="s">
        <v>56</v>
      </c>
      <c r="E45" s="299">
        <v>45887</v>
      </c>
      <c r="F45" s="457" t="s">
        <v>869</v>
      </c>
      <c r="G45" s="495" t="s">
        <v>903</v>
      </c>
      <c r="H45" s="300">
        <v>73</v>
      </c>
      <c r="I45" s="301" t="s">
        <v>687</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904</v>
      </c>
    </row>
    <row r="46" spans="1:28" ht="39.75" customHeight="1">
      <c r="A46" s="297" t="s">
        <v>215</v>
      </c>
      <c r="B46" s="18" t="s">
        <v>31</v>
      </c>
      <c r="C46" s="19">
        <v>45899</v>
      </c>
      <c r="D46" s="19" t="s">
        <v>56</v>
      </c>
      <c r="E46" s="19">
        <v>45887</v>
      </c>
      <c r="F46" s="18" t="s">
        <v>57</v>
      </c>
      <c r="G46" s="303" t="s">
        <v>905</v>
      </c>
      <c r="H46" s="20">
        <v>84</v>
      </c>
      <c r="I46" s="304" t="s">
        <v>687</v>
      </c>
      <c r="J46" s="20" t="s">
        <v>30</v>
      </c>
      <c r="K46" s="299">
        <v>45887</v>
      </c>
      <c r="L46" s="300" t="s">
        <v>110</v>
      </c>
      <c r="M46" s="346">
        <v>52110</v>
      </c>
      <c r="N46" s="343">
        <v>44802.8</v>
      </c>
      <c r="O46" s="343"/>
      <c r="P46" s="300" t="s">
        <v>110</v>
      </c>
      <c r="Q46" s="977" t="s">
        <v>38</v>
      </c>
      <c r="R46" s="59">
        <v>45887</v>
      </c>
      <c r="S46" s="44">
        <v>4071</v>
      </c>
      <c r="T46" s="499">
        <v>4043</v>
      </c>
      <c r="U46" s="3">
        <v>0.99</v>
      </c>
      <c r="V46" s="505">
        <v>45895</v>
      </c>
      <c r="W46" s="280">
        <v>1</v>
      </c>
      <c r="X46" s="280">
        <v>1</v>
      </c>
      <c r="Y46" s="280">
        <v>1</v>
      </c>
      <c r="Z46" s="21">
        <v>45917</v>
      </c>
      <c r="AA46" s="21">
        <v>45917</v>
      </c>
      <c r="AB46" s="352" t="s">
        <v>906</v>
      </c>
    </row>
    <row r="47" spans="1:28" ht="39.75" customHeight="1">
      <c r="A47" s="834" t="s">
        <v>907</v>
      </c>
      <c r="B47" s="705" t="s">
        <v>31</v>
      </c>
      <c r="C47" s="704">
        <v>46006</v>
      </c>
      <c r="D47" s="704" t="s">
        <v>56</v>
      </c>
      <c r="E47" s="704">
        <v>45999</v>
      </c>
      <c r="F47" s="705" t="s">
        <v>57</v>
      </c>
      <c r="G47" s="705" t="s">
        <v>908</v>
      </c>
      <c r="H47" s="706">
        <v>87</v>
      </c>
      <c r="I47" s="1150" t="s">
        <v>687</v>
      </c>
      <c r="J47" s="706" t="s">
        <v>30</v>
      </c>
      <c r="K47" s="704">
        <v>45999</v>
      </c>
      <c r="L47" s="706" t="s">
        <v>110</v>
      </c>
      <c r="M47" s="835">
        <v>74384</v>
      </c>
      <c r="N47" s="835">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777</v>
      </c>
      <c r="AA47" s="373" t="s">
        <v>777</v>
      </c>
      <c r="AB47" s="713" t="s">
        <v>909</v>
      </c>
    </row>
    <row r="48" spans="1:28" ht="39.75" customHeight="1">
      <c r="A48" s="297" t="s">
        <v>216</v>
      </c>
      <c r="B48" s="18" t="s">
        <v>31</v>
      </c>
      <c r="C48" s="19">
        <v>45862</v>
      </c>
      <c r="D48" s="305" t="s">
        <v>56</v>
      </c>
      <c r="E48" s="19">
        <v>45758</v>
      </c>
      <c r="F48" s="305" t="s">
        <v>57</v>
      </c>
      <c r="G48" s="442" t="s">
        <v>217</v>
      </c>
      <c r="H48" s="20">
        <v>62</v>
      </c>
      <c r="I48" s="20" t="s">
        <v>687</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687</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687</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687</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910</v>
      </c>
    </row>
    <row r="52" spans="1:28" ht="39.75" customHeight="1">
      <c r="A52" s="563" t="s">
        <v>911</v>
      </c>
      <c r="B52" s="358" t="s">
        <v>31</v>
      </c>
      <c r="C52" s="360">
        <v>46006</v>
      </c>
      <c r="D52" s="360" t="s">
        <v>56</v>
      </c>
      <c r="E52" s="360">
        <v>45979</v>
      </c>
      <c r="F52" s="358" t="s">
        <v>869</v>
      </c>
      <c r="G52" s="361" t="s">
        <v>912</v>
      </c>
      <c r="H52" s="362">
        <v>28</v>
      </c>
      <c r="I52" s="1150" t="s">
        <v>687</v>
      </c>
      <c r="J52" s="362" t="s">
        <v>30</v>
      </c>
      <c r="K52" s="360">
        <v>45979</v>
      </c>
      <c r="L52" s="362" t="s">
        <v>110</v>
      </c>
      <c r="M52" s="651">
        <v>29683</v>
      </c>
      <c r="N52" s="651">
        <v>31275.4</v>
      </c>
      <c r="O52" s="651"/>
      <c r="P52" s="362" t="s">
        <v>110</v>
      </c>
      <c r="Q52" s="984"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8" t="s">
        <v>913</v>
      </c>
    </row>
    <row r="53" spans="1:28" ht="39.75" customHeight="1">
      <c r="A53" s="297" t="s">
        <v>914</v>
      </c>
      <c r="B53" s="18" t="s">
        <v>31</v>
      </c>
      <c r="C53" s="19">
        <v>45945</v>
      </c>
      <c r="D53" s="19" t="s">
        <v>56</v>
      </c>
      <c r="E53" s="19">
        <v>45945</v>
      </c>
      <c r="F53" s="18" t="s">
        <v>61</v>
      </c>
      <c r="G53" s="303"/>
      <c r="H53" s="20">
        <v>59</v>
      </c>
      <c r="I53" s="304" t="s">
        <v>687</v>
      </c>
      <c r="J53" s="20" t="s">
        <v>30</v>
      </c>
      <c r="K53" s="299">
        <v>45933</v>
      </c>
      <c r="L53" s="300" t="s">
        <v>110</v>
      </c>
      <c r="M53" s="346">
        <v>44697.599999999999</v>
      </c>
      <c r="N53" s="343">
        <v>35278.6</v>
      </c>
      <c r="O53" s="558"/>
      <c r="P53" s="300" t="s">
        <v>110</v>
      </c>
      <c r="Q53" s="989" t="s">
        <v>38</v>
      </c>
      <c r="R53" s="59">
        <v>45933</v>
      </c>
      <c r="S53" s="44">
        <v>3495</v>
      </c>
      <c r="T53" s="672">
        <v>3448</v>
      </c>
      <c r="U53" s="3">
        <v>0.99</v>
      </c>
      <c r="V53" s="604">
        <v>45945</v>
      </c>
      <c r="W53" s="466">
        <v>1</v>
      </c>
      <c r="X53" s="466">
        <v>1</v>
      </c>
      <c r="Y53" s="468">
        <v>1</v>
      </c>
      <c r="Z53" s="100">
        <v>45972</v>
      </c>
      <c r="AA53" s="100">
        <v>45972</v>
      </c>
      <c r="AB53" s="1198" t="s">
        <v>915</v>
      </c>
    </row>
    <row r="54" spans="1:28" ht="39.75" customHeight="1">
      <c r="A54" s="563" t="s">
        <v>916</v>
      </c>
      <c r="B54" s="358" t="s">
        <v>31</v>
      </c>
      <c r="C54" s="367">
        <v>45960</v>
      </c>
      <c r="D54" s="360" t="s">
        <v>56</v>
      </c>
      <c r="E54" s="360">
        <v>45936</v>
      </c>
      <c r="F54" s="358" t="s">
        <v>61</v>
      </c>
      <c r="G54" s="361"/>
      <c r="H54" s="362">
        <v>35</v>
      </c>
      <c r="I54" s="1150" t="s">
        <v>687</v>
      </c>
      <c r="J54" s="362" t="s">
        <v>30</v>
      </c>
      <c r="K54" s="360">
        <v>45933</v>
      </c>
      <c r="L54" s="362" t="s">
        <v>110</v>
      </c>
      <c r="M54" s="651">
        <v>26026</v>
      </c>
      <c r="N54" s="651">
        <v>26295.599999999999</v>
      </c>
      <c r="O54" s="651"/>
      <c r="P54" s="362" t="s">
        <v>110</v>
      </c>
      <c r="Q54" s="984" t="s">
        <v>38</v>
      </c>
      <c r="R54" s="363">
        <v>45933</v>
      </c>
      <c r="S54" s="364">
        <v>2071</v>
      </c>
      <c r="T54" s="364">
        <v>2072</v>
      </c>
      <c r="U54" s="365">
        <f t="shared" si="1"/>
        <v>1.000482858522453</v>
      </c>
      <c r="V54" s="370">
        <v>45958</v>
      </c>
      <c r="W54" s="280">
        <v>1</v>
      </c>
      <c r="X54" s="280">
        <v>1</v>
      </c>
      <c r="Y54" s="468">
        <v>1</v>
      </c>
      <c r="Z54" s="363">
        <v>45971</v>
      </c>
      <c r="AA54" s="363">
        <v>45971</v>
      </c>
      <c r="AB54" s="1198" t="s">
        <v>917</v>
      </c>
    </row>
    <row r="55" spans="1:28" ht="39.75" customHeight="1">
      <c r="A55" s="660" t="s">
        <v>918</v>
      </c>
      <c r="B55" s="358" t="s">
        <v>31</v>
      </c>
      <c r="C55" s="367">
        <v>45945</v>
      </c>
      <c r="D55" s="360" t="s">
        <v>56</v>
      </c>
      <c r="E55" s="360">
        <v>45932</v>
      </c>
      <c r="F55" s="358" t="s">
        <v>869</v>
      </c>
      <c r="G55" s="361"/>
      <c r="H55" s="362">
        <v>34</v>
      </c>
      <c r="I55" s="1150" t="s">
        <v>687</v>
      </c>
      <c r="J55" s="362" t="s">
        <v>30</v>
      </c>
      <c r="K55" s="360">
        <v>45933</v>
      </c>
      <c r="L55" s="362" t="s">
        <v>110</v>
      </c>
      <c r="M55" s="651">
        <v>29646</v>
      </c>
      <c r="N55" s="651">
        <v>30169.8</v>
      </c>
      <c r="O55" s="651"/>
      <c r="P55" s="362" t="s">
        <v>110</v>
      </c>
      <c r="Q55" s="984" t="s">
        <v>38</v>
      </c>
      <c r="R55" s="363">
        <v>45933</v>
      </c>
      <c r="S55" s="364">
        <v>2188</v>
      </c>
      <c r="T55" s="364">
        <v>2278</v>
      </c>
      <c r="U55" s="3">
        <f t="shared" si="1"/>
        <v>1.0411334552102376</v>
      </c>
      <c r="V55" s="505">
        <v>45931</v>
      </c>
      <c r="W55" s="280">
        <v>1</v>
      </c>
      <c r="X55" s="280">
        <v>1</v>
      </c>
      <c r="Y55" s="468">
        <v>1</v>
      </c>
      <c r="Z55" s="373" t="s">
        <v>777</v>
      </c>
      <c r="AA55" s="373" t="s">
        <v>777</v>
      </c>
      <c r="AB55" s="603" t="s">
        <v>919</v>
      </c>
    </row>
    <row r="56" spans="1:28" ht="39.75" customHeight="1">
      <c r="A56" s="563" t="s">
        <v>920</v>
      </c>
      <c r="B56" s="358" t="s">
        <v>31</v>
      </c>
      <c r="C56" s="367">
        <v>45960</v>
      </c>
      <c r="D56" s="360" t="s">
        <v>817</v>
      </c>
      <c r="E56" s="360">
        <v>45932</v>
      </c>
      <c r="F56" s="358" t="s">
        <v>57</v>
      </c>
      <c r="G56" s="361"/>
      <c r="H56" s="362">
        <v>79</v>
      </c>
      <c r="I56" s="1150" t="s">
        <v>687</v>
      </c>
      <c r="J56" s="362" t="s">
        <v>30</v>
      </c>
      <c r="K56" s="360">
        <v>45933</v>
      </c>
      <c r="L56" s="362" t="s">
        <v>110</v>
      </c>
      <c r="M56" s="651">
        <v>45014</v>
      </c>
      <c r="N56" s="651">
        <v>44739.6</v>
      </c>
      <c r="O56" s="651"/>
      <c r="P56" s="362" t="s">
        <v>110</v>
      </c>
      <c r="Q56" s="984" t="s">
        <v>38</v>
      </c>
      <c r="R56" s="363">
        <v>45933</v>
      </c>
      <c r="S56" s="364">
        <v>3378</v>
      </c>
      <c r="T56" s="364">
        <v>3372</v>
      </c>
      <c r="U56" s="365">
        <f t="shared" si="1"/>
        <v>0.9982238010657194</v>
      </c>
      <c r="V56" s="370">
        <v>45958</v>
      </c>
      <c r="W56" s="280">
        <v>1</v>
      </c>
      <c r="X56" s="280">
        <v>1</v>
      </c>
      <c r="Y56" s="468">
        <v>1</v>
      </c>
      <c r="Z56" s="363">
        <v>45967</v>
      </c>
      <c r="AA56" s="363">
        <v>46064</v>
      </c>
      <c r="AB56" s="1199" t="s">
        <v>921</v>
      </c>
    </row>
    <row r="57" spans="1:28" ht="39.75" customHeight="1">
      <c r="A57" s="563" t="s">
        <v>922</v>
      </c>
      <c r="B57" s="358" t="s">
        <v>31</v>
      </c>
      <c r="C57" s="367">
        <v>45960</v>
      </c>
      <c r="D57" s="360" t="s">
        <v>56</v>
      </c>
      <c r="E57" s="360">
        <v>45936</v>
      </c>
      <c r="F57" s="358" t="s">
        <v>57</v>
      </c>
      <c r="G57" s="361"/>
      <c r="H57" s="362">
        <v>75</v>
      </c>
      <c r="I57" s="1150" t="s">
        <v>687</v>
      </c>
      <c r="J57" s="362" t="s">
        <v>30</v>
      </c>
      <c r="K57" s="360">
        <v>45936</v>
      </c>
      <c r="L57" s="362" t="s">
        <v>110</v>
      </c>
      <c r="M57" s="651">
        <v>38796</v>
      </c>
      <c r="N57" s="651">
        <v>37566</v>
      </c>
      <c r="O57" s="651"/>
      <c r="P57" s="362" t="s">
        <v>110</v>
      </c>
      <c r="Q57" s="984" t="s">
        <v>38</v>
      </c>
      <c r="R57" s="363">
        <v>45936</v>
      </c>
      <c r="S57" s="333">
        <v>2874</v>
      </c>
      <c r="T57" s="333">
        <v>2875</v>
      </c>
      <c r="U57" s="3">
        <f t="shared" si="1"/>
        <v>1.0003479471120389</v>
      </c>
      <c r="V57" s="505">
        <v>45944</v>
      </c>
      <c r="W57" s="280">
        <v>1</v>
      </c>
      <c r="X57" s="280">
        <v>1</v>
      </c>
      <c r="Y57" s="468">
        <v>1</v>
      </c>
      <c r="Z57" s="363">
        <v>45967</v>
      </c>
      <c r="AA57" s="373" t="s">
        <v>777</v>
      </c>
      <c r="AB57" s="104" t="s">
        <v>923</v>
      </c>
    </row>
    <row r="58" spans="1:28" ht="39.75" customHeight="1">
      <c r="A58" s="563" t="s">
        <v>924</v>
      </c>
      <c r="B58" s="358" t="s">
        <v>31</v>
      </c>
      <c r="C58" s="367">
        <v>45976</v>
      </c>
      <c r="D58" s="360" t="s">
        <v>56</v>
      </c>
      <c r="E58" s="360">
        <v>45959</v>
      </c>
      <c r="F58" s="358" t="s">
        <v>61</v>
      </c>
      <c r="G58" s="361"/>
      <c r="H58" s="362">
        <v>61</v>
      </c>
      <c r="I58" s="1150" t="s">
        <v>687</v>
      </c>
      <c r="J58" s="362" t="s">
        <v>30</v>
      </c>
      <c r="K58" s="360">
        <v>45962</v>
      </c>
      <c r="L58" s="362" t="s">
        <v>110</v>
      </c>
      <c r="M58" s="651">
        <v>35050</v>
      </c>
      <c r="N58" s="651">
        <v>34279.800000000003</v>
      </c>
      <c r="O58" s="651"/>
      <c r="P58" s="362" t="s">
        <v>110</v>
      </c>
      <c r="Q58" s="984" t="s">
        <v>38</v>
      </c>
      <c r="R58" s="363">
        <v>45961</v>
      </c>
      <c r="S58" s="364">
        <v>2527</v>
      </c>
      <c r="T58" s="364">
        <v>2647</v>
      </c>
      <c r="U58" s="365">
        <f t="shared" si="1"/>
        <v>1.0474871388998812</v>
      </c>
      <c r="V58" s="370">
        <v>45973</v>
      </c>
      <c r="W58" s="280">
        <v>1</v>
      </c>
      <c r="X58" s="280">
        <v>1</v>
      </c>
      <c r="Y58" s="468">
        <v>1</v>
      </c>
      <c r="Z58" s="363">
        <v>45998</v>
      </c>
      <c r="AA58" s="373" t="s">
        <v>777</v>
      </c>
      <c r="AB58" s="352" t="s">
        <v>925</v>
      </c>
    </row>
    <row r="59" spans="1:28" ht="39.75" customHeight="1">
      <c r="A59" s="563" t="s">
        <v>926</v>
      </c>
      <c r="B59" s="358" t="s">
        <v>31</v>
      </c>
      <c r="C59" s="367">
        <v>45976</v>
      </c>
      <c r="D59" s="360" t="s">
        <v>56</v>
      </c>
      <c r="E59" s="360">
        <v>45959</v>
      </c>
      <c r="F59" s="358" t="s">
        <v>927</v>
      </c>
      <c r="G59" s="361"/>
      <c r="H59" s="362">
        <v>69</v>
      </c>
      <c r="I59" s="1150" t="s">
        <v>687</v>
      </c>
      <c r="J59" s="362" t="s">
        <v>30</v>
      </c>
      <c r="K59" s="360">
        <v>45962</v>
      </c>
      <c r="L59" s="362" t="s">
        <v>110</v>
      </c>
      <c r="M59" s="700">
        <v>37418</v>
      </c>
      <c r="N59" s="343">
        <v>28949</v>
      </c>
      <c r="O59" s="1012"/>
      <c r="P59" s="362" t="s">
        <v>110</v>
      </c>
      <c r="Q59" s="984" t="s">
        <v>38</v>
      </c>
      <c r="R59" s="363">
        <v>45961</v>
      </c>
      <c r="S59" s="364">
        <v>2851</v>
      </c>
      <c r="T59" s="364">
        <v>2925</v>
      </c>
      <c r="U59" s="3">
        <v>1.03</v>
      </c>
      <c r="V59" s="370">
        <v>45973</v>
      </c>
      <c r="W59" s="7">
        <v>1</v>
      </c>
      <c r="X59" s="7">
        <v>1</v>
      </c>
      <c r="Y59" s="468">
        <v>1</v>
      </c>
      <c r="Z59" s="379">
        <v>46363</v>
      </c>
      <c r="AA59" s="37" t="s">
        <v>928</v>
      </c>
      <c r="AB59" s="1235" t="s">
        <v>929</v>
      </c>
    </row>
    <row r="60" spans="1:28" ht="39.75" customHeight="1">
      <c r="A60" s="563" t="s">
        <v>930</v>
      </c>
      <c r="B60" s="358" t="s">
        <v>31</v>
      </c>
      <c r="C60" s="367">
        <v>45976</v>
      </c>
      <c r="D60" s="360" t="s">
        <v>56</v>
      </c>
      <c r="E60" s="360">
        <v>45958</v>
      </c>
      <c r="F60" s="358" t="s">
        <v>61</v>
      </c>
      <c r="G60" s="361"/>
      <c r="H60" s="362">
        <v>48</v>
      </c>
      <c r="I60" s="1150" t="s">
        <v>687</v>
      </c>
      <c r="J60" s="362" t="s">
        <v>30</v>
      </c>
      <c r="K60" s="360">
        <v>45954</v>
      </c>
      <c r="L60" s="362" t="s">
        <v>110</v>
      </c>
      <c r="M60" s="651">
        <v>54228.7</v>
      </c>
      <c r="N60" s="651">
        <v>54969</v>
      </c>
      <c r="O60" s="651"/>
      <c r="P60" s="362" t="s">
        <v>110</v>
      </c>
      <c r="Q60" s="984" t="s">
        <v>38</v>
      </c>
      <c r="R60" s="363">
        <v>45953</v>
      </c>
      <c r="S60" s="364">
        <v>4141</v>
      </c>
      <c r="T60" s="364">
        <v>4316</v>
      </c>
      <c r="U60" s="365">
        <f t="shared" si="1"/>
        <v>1.042260323593335</v>
      </c>
      <c r="V60" s="370">
        <v>45964</v>
      </c>
      <c r="W60" s="280">
        <v>1</v>
      </c>
      <c r="X60" s="280">
        <v>1</v>
      </c>
      <c r="Y60" s="468">
        <v>1</v>
      </c>
      <c r="Z60" s="363">
        <v>45998</v>
      </c>
      <c r="AA60" s="59">
        <v>46065</v>
      </c>
      <c r="AB60" s="352" t="s">
        <v>931</v>
      </c>
    </row>
    <row r="61" spans="1:28" ht="39.75" customHeight="1">
      <c r="A61" s="834" t="s">
        <v>932</v>
      </c>
      <c r="B61" s="705" t="s">
        <v>31</v>
      </c>
      <c r="C61" s="704">
        <v>46006</v>
      </c>
      <c r="D61" s="704" t="s">
        <v>56</v>
      </c>
      <c r="E61" s="704">
        <v>46021</v>
      </c>
      <c r="F61" s="705" t="s">
        <v>57</v>
      </c>
      <c r="G61" s="705" t="s">
        <v>933</v>
      </c>
      <c r="H61" s="706">
        <v>85</v>
      </c>
      <c r="I61" s="1150" t="s">
        <v>687</v>
      </c>
      <c r="J61" s="706" t="s">
        <v>30</v>
      </c>
      <c r="K61" s="704">
        <v>46027</v>
      </c>
      <c r="L61" s="706" t="s">
        <v>110</v>
      </c>
      <c r="M61" s="835">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2" t="s">
        <v>934</v>
      </c>
    </row>
    <row r="62" spans="1:28" ht="39.75" customHeight="1">
      <c r="A62" s="834" t="s">
        <v>935</v>
      </c>
      <c r="B62" s="705" t="s">
        <v>31</v>
      </c>
      <c r="C62" s="704">
        <v>46052</v>
      </c>
      <c r="D62" s="704" t="s">
        <v>886</v>
      </c>
      <c r="E62" s="704">
        <v>46021</v>
      </c>
      <c r="F62" s="705" t="s">
        <v>61</v>
      </c>
      <c r="G62" s="705" t="s">
        <v>936</v>
      </c>
      <c r="H62" s="706">
        <v>58</v>
      </c>
      <c r="I62" s="1150" t="s">
        <v>687</v>
      </c>
      <c r="J62" s="706" t="s">
        <v>30</v>
      </c>
      <c r="K62" s="704">
        <v>46021</v>
      </c>
      <c r="L62" s="706" t="s">
        <v>110</v>
      </c>
      <c r="M62" s="835">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937</v>
      </c>
    </row>
    <row r="63" spans="1:28" ht="39.75" customHeight="1">
      <c r="A63" s="834" t="s">
        <v>938</v>
      </c>
      <c r="B63" s="705" t="s">
        <v>31</v>
      </c>
      <c r="C63" s="704">
        <v>46052</v>
      </c>
      <c r="D63" s="704" t="s">
        <v>817</v>
      </c>
      <c r="E63" s="704">
        <v>46045</v>
      </c>
      <c r="F63" s="705" t="s">
        <v>61</v>
      </c>
      <c r="G63" s="705" t="s">
        <v>939</v>
      </c>
      <c r="H63" s="706">
        <v>69</v>
      </c>
      <c r="I63" s="1150" t="s">
        <v>687</v>
      </c>
      <c r="J63" s="706" t="s">
        <v>30</v>
      </c>
      <c r="K63" s="704">
        <v>46027</v>
      </c>
      <c r="L63" s="706" t="s">
        <v>110</v>
      </c>
      <c r="M63" s="835">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940</v>
      </c>
    </row>
    <row r="64" spans="1:28" ht="39.75" customHeight="1">
      <c r="A64" s="297" t="s">
        <v>169</v>
      </c>
      <c r="B64" s="18" t="s">
        <v>31</v>
      </c>
      <c r="C64" s="19">
        <v>45925</v>
      </c>
      <c r="D64" s="305" t="s">
        <v>56</v>
      </c>
      <c r="E64" s="19">
        <v>45755</v>
      </c>
      <c r="F64" s="305" t="s">
        <v>869</v>
      </c>
      <c r="G64" s="442" t="s">
        <v>170</v>
      </c>
      <c r="H64" s="20">
        <v>82</v>
      </c>
      <c r="I64" s="304" t="s">
        <v>687</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850</v>
      </c>
      <c r="E65" s="19">
        <v>45749</v>
      </c>
      <c r="F65" s="305" t="s">
        <v>869</v>
      </c>
      <c r="G65" s="303" t="s">
        <v>172</v>
      </c>
      <c r="H65" s="20">
        <v>79</v>
      </c>
      <c r="I65" s="304" t="s">
        <v>687</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941</v>
      </c>
      <c r="B66" s="358" t="s">
        <v>31</v>
      </c>
      <c r="C66" s="367">
        <v>45991</v>
      </c>
      <c r="D66" s="360" t="s">
        <v>817</v>
      </c>
      <c r="E66" s="360">
        <v>45936</v>
      </c>
      <c r="F66" s="358" t="s">
        <v>61</v>
      </c>
      <c r="G66" s="361"/>
      <c r="H66" s="362">
        <v>83</v>
      </c>
      <c r="I66" s="1150" t="s">
        <v>687</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942</v>
      </c>
    </row>
    <row r="67" spans="1:28" ht="39.75" customHeight="1">
      <c r="A67" s="297" t="s">
        <v>173</v>
      </c>
      <c r="B67" s="18" t="s">
        <v>31</v>
      </c>
      <c r="C67" s="19">
        <v>45925</v>
      </c>
      <c r="D67" s="305" t="s">
        <v>56</v>
      </c>
      <c r="E67" s="19">
        <v>45749</v>
      </c>
      <c r="F67" s="305" t="s">
        <v>57</v>
      </c>
      <c r="G67" s="303" t="s">
        <v>174</v>
      </c>
      <c r="H67" s="20">
        <v>59</v>
      </c>
      <c r="I67" s="304" t="s">
        <v>687</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943</v>
      </c>
      <c r="B68" s="18" t="s">
        <v>31</v>
      </c>
      <c r="C68" s="19">
        <v>45930</v>
      </c>
      <c r="D68" s="19" t="s">
        <v>56</v>
      </c>
      <c r="E68" s="19">
        <v>45884</v>
      </c>
      <c r="F68" s="18" t="s">
        <v>869</v>
      </c>
      <c r="G68" s="303"/>
      <c r="H68" s="20">
        <v>69</v>
      </c>
      <c r="I68" s="304" t="s">
        <v>687</v>
      </c>
      <c r="J68" s="20" t="s">
        <v>30</v>
      </c>
      <c r="K68" s="299">
        <v>45884</v>
      </c>
      <c r="L68" s="300" t="s">
        <v>110</v>
      </c>
      <c r="M68" s="346">
        <v>67441</v>
      </c>
      <c r="N68" s="343">
        <v>55566</v>
      </c>
      <c r="O68" s="41"/>
      <c r="P68" s="300" t="s">
        <v>110</v>
      </c>
      <c r="Q68" s="989" t="s">
        <v>38</v>
      </c>
      <c r="R68" s="59">
        <v>45884</v>
      </c>
      <c r="S68" s="44">
        <v>4348</v>
      </c>
      <c r="T68" s="672">
        <v>4122</v>
      </c>
      <c r="U68" s="1352">
        <v>0.95</v>
      </c>
      <c r="V68" s="21">
        <v>45895</v>
      </c>
      <c r="W68" s="7">
        <v>1</v>
      </c>
      <c r="X68" s="7">
        <v>1</v>
      </c>
      <c r="Y68" s="936">
        <v>1</v>
      </c>
      <c r="Z68" s="21">
        <v>45932</v>
      </c>
      <c r="AA68" s="21">
        <v>45932</v>
      </c>
      <c r="AB68" s="1353" t="s">
        <v>944</v>
      </c>
    </row>
    <row r="69" spans="1:28" ht="39.75" customHeight="1">
      <c r="A69" s="563" t="s">
        <v>945</v>
      </c>
      <c r="B69" s="358" t="s">
        <v>31</v>
      </c>
      <c r="C69" s="360">
        <v>45991</v>
      </c>
      <c r="D69" s="360" t="s">
        <v>56</v>
      </c>
      <c r="E69" s="360">
        <v>45966</v>
      </c>
      <c r="F69" s="358" t="s">
        <v>57</v>
      </c>
      <c r="G69" s="361" t="s">
        <v>946</v>
      </c>
      <c r="H69" s="362">
        <v>69</v>
      </c>
      <c r="I69" s="1150" t="s">
        <v>687</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200" t="s">
        <v>947</v>
      </c>
    </row>
    <row r="70" spans="1:28" ht="39.75" customHeight="1">
      <c r="A70" s="563" t="s">
        <v>948</v>
      </c>
      <c r="B70" s="358" t="s">
        <v>31</v>
      </c>
      <c r="C70" s="360">
        <v>46001</v>
      </c>
      <c r="D70" s="360" t="s">
        <v>56</v>
      </c>
      <c r="E70" s="360">
        <v>45966</v>
      </c>
      <c r="F70" s="358" t="s">
        <v>57</v>
      </c>
      <c r="G70" s="361" t="s">
        <v>949</v>
      </c>
      <c r="H70" s="362">
        <v>88</v>
      </c>
      <c r="I70" s="1150" t="s">
        <v>687</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201" t="s">
        <v>950</v>
      </c>
    </row>
    <row r="71" spans="1:28" ht="39.75" customHeight="1">
      <c r="A71" s="563" t="s">
        <v>951</v>
      </c>
      <c r="B71" s="358" t="s">
        <v>31</v>
      </c>
      <c r="C71" s="360">
        <v>45991</v>
      </c>
      <c r="D71" s="360" t="s">
        <v>56</v>
      </c>
      <c r="E71" s="360">
        <v>45966</v>
      </c>
      <c r="F71" s="358" t="s">
        <v>61</v>
      </c>
      <c r="G71" s="361" t="s">
        <v>952</v>
      </c>
      <c r="H71" s="362">
        <v>75</v>
      </c>
      <c r="I71" s="1150" t="s">
        <v>687</v>
      </c>
      <c r="J71" s="362" t="s">
        <v>30</v>
      </c>
      <c r="K71" s="360">
        <v>45967</v>
      </c>
      <c r="L71" s="362" t="s">
        <v>110</v>
      </c>
      <c r="M71" s="651">
        <v>60620</v>
      </c>
      <c r="N71" s="651">
        <v>55563.8</v>
      </c>
      <c r="O71" s="651"/>
      <c r="P71" s="362" t="s">
        <v>110</v>
      </c>
      <c r="Q71" s="933" t="s">
        <v>38</v>
      </c>
      <c r="R71" s="272">
        <v>45967</v>
      </c>
      <c r="S71" s="364">
        <v>4814</v>
      </c>
      <c r="T71" s="364">
        <v>4708</v>
      </c>
      <c r="U71" s="383">
        <f>IFERROR($T71/$S71, 0)</f>
        <v>0.97798088907353553</v>
      </c>
      <c r="V71" s="370">
        <v>45986</v>
      </c>
      <c r="W71" s="280">
        <v>1</v>
      </c>
      <c r="X71" s="7">
        <v>1</v>
      </c>
      <c r="Y71" s="3">
        <v>1</v>
      </c>
      <c r="Z71" s="59">
        <v>45998</v>
      </c>
      <c r="AA71" s="59">
        <v>46001</v>
      </c>
      <c r="AB71" s="1198" t="s">
        <v>953</v>
      </c>
    </row>
    <row r="72" spans="1:28" ht="39.75" customHeight="1">
      <c r="A72" s="563" t="s">
        <v>954</v>
      </c>
      <c r="B72" s="358" t="s">
        <v>31</v>
      </c>
      <c r="C72" s="360">
        <v>46001</v>
      </c>
      <c r="D72" s="360" t="s">
        <v>56</v>
      </c>
      <c r="E72" s="360">
        <v>45966</v>
      </c>
      <c r="F72" s="358" t="s">
        <v>57</v>
      </c>
      <c r="G72" s="1354" t="s">
        <v>955</v>
      </c>
      <c r="H72" s="362">
        <v>77</v>
      </c>
      <c r="I72" s="1355" t="s">
        <v>687</v>
      </c>
      <c r="J72" s="362" t="s">
        <v>30</v>
      </c>
      <c r="K72" s="360">
        <v>45967</v>
      </c>
      <c r="L72" s="362" t="s">
        <v>110</v>
      </c>
      <c r="M72" s="700">
        <v>63997.35</v>
      </c>
      <c r="N72" s="343">
        <v>52838.35</v>
      </c>
      <c r="O72" s="374"/>
      <c r="P72" s="362" t="s">
        <v>110</v>
      </c>
      <c r="Q72" s="984" t="s">
        <v>38</v>
      </c>
      <c r="R72" s="363">
        <v>45967</v>
      </c>
      <c r="S72" s="364">
        <v>5053</v>
      </c>
      <c r="T72" s="364">
        <v>4652</v>
      </c>
      <c r="U72" s="1356">
        <v>0.92</v>
      </c>
      <c r="V72" s="21">
        <v>45995</v>
      </c>
      <c r="W72" s="7">
        <v>1</v>
      </c>
      <c r="X72" s="7">
        <v>1</v>
      </c>
      <c r="Y72" s="936">
        <v>1</v>
      </c>
      <c r="Z72" s="59">
        <v>46009</v>
      </c>
      <c r="AA72" s="59">
        <v>46063</v>
      </c>
      <c r="AB72" s="832" t="s">
        <v>956</v>
      </c>
    </row>
    <row r="73" spans="1:28" ht="39.75" customHeight="1">
      <c r="A73" s="834" t="s">
        <v>957</v>
      </c>
      <c r="B73" s="705" t="s">
        <v>31</v>
      </c>
      <c r="C73" s="704">
        <v>46001</v>
      </c>
      <c r="D73" s="704" t="s">
        <v>56</v>
      </c>
      <c r="E73" s="704">
        <v>46009</v>
      </c>
      <c r="F73" s="705" t="s">
        <v>57</v>
      </c>
      <c r="G73" s="705" t="s">
        <v>958</v>
      </c>
      <c r="H73" s="706">
        <v>48</v>
      </c>
      <c r="I73" s="1150" t="s">
        <v>687</v>
      </c>
      <c r="J73" s="706" t="s">
        <v>30</v>
      </c>
      <c r="K73" s="704">
        <v>45965</v>
      </c>
      <c r="L73" s="706" t="s">
        <v>110</v>
      </c>
      <c r="M73" s="835">
        <v>18021.7</v>
      </c>
      <c r="N73" s="835">
        <v>16738</v>
      </c>
      <c r="O73" s="835"/>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959</v>
      </c>
    </row>
    <row r="74" spans="1:28" ht="39.75" customHeight="1">
      <c r="A74" s="834" t="s">
        <v>960</v>
      </c>
      <c r="B74" s="705" t="s">
        <v>31</v>
      </c>
      <c r="C74" s="704">
        <v>46001</v>
      </c>
      <c r="D74" s="704" t="s">
        <v>56</v>
      </c>
      <c r="E74" s="704">
        <v>46009</v>
      </c>
      <c r="F74" s="705" t="s">
        <v>57</v>
      </c>
      <c r="G74" s="705" t="s">
        <v>961</v>
      </c>
      <c r="H74" s="706">
        <v>56</v>
      </c>
      <c r="I74" s="1150" t="s">
        <v>687</v>
      </c>
      <c r="J74" s="706" t="s">
        <v>30</v>
      </c>
      <c r="K74" s="704">
        <v>45965</v>
      </c>
      <c r="L74" s="706" t="s">
        <v>110</v>
      </c>
      <c r="M74" s="835">
        <v>20705</v>
      </c>
      <c r="N74" s="835">
        <v>14769.6</v>
      </c>
      <c r="O74" s="835"/>
      <c r="P74" s="706" t="s">
        <v>110</v>
      </c>
      <c r="Q74" s="708" t="s">
        <v>38</v>
      </c>
      <c r="R74" s="709">
        <v>45965</v>
      </c>
      <c r="S74" s="710">
        <v>900</v>
      </c>
      <c r="T74" s="710">
        <v>900</v>
      </c>
      <c r="U74" s="365">
        <f>IFERROR($T74/$S74, 0)</f>
        <v>1</v>
      </c>
      <c r="V74" s="720">
        <v>46020</v>
      </c>
      <c r="W74" s="712">
        <v>1</v>
      </c>
      <c r="X74" s="7">
        <v>1</v>
      </c>
      <c r="Y74" s="3">
        <v>1</v>
      </c>
      <c r="Z74" s="127">
        <v>46025</v>
      </c>
      <c r="AA74" s="669">
        <v>46064</v>
      </c>
      <c r="AB74" s="713" t="s">
        <v>962</v>
      </c>
    </row>
    <row r="75" spans="1:28" ht="39.75" customHeight="1">
      <c r="A75" s="297" t="s">
        <v>225</v>
      </c>
      <c r="B75" s="302" t="s">
        <v>31</v>
      </c>
      <c r="C75" s="19">
        <v>45688</v>
      </c>
      <c r="D75" s="19" t="s">
        <v>963</v>
      </c>
      <c r="E75" s="19">
        <v>45684</v>
      </c>
      <c r="F75" s="305" t="s">
        <v>869</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687</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466">
        <v>1</v>
      </c>
      <c r="X76" s="466">
        <v>1</v>
      </c>
      <c r="Y76" s="466">
        <v>1</v>
      </c>
      <c r="Z76" s="281">
        <v>45915</v>
      </c>
      <c r="AA76" s="281">
        <v>45915</v>
      </c>
      <c r="AB76" s="838"/>
    </row>
    <row r="77" spans="1:28" ht="39.75" customHeight="1">
      <c r="A77" s="570" t="s">
        <v>236</v>
      </c>
      <c r="B77" s="1202" t="s">
        <v>31</v>
      </c>
      <c r="C77" s="639">
        <v>45899</v>
      </c>
      <c r="D77" s="629" t="s">
        <v>50</v>
      </c>
      <c r="E77" s="629">
        <v>45876</v>
      </c>
      <c r="F77" s="629" t="s">
        <v>57</v>
      </c>
      <c r="G77" s="1203" t="s">
        <v>964</v>
      </c>
      <c r="H77" s="635">
        <v>0</v>
      </c>
      <c r="I77" s="1204" t="s">
        <v>687</v>
      </c>
      <c r="J77" s="635" t="s">
        <v>30</v>
      </c>
      <c r="K77" s="629">
        <v>45876</v>
      </c>
      <c r="L77" s="635" t="s">
        <v>110</v>
      </c>
      <c r="M77" s="636">
        <v>1462.85</v>
      </c>
      <c r="N77" s="343">
        <v>5035.75</v>
      </c>
      <c r="O77" s="430"/>
      <c r="P77" s="635" t="s">
        <v>110</v>
      </c>
      <c r="Q77" s="995" t="s">
        <v>38</v>
      </c>
      <c r="R77" s="272">
        <v>45876</v>
      </c>
      <c r="S77" s="1205">
        <v>116</v>
      </c>
      <c r="T77" s="996">
        <v>130</v>
      </c>
      <c r="U77" s="29">
        <v>1.1200000000000001</v>
      </c>
      <c r="V77" s="604">
        <v>45896</v>
      </c>
      <c r="W77" s="468">
        <v>1</v>
      </c>
      <c r="X77" s="1206">
        <v>1</v>
      </c>
      <c r="Y77" s="1206">
        <v>1</v>
      </c>
      <c r="Z77" s="811">
        <v>45926</v>
      </c>
      <c r="AA77" s="811">
        <v>45926</v>
      </c>
      <c r="AB77" s="613" t="s">
        <v>965</v>
      </c>
    </row>
    <row r="78" spans="1:28" ht="39.75" customHeight="1">
      <c r="A78" s="563" t="s">
        <v>966</v>
      </c>
      <c r="B78" s="358" t="s">
        <v>31</v>
      </c>
      <c r="C78" s="360">
        <v>45959</v>
      </c>
      <c r="D78" s="360" t="s">
        <v>56</v>
      </c>
      <c r="E78" s="360">
        <v>45961</v>
      </c>
      <c r="F78" s="358" t="s">
        <v>61</v>
      </c>
      <c r="G78" s="705"/>
      <c r="H78" s="1062">
        <v>0</v>
      </c>
      <c r="I78" s="1150" t="s">
        <v>687</v>
      </c>
      <c r="J78" s="1062" t="s">
        <v>30</v>
      </c>
      <c r="K78" s="360" t="s">
        <v>555</v>
      </c>
      <c r="L78" s="1062" t="s">
        <v>110</v>
      </c>
      <c r="M78" s="1084">
        <v>15670.45</v>
      </c>
      <c r="N78" s="343">
        <v>12965</v>
      </c>
      <c r="O78" s="581"/>
      <c r="P78" s="1062" t="s">
        <v>110</v>
      </c>
      <c r="Q78" s="1085" t="s">
        <v>38</v>
      </c>
      <c r="R78" s="1064">
        <v>46031</v>
      </c>
      <c r="S78" s="333">
        <v>1202</v>
      </c>
      <c r="T78" s="710">
        <v>1208</v>
      </c>
      <c r="U78" s="3">
        <v>1</v>
      </c>
      <c r="V78" s="720">
        <v>46035</v>
      </c>
      <c r="W78" s="280">
        <v>1</v>
      </c>
      <c r="X78" s="468">
        <v>1</v>
      </c>
      <c r="Y78" s="468">
        <v>1</v>
      </c>
      <c r="Z78" s="272">
        <v>46043</v>
      </c>
      <c r="AA78" s="373" t="s">
        <v>777</v>
      </c>
      <c r="AB78" s="830" t="s">
        <v>967</v>
      </c>
    </row>
    <row r="79" spans="1:28" ht="39.75" customHeight="1">
      <c r="A79" s="297" t="s">
        <v>968</v>
      </c>
      <c r="B79" s="355" t="s">
        <v>31</v>
      </c>
      <c r="C79" s="19">
        <v>45899</v>
      </c>
      <c r="D79" s="18" t="s">
        <v>969</v>
      </c>
      <c r="E79" s="299">
        <v>45876</v>
      </c>
      <c r="F79" s="305" t="s">
        <v>869</v>
      </c>
      <c r="G79" s="495" t="s">
        <v>970</v>
      </c>
      <c r="H79" s="300">
        <v>0</v>
      </c>
      <c r="I79" s="301" t="s">
        <v>687</v>
      </c>
      <c r="J79" s="300" t="s">
        <v>30</v>
      </c>
      <c r="K79" s="19" t="s">
        <v>260</v>
      </c>
      <c r="L79" s="300" t="s">
        <v>110</v>
      </c>
      <c r="M79" s="346">
        <v>1343</v>
      </c>
      <c r="N79" s="343">
        <v>2310</v>
      </c>
      <c r="O79" s="343"/>
      <c r="P79" s="300" t="s">
        <v>110</v>
      </c>
      <c r="Q79" s="300" t="s">
        <v>38</v>
      </c>
      <c r="R79" s="127" t="s">
        <v>36</v>
      </c>
      <c r="S79" s="1207">
        <v>74</v>
      </c>
      <c r="T79" s="1207">
        <v>0</v>
      </c>
      <c r="U79" s="29">
        <f>IFERROR(Table5[[#This Row],[Actual Redline Completed Footage UG]]/Table5[[#This Row],[Footage UG]], 0)</f>
        <v>0</v>
      </c>
      <c r="V79" s="630" t="s">
        <v>36</v>
      </c>
      <c r="W79" s="466">
        <v>0</v>
      </c>
      <c r="X79" s="466">
        <v>0</v>
      </c>
      <c r="Y79" s="466">
        <v>0</v>
      </c>
      <c r="Z79" s="379" t="s">
        <v>36</v>
      </c>
      <c r="AA79" s="379" t="s">
        <v>36</v>
      </c>
      <c r="AB79" s="613" t="s">
        <v>971</v>
      </c>
    </row>
    <row r="80" spans="1:28" ht="39.75" customHeight="1">
      <c r="A80" s="297" t="s">
        <v>972</v>
      </c>
      <c r="B80" s="355" t="s">
        <v>31</v>
      </c>
      <c r="C80" s="19">
        <v>45930</v>
      </c>
      <c r="D80" s="457" t="s">
        <v>50</v>
      </c>
      <c r="E80" s="299">
        <v>45902</v>
      </c>
      <c r="F80" s="298" t="s">
        <v>57</v>
      </c>
      <c r="G80" s="1197"/>
      <c r="H80" s="300">
        <v>0</v>
      </c>
      <c r="I80" s="301" t="s">
        <v>687</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973</v>
      </c>
    </row>
    <row r="81" spans="1:28" ht="39.75" customHeight="1">
      <c r="A81" s="297" t="s">
        <v>239</v>
      </c>
      <c r="B81" s="298" t="s">
        <v>31</v>
      </c>
      <c r="C81" s="19">
        <v>45899</v>
      </c>
      <c r="D81" s="299" t="s">
        <v>56</v>
      </c>
      <c r="E81" s="299">
        <v>45870</v>
      </c>
      <c r="F81" s="457" t="s">
        <v>869</v>
      </c>
      <c r="G81" s="495" t="s">
        <v>240</v>
      </c>
      <c r="H81" s="300">
        <v>0</v>
      </c>
      <c r="I81" s="300" t="s">
        <v>687</v>
      </c>
      <c r="J81" s="300" t="s">
        <v>30</v>
      </c>
      <c r="K81" s="299">
        <v>45870</v>
      </c>
      <c r="L81" s="300" t="s">
        <v>110</v>
      </c>
      <c r="M81" s="346">
        <v>49307.5</v>
      </c>
      <c r="N81" s="343">
        <v>47409</v>
      </c>
      <c r="O81" s="343"/>
      <c r="P81" s="300" t="s">
        <v>110</v>
      </c>
      <c r="Q81" s="300" t="s">
        <v>38</v>
      </c>
      <c r="R81" s="954">
        <v>45870</v>
      </c>
      <c r="S81" s="1208">
        <v>3914</v>
      </c>
      <c r="T81" s="1209">
        <v>3675</v>
      </c>
      <c r="U81" s="1186">
        <v>0.94</v>
      </c>
      <c r="V81" s="604">
        <v>45873</v>
      </c>
      <c r="W81" s="466">
        <v>1</v>
      </c>
      <c r="X81" s="466">
        <v>1</v>
      </c>
      <c r="Y81" s="466">
        <v>1</v>
      </c>
      <c r="Z81" s="281">
        <v>45916</v>
      </c>
      <c r="AA81" s="281">
        <v>45916</v>
      </c>
      <c r="AB81" s="838" t="s">
        <v>974</v>
      </c>
    </row>
    <row r="82" spans="1:28" ht="39.75" customHeight="1">
      <c r="A82" s="961" t="s">
        <v>975</v>
      </c>
      <c r="B82" s="643" t="s">
        <v>31</v>
      </c>
      <c r="C82" s="360">
        <v>45975</v>
      </c>
      <c r="D82" s="360" t="s">
        <v>976</v>
      </c>
      <c r="E82" s="360">
        <v>45982</v>
      </c>
      <c r="F82" s="375" t="s">
        <v>57</v>
      </c>
      <c r="G82" s="361" t="s">
        <v>977</v>
      </c>
      <c r="H82" s="362">
        <v>0</v>
      </c>
      <c r="I82" s="362" t="s">
        <v>687</v>
      </c>
      <c r="J82" s="362" t="s">
        <v>30</v>
      </c>
      <c r="K82" s="360">
        <v>45968</v>
      </c>
      <c r="L82" s="362" t="s">
        <v>110</v>
      </c>
      <c r="M82" s="651">
        <v>12840.7</v>
      </c>
      <c r="N82" s="651">
        <v>12272.4</v>
      </c>
      <c r="O82" s="651"/>
      <c r="P82" s="362" t="s">
        <v>110</v>
      </c>
      <c r="Q82" s="984" t="s">
        <v>38</v>
      </c>
      <c r="R82" s="59">
        <v>45937</v>
      </c>
      <c r="S82" s="1210">
        <v>911</v>
      </c>
      <c r="T82" s="44">
        <v>974</v>
      </c>
      <c r="U82" s="3">
        <f>IFERROR($T82/$S82, 0)</f>
        <v>1.0691547749725576</v>
      </c>
      <c r="V82" s="505">
        <v>45985</v>
      </c>
      <c r="W82" s="280">
        <v>1</v>
      </c>
      <c r="X82" s="280">
        <v>1</v>
      </c>
      <c r="Y82" s="468">
        <v>1</v>
      </c>
      <c r="Z82" s="59">
        <v>46001</v>
      </c>
      <c r="AA82" s="59">
        <v>46009</v>
      </c>
      <c r="AB82" s="352"/>
    </row>
    <row r="83" spans="1:28" ht="39.75" customHeight="1">
      <c r="A83" s="834" t="s">
        <v>978</v>
      </c>
      <c r="B83" s="705" t="s">
        <v>31</v>
      </c>
      <c r="C83" s="704">
        <v>45675</v>
      </c>
      <c r="D83" s="704" t="s">
        <v>56</v>
      </c>
      <c r="E83" s="704">
        <v>46006</v>
      </c>
      <c r="F83" s="705" t="s">
        <v>61</v>
      </c>
      <c r="G83" s="705"/>
      <c r="H83" s="706">
        <v>0</v>
      </c>
      <c r="I83" s="706" t="s">
        <v>687</v>
      </c>
      <c r="J83" s="706" t="s">
        <v>30</v>
      </c>
      <c r="K83" s="704">
        <v>46006</v>
      </c>
      <c r="L83" s="706" t="s">
        <v>110</v>
      </c>
      <c r="M83" s="835">
        <v>45512.75</v>
      </c>
      <c r="N83" s="343">
        <v>52537</v>
      </c>
      <c r="O83" s="581"/>
      <c r="P83" s="706" t="s">
        <v>110</v>
      </c>
      <c r="Q83" s="708" t="s">
        <v>38</v>
      </c>
      <c r="R83" s="709">
        <v>46006</v>
      </c>
      <c r="S83" s="333">
        <v>3675</v>
      </c>
      <c r="T83" s="994">
        <v>3820</v>
      </c>
      <c r="U83" s="1161">
        <v>1.04</v>
      </c>
      <c r="V83" s="720">
        <v>46027</v>
      </c>
      <c r="W83" s="280">
        <v>1</v>
      </c>
      <c r="X83" s="468">
        <v>1</v>
      </c>
      <c r="Y83" s="365">
        <v>1</v>
      </c>
      <c r="Z83" s="652">
        <v>46029</v>
      </c>
      <c r="AA83" s="373" t="s">
        <v>777</v>
      </c>
      <c r="AB83" s="939" t="s">
        <v>979</v>
      </c>
    </row>
    <row r="84" spans="1:28" ht="39.75" customHeight="1">
      <c r="A84" s="297" t="s">
        <v>241</v>
      </c>
      <c r="B84" s="298" t="s">
        <v>31</v>
      </c>
      <c r="C84" s="457">
        <v>45805</v>
      </c>
      <c r="D84" s="457" t="s">
        <v>56</v>
      </c>
      <c r="E84" s="457">
        <v>45695</v>
      </c>
      <c r="F84" s="457" t="s">
        <v>869</v>
      </c>
      <c r="G84" s="1211" t="s">
        <v>242</v>
      </c>
      <c r="H84" s="300">
        <v>0</v>
      </c>
      <c r="I84" s="301" t="s">
        <v>687</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980</v>
      </c>
    </row>
    <row r="85" spans="1:28" ht="39.75" customHeight="1">
      <c r="A85" s="297" t="s">
        <v>243</v>
      </c>
      <c r="B85" s="298" t="s">
        <v>31</v>
      </c>
      <c r="C85" s="19">
        <v>45899</v>
      </c>
      <c r="D85" s="299" t="s">
        <v>56</v>
      </c>
      <c r="E85" s="299">
        <v>45870</v>
      </c>
      <c r="F85" s="457" t="s">
        <v>869</v>
      </c>
      <c r="G85" s="495" t="s">
        <v>244</v>
      </c>
      <c r="H85" s="300">
        <v>0</v>
      </c>
      <c r="I85" s="300" t="s">
        <v>687</v>
      </c>
      <c r="J85" s="300" t="s">
        <v>30</v>
      </c>
      <c r="K85" s="299">
        <v>45870</v>
      </c>
      <c r="L85" s="300" t="s">
        <v>110</v>
      </c>
      <c r="M85" s="346">
        <v>12886.4</v>
      </c>
      <c r="N85" s="343">
        <v>18418.349999999999</v>
      </c>
      <c r="O85" s="343"/>
      <c r="P85" s="300" t="s">
        <v>110</v>
      </c>
      <c r="Q85" s="300" t="s">
        <v>38</v>
      </c>
      <c r="R85" s="630">
        <v>45870</v>
      </c>
      <c r="S85" s="1212">
        <v>884</v>
      </c>
      <c r="T85" s="1212">
        <v>797</v>
      </c>
      <c r="U85" s="29">
        <v>0.9</v>
      </c>
      <c r="V85" s="604">
        <v>45876</v>
      </c>
      <c r="W85" s="466">
        <v>1</v>
      </c>
      <c r="X85" s="466">
        <v>1</v>
      </c>
      <c r="Y85" s="466">
        <v>1</v>
      </c>
      <c r="Z85" s="281">
        <v>45916</v>
      </c>
      <c r="AA85" s="281">
        <v>45916</v>
      </c>
      <c r="AB85" s="838" t="s">
        <v>981</v>
      </c>
    </row>
    <row r="86" spans="1:28" ht="39.75" customHeight="1">
      <c r="A86" s="297" t="s">
        <v>245</v>
      </c>
      <c r="B86" s="298" t="s">
        <v>31</v>
      </c>
      <c r="C86" s="19">
        <v>45899</v>
      </c>
      <c r="D86" s="299" t="s">
        <v>56</v>
      </c>
      <c r="E86" s="299">
        <v>45882</v>
      </c>
      <c r="F86" s="457" t="s">
        <v>869</v>
      </c>
      <c r="G86" s="495" t="s">
        <v>982</v>
      </c>
      <c r="H86" s="300">
        <v>0</v>
      </c>
      <c r="I86" s="301" t="s">
        <v>687</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983</v>
      </c>
    </row>
    <row r="87" spans="1:28" ht="39.75" customHeight="1">
      <c r="A87" s="297" t="s">
        <v>246</v>
      </c>
      <c r="B87" s="298" t="s">
        <v>31</v>
      </c>
      <c r="C87" s="457">
        <v>45838</v>
      </c>
      <c r="D87" s="457" t="s">
        <v>56</v>
      </c>
      <c r="E87" s="19">
        <v>45786</v>
      </c>
      <c r="F87" s="457" t="s">
        <v>869</v>
      </c>
      <c r="G87" s="442" t="s">
        <v>247</v>
      </c>
      <c r="H87" s="300">
        <v>0</v>
      </c>
      <c r="I87" s="301" t="s">
        <v>687</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41" t="s">
        <v>984</v>
      </c>
    </row>
    <row r="88" spans="1:28" ht="39.75" customHeight="1">
      <c r="A88" s="297" t="s">
        <v>248</v>
      </c>
      <c r="B88" s="298" t="s">
        <v>31</v>
      </c>
      <c r="C88" s="19">
        <v>45930</v>
      </c>
      <c r="D88" s="18" t="s">
        <v>50</v>
      </c>
      <c r="E88" s="299">
        <v>45868</v>
      </c>
      <c r="F88" s="298" t="s">
        <v>57</v>
      </c>
      <c r="G88" s="495" t="s">
        <v>249</v>
      </c>
      <c r="H88" s="300">
        <v>0</v>
      </c>
      <c r="I88" s="300" t="s">
        <v>687</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8" t="s">
        <v>985</v>
      </c>
    </row>
    <row r="89" spans="1:28" ht="39.75" customHeight="1">
      <c r="A89" s="573" t="s">
        <v>250</v>
      </c>
      <c r="B89" s="610" t="s">
        <v>31</v>
      </c>
      <c r="C89" s="24">
        <v>45868</v>
      </c>
      <c r="D89" s="576" t="s">
        <v>50</v>
      </c>
      <c r="E89" s="608">
        <v>45853</v>
      </c>
      <c r="F89" s="661" t="s">
        <v>57</v>
      </c>
      <c r="G89" s="666" t="s">
        <v>251</v>
      </c>
      <c r="H89" s="587">
        <v>0</v>
      </c>
      <c r="I89" s="587" t="s">
        <v>687</v>
      </c>
      <c r="J89" s="587" t="s">
        <v>30</v>
      </c>
      <c r="K89" s="360">
        <v>45853</v>
      </c>
      <c r="L89" s="362" t="s">
        <v>110</v>
      </c>
      <c r="M89" s="935">
        <v>68216.5</v>
      </c>
      <c r="N89" s="558"/>
      <c r="O89" s="558"/>
      <c r="P89" s="695" t="s">
        <v>110</v>
      </c>
      <c r="Q89" s="984" t="s">
        <v>38</v>
      </c>
      <c r="R89" s="363">
        <v>45853</v>
      </c>
      <c r="S89" s="376">
        <v>581</v>
      </c>
      <c r="T89" s="376">
        <v>581</v>
      </c>
      <c r="U89" s="29">
        <v>1</v>
      </c>
      <c r="V89" s="505">
        <v>45868</v>
      </c>
      <c r="W89" s="280">
        <v>1</v>
      </c>
      <c r="X89" s="280">
        <v>1</v>
      </c>
      <c r="Y89" s="26">
        <v>1</v>
      </c>
      <c r="Z89" s="281">
        <v>45916</v>
      </c>
      <c r="AA89" s="281">
        <v>45916</v>
      </c>
      <c r="AB89" s="838" t="s">
        <v>986</v>
      </c>
    </row>
    <row r="90" spans="1:28" ht="39.75" customHeight="1">
      <c r="A90" s="834" t="s">
        <v>987</v>
      </c>
      <c r="B90" s="705" t="s">
        <v>31</v>
      </c>
      <c r="C90" s="704">
        <v>46003</v>
      </c>
      <c r="D90" s="704" t="s">
        <v>56</v>
      </c>
      <c r="E90" s="704">
        <v>46002</v>
      </c>
      <c r="F90" s="705" t="s">
        <v>61</v>
      </c>
      <c r="G90" s="705"/>
      <c r="H90" s="706">
        <v>0</v>
      </c>
      <c r="I90" s="706" t="s">
        <v>687</v>
      </c>
      <c r="J90" s="706" t="s">
        <v>30</v>
      </c>
      <c r="K90" s="704" t="s">
        <v>555</v>
      </c>
      <c r="L90" s="706" t="s">
        <v>110</v>
      </c>
      <c r="M90" s="973">
        <v>11500.3</v>
      </c>
      <c r="N90" s="973">
        <v>12331.25</v>
      </c>
      <c r="O90" s="1007"/>
      <c r="P90" s="753" t="s">
        <v>110</v>
      </c>
      <c r="Q90" s="992" t="s">
        <v>38</v>
      </c>
      <c r="R90" s="993">
        <v>45994</v>
      </c>
      <c r="S90" s="1207">
        <v>908</v>
      </c>
      <c r="T90" s="1207">
        <v>925</v>
      </c>
      <c r="U90" s="365">
        <f>IFERROR($T90/$S90, 0)</f>
        <v>1.0187224669603525</v>
      </c>
      <c r="V90" s="720">
        <v>46013</v>
      </c>
      <c r="W90" s="712">
        <v>1</v>
      </c>
      <c r="X90" s="280">
        <v>1</v>
      </c>
      <c r="Y90" s="468">
        <v>1</v>
      </c>
      <c r="Z90" s="379">
        <v>46025</v>
      </c>
      <c r="AA90" s="37" t="s">
        <v>777</v>
      </c>
      <c r="AB90" s="742" t="s">
        <v>988</v>
      </c>
    </row>
    <row r="91" spans="1:28" ht="39.75" customHeight="1">
      <c r="A91" s="297" t="s">
        <v>252</v>
      </c>
      <c r="B91" s="298" t="s">
        <v>31</v>
      </c>
      <c r="C91" s="19">
        <v>45868</v>
      </c>
      <c r="D91" s="299" t="s">
        <v>50</v>
      </c>
      <c r="E91" s="457">
        <v>45839</v>
      </c>
      <c r="F91" s="299" t="s">
        <v>57</v>
      </c>
      <c r="G91" s="303" t="s">
        <v>253</v>
      </c>
      <c r="H91" s="20">
        <v>0</v>
      </c>
      <c r="I91" s="20" t="s">
        <v>687</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42" t="s">
        <v>989</v>
      </c>
    </row>
    <row r="92" spans="1:28" ht="39.75" customHeight="1">
      <c r="A92" s="297" t="s">
        <v>990</v>
      </c>
      <c r="B92" s="311" t="s">
        <v>31</v>
      </c>
      <c r="C92" s="19">
        <v>45960</v>
      </c>
      <c r="D92" s="19" t="s">
        <v>50</v>
      </c>
      <c r="E92" s="19">
        <v>45945</v>
      </c>
      <c r="F92" s="18" t="s">
        <v>57</v>
      </c>
      <c r="G92" s="303" t="s">
        <v>991</v>
      </c>
      <c r="H92" s="20">
        <v>0</v>
      </c>
      <c r="I92" s="20" t="s">
        <v>687</v>
      </c>
      <c r="J92" s="20" t="s">
        <v>30</v>
      </c>
      <c r="K92" s="299">
        <v>45936</v>
      </c>
      <c r="L92" s="313" t="s">
        <v>110</v>
      </c>
      <c r="M92" s="346">
        <v>4235.8</v>
      </c>
      <c r="N92" s="343">
        <v>3228.9</v>
      </c>
      <c r="O92" s="1008"/>
      <c r="P92" s="975" t="s">
        <v>110</v>
      </c>
      <c r="Q92" s="977" t="s">
        <v>38</v>
      </c>
      <c r="R92" s="363">
        <v>45939</v>
      </c>
      <c r="S92" s="994">
        <v>228</v>
      </c>
      <c r="T92" s="994">
        <v>240</v>
      </c>
      <c r="U92" s="79">
        <v>1.05</v>
      </c>
      <c r="V92" s="505">
        <v>45926</v>
      </c>
      <c r="W92" s="280">
        <v>1</v>
      </c>
      <c r="X92" s="280">
        <v>1</v>
      </c>
      <c r="Y92" s="365">
        <v>1</v>
      </c>
      <c r="Z92" s="281">
        <v>45972</v>
      </c>
      <c r="AA92" s="281">
        <v>45972</v>
      </c>
      <c r="AB92" s="613" t="s">
        <v>992</v>
      </c>
    </row>
    <row r="93" spans="1:28" ht="39.75" customHeight="1">
      <c r="A93" s="297" t="s">
        <v>254</v>
      </c>
      <c r="B93" s="18" t="s">
        <v>31</v>
      </c>
      <c r="C93" s="19">
        <v>45930</v>
      </c>
      <c r="D93" s="305" t="s">
        <v>50</v>
      </c>
      <c r="E93" s="19">
        <v>45902</v>
      </c>
      <c r="F93" s="18" t="s">
        <v>57</v>
      </c>
      <c r="G93" s="303"/>
      <c r="H93" s="20">
        <v>0</v>
      </c>
      <c r="I93" s="20" t="s">
        <v>687</v>
      </c>
      <c r="J93" s="20" t="s">
        <v>30</v>
      </c>
      <c r="K93" s="299">
        <v>45902</v>
      </c>
      <c r="L93" s="300" t="s">
        <v>110</v>
      </c>
      <c r="M93" s="346">
        <v>3067.9</v>
      </c>
      <c r="N93" s="343">
        <v>8729.7000000000007</v>
      </c>
      <c r="O93" s="343"/>
      <c r="P93" s="300" t="s">
        <v>110</v>
      </c>
      <c r="Q93" s="300" t="s">
        <v>38</v>
      </c>
      <c r="R93" s="630">
        <v>45902</v>
      </c>
      <c r="S93" s="1212">
        <v>662</v>
      </c>
      <c r="T93" s="1213">
        <v>662</v>
      </c>
      <c r="U93" s="29">
        <v>1</v>
      </c>
      <c r="V93" s="604">
        <v>45909</v>
      </c>
      <c r="W93" s="468">
        <v>1</v>
      </c>
      <c r="X93" s="468">
        <v>1</v>
      </c>
      <c r="Y93" s="468">
        <v>1</v>
      </c>
      <c r="Z93" s="463">
        <v>45926</v>
      </c>
      <c r="AA93" s="463">
        <v>45926</v>
      </c>
      <c r="AB93" s="1214" t="s">
        <v>993</v>
      </c>
    </row>
    <row r="94" spans="1:28" ht="39.75" customHeight="1">
      <c r="A94" s="297" t="s">
        <v>227</v>
      </c>
      <c r="B94" s="298" t="s">
        <v>31</v>
      </c>
      <c r="C94" s="19">
        <v>45868</v>
      </c>
      <c r="D94" s="299" t="s">
        <v>50</v>
      </c>
      <c r="E94" s="299">
        <v>45849</v>
      </c>
      <c r="F94" s="457" t="s">
        <v>57</v>
      </c>
      <c r="G94" s="495" t="s">
        <v>228</v>
      </c>
      <c r="H94" s="300">
        <v>0</v>
      </c>
      <c r="I94" s="300" t="s">
        <v>687</v>
      </c>
      <c r="J94" s="300" t="s">
        <v>30</v>
      </c>
      <c r="K94" s="299">
        <v>45848</v>
      </c>
      <c r="L94" s="300" t="s">
        <v>110</v>
      </c>
      <c r="M94" s="346">
        <v>1206</v>
      </c>
      <c r="N94" s="343">
        <v>1195</v>
      </c>
      <c r="O94" s="343"/>
      <c r="P94" s="300" t="s">
        <v>110</v>
      </c>
      <c r="Q94" s="300" t="s">
        <v>38</v>
      </c>
      <c r="R94" s="630">
        <v>45848</v>
      </c>
      <c r="S94" s="1212">
        <v>90</v>
      </c>
      <c r="T94" s="1212">
        <v>90</v>
      </c>
      <c r="U94" s="29">
        <v>1</v>
      </c>
      <c r="V94" s="604">
        <v>45854</v>
      </c>
      <c r="W94" s="466">
        <v>1</v>
      </c>
      <c r="X94" s="466">
        <v>1</v>
      </c>
      <c r="Y94" s="466">
        <v>1</v>
      </c>
      <c r="Z94" s="281">
        <v>45898</v>
      </c>
      <c r="AA94" s="281">
        <v>45898</v>
      </c>
      <c r="AB94" s="838" t="s">
        <v>994</v>
      </c>
    </row>
    <row r="95" spans="1:28" ht="39.75" customHeight="1">
      <c r="A95" s="297" t="s">
        <v>230</v>
      </c>
      <c r="B95" s="298" t="s">
        <v>31</v>
      </c>
      <c r="C95" s="19">
        <v>45899</v>
      </c>
      <c r="D95" s="457" t="s">
        <v>50</v>
      </c>
      <c r="E95" s="457">
        <v>45882</v>
      </c>
      <c r="F95" s="298" t="s">
        <v>57</v>
      </c>
      <c r="G95" s="1211" t="s">
        <v>231</v>
      </c>
      <c r="H95" s="300">
        <v>0</v>
      </c>
      <c r="I95" s="301" t="s">
        <v>687</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995</v>
      </c>
    </row>
    <row r="96" spans="1:28" ht="39.75" customHeight="1">
      <c r="A96" s="297" t="s">
        <v>232</v>
      </c>
      <c r="B96" s="298" t="s">
        <v>31</v>
      </c>
      <c r="C96" s="19">
        <v>45899</v>
      </c>
      <c r="D96" s="299" t="s">
        <v>50</v>
      </c>
      <c r="E96" s="19">
        <v>45806</v>
      </c>
      <c r="F96" s="298" t="s">
        <v>57</v>
      </c>
      <c r="G96" s="1211" t="s">
        <v>233</v>
      </c>
      <c r="H96" s="300">
        <v>0</v>
      </c>
      <c r="I96" s="301" t="s">
        <v>687</v>
      </c>
      <c r="J96" s="300" t="s">
        <v>30</v>
      </c>
      <c r="K96" s="299" t="s">
        <v>996</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997</v>
      </c>
    </row>
    <row r="97" spans="1:28" ht="39.75" customHeight="1">
      <c r="A97" s="563" t="s">
        <v>998</v>
      </c>
      <c r="B97" s="643" t="s">
        <v>31</v>
      </c>
      <c r="C97" s="367">
        <v>45991</v>
      </c>
      <c r="D97" s="360" t="s">
        <v>817</v>
      </c>
      <c r="E97" s="360">
        <v>45961</v>
      </c>
      <c r="F97" s="358" t="s">
        <v>57</v>
      </c>
      <c r="G97" s="361"/>
      <c r="H97" s="362">
        <v>0</v>
      </c>
      <c r="I97" s="362" t="s">
        <v>687</v>
      </c>
      <c r="J97" s="362" t="s">
        <v>30</v>
      </c>
      <c r="K97" s="360" t="s">
        <v>555</v>
      </c>
      <c r="L97" s="362" t="s">
        <v>110</v>
      </c>
      <c r="M97" s="651">
        <v>39221.800000000003</v>
      </c>
      <c r="N97" s="968">
        <v>42623.8</v>
      </c>
      <c r="O97" s="968"/>
      <c r="P97" s="812" t="s">
        <v>110</v>
      </c>
      <c r="Q97" s="1005" t="s">
        <v>38</v>
      </c>
      <c r="R97" s="811">
        <v>45950</v>
      </c>
      <c r="S97" s="333">
        <v>3078</v>
      </c>
      <c r="T97" s="333">
        <v>3272</v>
      </c>
      <c r="U97" s="365">
        <f>IFERROR($T97/$S97, 0)</f>
        <v>1.0630279402209226</v>
      </c>
      <c r="V97" s="370">
        <v>45966</v>
      </c>
      <c r="W97" s="280">
        <v>1</v>
      </c>
      <c r="X97" s="7">
        <v>1</v>
      </c>
      <c r="Y97" s="7">
        <v>1</v>
      </c>
      <c r="Z97" s="59">
        <v>45999</v>
      </c>
      <c r="AA97" s="669">
        <v>45999</v>
      </c>
      <c r="AB97" s="1215" t="s">
        <v>999</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869</v>
      </c>
      <c r="G99" s="442" t="s">
        <v>259</v>
      </c>
      <c r="H99" s="300">
        <v>0</v>
      </c>
      <c r="I99" s="301" t="s">
        <v>687</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980</v>
      </c>
    </row>
    <row r="100" spans="1:28" ht="39.75" customHeight="1">
      <c r="A100" s="458" t="s">
        <v>1000</v>
      </c>
      <c r="B100" s="18" t="s">
        <v>31</v>
      </c>
      <c r="C100" s="19">
        <v>45688</v>
      </c>
      <c r="D100" s="19" t="s">
        <v>881</v>
      </c>
      <c r="E100" s="19">
        <v>45682</v>
      </c>
      <c r="F100" s="305" t="s">
        <v>57</v>
      </c>
      <c r="G100" s="442" t="s">
        <v>262</v>
      </c>
      <c r="H100" s="20">
        <v>48</v>
      </c>
      <c r="I100" s="304" t="s">
        <v>880</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886</v>
      </c>
      <c r="E101" s="299">
        <v>45818</v>
      </c>
      <c r="F101" s="298" t="s">
        <v>1001</v>
      </c>
      <c r="G101" s="298" t="s">
        <v>266</v>
      </c>
      <c r="H101" s="300">
        <v>56</v>
      </c>
      <c r="I101" s="300" t="s">
        <v>687</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1002</v>
      </c>
    </row>
    <row r="102" spans="1:28" ht="39.75" customHeight="1">
      <c r="A102" s="297" t="s">
        <v>267</v>
      </c>
      <c r="B102" s="302" t="s">
        <v>28</v>
      </c>
      <c r="C102" s="299">
        <v>45868</v>
      </c>
      <c r="D102" s="18" t="s">
        <v>1003</v>
      </c>
      <c r="E102" s="19">
        <v>45719</v>
      </c>
      <c r="F102" s="18" t="s">
        <v>1001</v>
      </c>
      <c r="G102" s="456" t="s">
        <v>268</v>
      </c>
      <c r="H102" s="20">
        <v>60</v>
      </c>
      <c r="I102" s="20" t="s">
        <v>687</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856</v>
      </c>
      <c r="E103" s="19">
        <v>45727</v>
      </c>
      <c r="F103" s="18" t="s">
        <v>1004</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1005</v>
      </c>
    </row>
    <row r="105" spans="1:28" ht="39.75" customHeight="1">
      <c r="A105" s="297" t="s">
        <v>277</v>
      </c>
      <c r="B105" s="302" t="s">
        <v>28</v>
      </c>
      <c r="C105" s="457">
        <v>45838</v>
      </c>
      <c r="D105" s="18" t="s">
        <v>1006</v>
      </c>
      <c r="E105" s="19">
        <v>45727</v>
      </c>
      <c r="F105" s="18" t="s">
        <v>59</v>
      </c>
      <c r="G105" s="456" t="s">
        <v>278</v>
      </c>
      <c r="H105" s="20">
        <v>71</v>
      </c>
      <c r="I105" s="304" t="s">
        <v>687</v>
      </c>
      <c r="J105" s="20" t="s">
        <v>30</v>
      </c>
      <c r="K105" s="19">
        <v>45728</v>
      </c>
      <c r="L105" s="20" t="s">
        <v>110</v>
      </c>
      <c r="M105" s="343">
        <v>60843.5</v>
      </c>
      <c r="N105" s="423">
        <v>59355.5</v>
      </c>
      <c r="O105" s="423"/>
      <c r="P105" s="20" t="s">
        <v>110</v>
      </c>
      <c r="Q105" s="300" t="s">
        <v>38</v>
      </c>
      <c r="R105" s="505">
        <v>45722</v>
      </c>
      <c r="S105" s="1216">
        <v>4979</v>
      </c>
      <c r="T105" s="364">
        <v>5020</v>
      </c>
      <c r="U105" s="3">
        <v>1.01</v>
      </c>
      <c r="V105" s="694">
        <v>45741</v>
      </c>
      <c r="W105" s="365">
        <v>1</v>
      </c>
      <c r="X105" s="365">
        <v>1</v>
      </c>
      <c r="Y105" s="7">
        <v>1</v>
      </c>
      <c r="Z105" s="281" t="s">
        <v>857</v>
      </c>
      <c r="AA105" s="373" t="s">
        <v>777</v>
      </c>
      <c r="AB105" s="613" t="s">
        <v>1007</v>
      </c>
    </row>
    <row r="106" spans="1:28" ht="39.75" customHeight="1">
      <c r="A106" s="297" t="s">
        <v>279</v>
      </c>
      <c r="B106" s="302" t="s">
        <v>28</v>
      </c>
      <c r="C106" s="19">
        <v>45742</v>
      </c>
      <c r="D106" s="18" t="s">
        <v>1006</v>
      </c>
      <c r="E106" s="19">
        <v>45716</v>
      </c>
      <c r="F106" s="18" t="s">
        <v>1008</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9">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1009</v>
      </c>
      <c r="E108" s="305">
        <v>45693</v>
      </c>
      <c r="F108" s="18" t="s">
        <v>59</v>
      </c>
      <c r="G108" s="441" t="s">
        <v>286</v>
      </c>
      <c r="H108" s="304">
        <v>86</v>
      </c>
      <c r="I108" s="301" t="s">
        <v>687</v>
      </c>
      <c r="J108" s="304" t="s">
        <v>30</v>
      </c>
      <c r="K108" s="305">
        <v>45714</v>
      </c>
      <c r="L108" s="304" t="s">
        <v>110</v>
      </c>
      <c r="M108" s="497">
        <v>94170.5</v>
      </c>
      <c r="N108" s="820">
        <v>90860.5</v>
      </c>
      <c r="O108" s="820"/>
      <c r="P108" s="304" t="s">
        <v>110</v>
      </c>
      <c r="Q108" s="300" t="s">
        <v>38</v>
      </c>
      <c r="R108" s="505">
        <v>45693</v>
      </c>
      <c r="S108" s="378">
        <v>7980</v>
      </c>
      <c r="T108" s="376">
        <v>7901</v>
      </c>
      <c r="U108" s="3">
        <v>0.99</v>
      </c>
      <c r="V108" s="505">
        <v>45713</v>
      </c>
      <c r="W108" s="365">
        <v>1</v>
      </c>
      <c r="X108" s="365">
        <v>1</v>
      </c>
      <c r="Y108" s="3">
        <v>1</v>
      </c>
      <c r="Z108" s="281" t="s">
        <v>857</v>
      </c>
      <c r="AA108" s="373" t="s">
        <v>777</v>
      </c>
      <c r="AB108" s="27" t="s">
        <v>1010</v>
      </c>
    </row>
    <row r="109" spans="1:28" ht="39.75" customHeight="1">
      <c r="A109" s="503" t="s">
        <v>287</v>
      </c>
      <c r="B109" s="302" t="s">
        <v>28</v>
      </c>
      <c r="C109" s="19">
        <v>45772</v>
      </c>
      <c r="D109" s="19" t="s">
        <v>56</v>
      </c>
      <c r="E109" s="305">
        <v>45685</v>
      </c>
      <c r="F109" s="305" t="s">
        <v>59</v>
      </c>
      <c r="G109" s="441" t="s">
        <v>288</v>
      </c>
      <c r="H109" s="304">
        <v>76</v>
      </c>
      <c r="I109" s="301" t="s">
        <v>687</v>
      </c>
      <c r="J109" s="304" t="s">
        <v>30</v>
      </c>
      <c r="K109" s="305">
        <v>45692</v>
      </c>
      <c r="L109" s="304" t="s">
        <v>110</v>
      </c>
      <c r="M109" s="497">
        <v>90302</v>
      </c>
      <c r="N109" s="343">
        <v>98764.5</v>
      </c>
      <c r="O109" s="343"/>
      <c r="P109" s="304" t="s">
        <v>110</v>
      </c>
      <c r="Q109" s="300" t="s">
        <v>38</v>
      </c>
      <c r="R109" s="130">
        <v>45694</v>
      </c>
      <c r="S109" s="1217">
        <v>8420</v>
      </c>
      <c r="T109" s="1218">
        <v>8553</v>
      </c>
      <c r="U109" s="365">
        <f>IFERROR(Table4[[#This Row],[Actual Redline Completed Footage UG]]/Table4[[#This Row],[Footage UG]], 0)</f>
        <v>1.0157957244655582</v>
      </c>
      <c r="V109" s="21">
        <v>45709</v>
      </c>
      <c r="W109" s="3">
        <v>1</v>
      </c>
      <c r="X109" s="3">
        <v>1</v>
      </c>
      <c r="Y109" s="3">
        <v>1</v>
      </c>
      <c r="Z109" s="281">
        <v>45867</v>
      </c>
      <c r="AA109" s="281">
        <v>45867</v>
      </c>
      <c r="AB109" s="613" t="s">
        <v>1011</v>
      </c>
    </row>
    <row r="110" spans="1:28" ht="39.75" customHeight="1">
      <c r="A110" s="503" t="s">
        <v>289</v>
      </c>
      <c r="B110" s="302" t="s">
        <v>28</v>
      </c>
      <c r="C110" s="19">
        <v>45772</v>
      </c>
      <c r="D110" s="305" t="s">
        <v>1009</v>
      </c>
      <c r="E110" s="305">
        <v>45698</v>
      </c>
      <c r="F110" s="19" t="s">
        <v>59</v>
      </c>
      <c r="G110" s="441" t="s">
        <v>290</v>
      </c>
      <c r="H110" s="304">
        <v>89</v>
      </c>
      <c r="I110" s="304" t="s">
        <v>687</v>
      </c>
      <c r="J110" s="304" t="s">
        <v>30</v>
      </c>
      <c r="K110" s="305">
        <v>45695</v>
      </c>
      <c r="L110" s="304" t="s">
        <v>110</v>
      </c>
      <c r="M110" s="952">
        <v>89698.5</v>
      </c>
      <c r="N110" s="423">
        <v>86876.5</v>
      </c>
      <c r="O110" s="423"/>
      <c r="P110" s="304" t="s">
        <v>110</v>
      </c>
      <c r="Q110" s="300" t="s">
        <v>38</v>
      </c>
      <c r="R110" s="505">
        <v>45694</v>
      </c>
      <c r="S110" s="378">
        <v>7562</v>
      </c>
      <c r="T110" s="376">
        <v>7556</v>
      </c>
      <c r="U110" s="3">
        <v>1</v>
      </c>
      <c r="V110" s="505">
        <v>45709</v>
      </c>
      <c r="W110" s="365">
        <v>1</v>
      </c>
      <c r="X110" s="365">
        <v>1</v>
      </c>
      <c r="Y110" s="3">
        <v>1</v>
      </c>
      <c r="Z110" s="281" t="s">
        <v>857</v>
      </c>
      <c r="AA110" s="373" t="s">
        <v>777</v>
      </c>
      <c r="AB110" s="11" t="s">
        <v>1012</v>
      </c>
    </row>
    <row r="111" spans="1:28" ht="39.75" customHeight="1">
      <c r="A111" s="503" t="s">
        <v>291</v>
      </c>
      <c r="B111" s="302" t="s">
        <v>28</v>
      </c>
      <c r="C111" s="19">
        <v>45772</v>
      </c>
      <c r="D111" s="19" t="s">
        <v>1006</v>
      </c>
      <c r="E111" s="305">
        <v>45695</v>
      </c>
      <c r="F111" s="18" t="s">
        <v>1008</v>
      </c>
      <c r="G111" s="441" t="s">
        <v>290</v>
      </c>
      <c r="H111" s="304">
        <v>86</v>
      </c>
      <c r="I111" s="304" t="s">
        <v>687</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1006</v>
      </c>
      <c r="E112" s="305">
        <v>45686</v>
      </c>
      <c r="F112" s="18" t="s">
        <v>59</v>
      </c>
      <c r="G112" s="441" t="s">
        <v>293</v>
      </c>
      <c r="H112" s="304">
        <v>77</v>
      </c>
      <c r="I112" s="301" t="s">
        <v>687</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857</v>
      </c>
      <c r="AA112" s="373" t="s">
        <v>777</v>
      </c>
      <c r="AB112" s="27" t="s">
        <v>1013</v>
      </c>
    </row>
    <row r="113" spans="1:28" ht="39.75" customHeight="1">
      <c r="A113" s="503" t="s">
        <v>294</v>
      </c>
      <c r="B113" s="302" t="s">
        <v>28</v>
      </c>
      <c r="C113" s="19">
        <v>45772</v>
      </c>
      <c r="D113" s="305" t="s">
        <v>886</v>
      </c>
      <c r="E113" s="305">
        <v>45686</v>
      </c>
      <c r="F113" s="305" t="s">
        <v>1001</v>
      </c>
      <c r="G113" s="441" t="s">
        <v>295</v>
      </c>
      <c r="H113" s="304">
        <v>81</v>
      </c>
      <c r="I113" s="301" t="s">
        <v>687</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1014</v>
      </c>
    </row>
    <row r="114" spans="1:28" ht="39.75" customHeight="1">
      <c r="A114" s="503" t="s">
        <v>296</v>
      </c>
      <c r="B114" s="302" t="s">
        <v>28</v>
      </c>
      <c r="C114" s="19">
        <v>45772</v>
      </c>
      <c r="D114" s="19" t="s">
        <v>56</v>
      </c>
      <c r="E114" s="305">
        <v>45685</v>
      </c>
      <c r="F114" s="18" t="s">
        <v>59</v>
      </c>
      <c r="G114" s="441" t="s">
        <v>297</v>
      </c>
      <c r="H114" s="304">
        <v>81</v>
      </c>
      <c r="I114" s="301" t="s">
        <v>687</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1015</v>
      </c>
    </row>
    <row r="115" spans="1:28" ht="39.75" customHeight="1">
      <c r="A115" s="503" t="s">
        <v>298</v>
      </c>
      <c r="B115" s="302" t="s">
        <v>28</v>
      </c>
      <c r="C115" s="19">
        <v>45772</v>
      </c>
      <c r="D115" s="305" t="s">
        <v>1016</v>
      </c>
      <c r="E115" s="305">
        <v>45694</v>
      </c>
      <c r="F115" s="305" t="s">
        <v>59</v>
      </c>
      <c r="G115" s="441" t="s">
        <v>299</v>
      </c>
      <c r="H115" s="304">
        <v>84</v>
      </c>
      <c r="I115" s="301" t="s">
        <v>687</v>
      </c>
      <c r="J115" s="304" t="s">
        <v>30</v>
      </c>
      <c r="K115" s="305">
        <v>45698</v>
      </c>
      <c r="L115" s="304" t="s">
        <v>110</v>
      </c>
      <c r="M115" s="497">
        <v>63402.5</v>
      </c>
      <c r="N115" s="423">
        <v>62670.5</v>
      </c>
      <c r="O115" s="423"/>
      <c r="P115" s="304" t="s">
        <v>110</v>
      </c>
      <c r="Q115" s="300" t="s">
        <v>38</v>
      </c>
      <c r="R115" s="505">
        <v>45695</v>
      </c>
      <c r="S115" s="1216">
        <v>4979</v>
      </c>
      <c r="T115" s="376">
        <v>4984</v>
      </c>
      <c r="U115" s="365">
        <v>1</v>
      </c>
      <c r="V115" s="370">
        <v>45714</v>
      </c>
      <c r="W115" s="365">
        <v>1</v>
      </c>
      <c r="X115" s="365">
        <v>1</v>
      </c>
      <c r="Y115" s="7">
        <v>1</v>
      </c>
      <c r="Z115" s="281" t="s">
        <v>857</v>
      </c>
      <c r="AA115" s="373" t="s">
        <v>777</v>
      </c>
      <c r="AB115" s="1219" t="s">
        <v>1017</v>
      </c>
    </row>
    <row r="116" spans="1:28" ht="39.75" customHeight="1">
      <c r="A116" s="297" t="s">
        <v>300</v>
      </c>
      <c r="B116" s="302" t="s">
        <v>28</v>
      </c>
      <c r="C116" s="305">
        <v>45688</v>
      </c>
      <c r="D116" s="305" t="s">
        <v>1009</v>
      </c>
      <c r="E116" s="305">
        <v>45692</v>
      </c>
      <c r="F116" s="19" t="s">
        <v>1004</v>
      </c>
      <c r="G116" s="441" t="s">
        <v>301</v>
      </c>
      <c r="H116" s="304">
        <v>90</v>
      </c>
      <c r="I116" s="304" t="s">
        <v>880</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1018</v>
      </c>
    </row>
    <row r="117" spans="1:28" ht="39.75" customHeight="1">
      <c r="A117" s="297" t="s">
        <v>302</v>
      </c>
      <c r="B117" s="302" t="s">
        <v>28</v>
      </c>
      <c r="C117" s="305">
        <v>45688</v>
      </c>
      <c r="D117" s="19" t="s">
        <v>1019</v>
      </c>
      <c r="E117" s="305">
        <v>45685</v>
      </c>
      <c r="F117" s="305" t="s">
        <v>1020</v>
      </c>
      <c r="G117" s="441" t="s">
        <v>303</v>
      </c>
      <c r="H117" s="20">
        <v>86</v>
      </c>
      <c r="I117" s="304" t="s">
        <v>880</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91">
        <v>0</v>
      </c>
      <c r="Z117" s="363">
        <v>45894</v>
      </c>
      <c r="AA117" s="363">
        <v>45894</v>
      </c>
      <c r="AB117" s="839"/>
    </row>
    <row r="118" spans="1:28" ht="39.75" customHeight="1">
      <c r="A118" s="297" t="s">
        <v>304</v>
      </c>
      <c r="B118" s="302" t="s">
        <v>28</v>
      </c>
      <c r="C118" s="305">
        <v>45688</v>
      </c>
      <c r="D118" s="305" t="s">
        <v>1021</v>
      </c>
      <c r="E118" s="305">
        <v>45692</v>
      </c>
      <c r="F118" s="305" t="s">
        <v>55</v>
      </c>
      <c r="G118" s="441" t="s">
        <v>305</v>
      </c>
      <c r="H118" s="20">
        <v>86</v>
      </c>
      <c r="I118" s="304" t="s">
        <v>880</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1022</v>
      </c>
    </row>
    <row r="119" spans="1:28" ht="39.75" customHeight="1">
      <c r="A119" s="297" t="s">
        <v>306</v>
      </c>
      <c r="B119" s="1220" t="s">
        <v>28</v>
      </c>
      <c r="C119" s="457">
        <v>45688</v>
      </c>
      <c r="D119" s="457" t="s">
        <v>1009</v>
      </c>
      <c r="E119" s="457">
        <v>45695</v>
      </c>
      <c r="F119" s="299" t="s">
        <v>59</v>
      </c>
      <c r="G119" s="1211" t="s">
        <v>307</v>
      </c>
      <c r="H119" s="300">
        <v>88</v>
      </c>
      <c r="I119" s="301" t="s">
        <v>880</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857</v>
      </c>
      <c r="AA119" s="373" t="s">
        <v>777</v>
      </c>
      <c r="AB119" s="1221" t="s">
        <v>1023</v>
      </c>
    </row>
    <row r="120" spans="1:28" ht="39.75" customHeight="1">
      <c r="A120" s="297" t="s">
        <v>308</v>
      </c>
      <c r="B120" s="302" t="s">
        <v>28</v>
      </c>
      <c r="C120" s="305">
        <v>45688</v>
      </c>
      <c r="D120" s="19" t="s">
        <v>50</v>
      </c>
      <c r="E120" s="305">
        <v>45686</v>
      </c>
      <c r="F120" s="305" t="s">
        <v>59</v>
      </c>
      <c r="G120" s="441" t="s">
        <v>309</v>
      </c>
      <c r="H120" s="20">
        <v>88</v>
      </c>
      <c r="I120" s="304" t="s">
        <v>880</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857</v>
      </c>
      <c r="AA120" s="373" t="s">
        <v>777</v>
      </c>
      <c r="AB120" s="1219" t="s">
        <v>1024</v>
      </c>
    </row>
    <row r="121" spans="1:28" ht="39.75" customHeight="1">
      <c r="A121" s="297" t="s">
        <v>310</v>
      </c>
      <c r="B121" s="302" t="s">
        <v>28</v>
      </c>
      <c r="C121" s="19">
        <v>45772</v>
      </c>
      <c r="D121" s="18" t="s">
        <v>860</v>
      </c>
      <c r="E121" s="19">
        <v>45743</v>
      </c>
      <c r="F121" s="18" t="s">
        <v>1025</v>
      </c>
      <c r="G121" s="303" t="s">
        <v>311</v>
      </c>
      <c r="H121" s="20">
        <v>85</v>
      </c>
      <c r="I121" s="304" t="s">
        <v>687</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857</v>
      </c>
      <c r="AA121" s="373" t="s">
        <v>777</v>
      </c>
      <c r="AB121" s="76" t="s">
        <v>1026</v>
      </c>
    </row>
    <row r="122" spans="1:28" ht="39.75" customHeight="1">
      <c r="A122" s="297" t="s">
        <v>312</v>
      </c>
      <c r="B122" s="302" t="s">
        <v>28</v>
      </c>
      <c r="C122" s="19">
        <v>45772</v>
      </c>
      <c r="D122" s="18" t="s">
        <v>1027</v>
      </c>
      <c r="E122" s="19">
        <v>45743</v>
      </c>
      <c r="F122" s="18" t="s">
        <v>55</v>
      </c>
      <c r="G122" s="303" t="s">
        <v>313</v>
      </c>
      <c r="H122" s="20">
        <v>88</v>
      </c>
      <c r="I122" s="304" t="s">
        <v>687</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777</v>
      </c>
      <c r="AB122" s="11"/>
    </row>
    <row r="123" spans="1:28" ht="39.75" customHeight="1">
      <c r="A123" s="297" t="s">
        <v>314</v>
      </c>
      <c r="B123" s="302" t="s">
        <v>28</v>
      </c>
      <c r="C123" s="19">
        <v>45772</v>
      </c>
      <c r="D123" s="18" t="s">
        <v>1016</v>
      </c>
      <c r="E123" s="19">
        <v>45743</v>
      </c>
      <c r="F123" s="18" t="s">
        <v>59</v>
      </c>
      <c r="G123" s="303" t="s">
        <v>315</v>
      </c>
      <c r="H123" s="20">
        <v>57</v>
      </c>
      <c r="I123" s="304" t="s">
        <v>687</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857</v>
      </c>
      <c r="AA123" s="373" t="s">
        <v>777</v>
      </c>
      <c r="AB123" s="76" t="s">
        <v>1028</v>
      </c>
    </row>
    <row r="124" spans="1:28" ht="39.75" customHeight="1">
      <c r="A124" s="297" t="s">
        <v>317</v>
      </c>
      <c r="B124" s="302" t="s">
        <v>28</v>
      </c>
      <c r="C124" s="305">
        <v>45711</v>
      </c>
      <c r="D124" s="305" t="s">
        <v>1021</v>
      </c>
      <c r="E124" s="305">
        <v>45691</v>
      </c>
      <c r="F124" s="305" t="s">
        <v>55</v>
      </c>
      <c r="G124" s="441" t="s">
        <v>318</v>
      </c>
      <c r="H124" s="20">
        <v>73</v>
      </c>
      <c r="I124" s="301" t="s">
        <v>880</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1029</v>
      </c>
    </row>
    <row r="125" spans="1:28" ht="39.75" customHeight="1">
      <c r="A125" s="297" t="s">
        <v>319</v>
      </c>
      <c r="B125" s="302" t="s">
        <v>28</v>
      </c>
      <c r="C125" s="305">
        <v>45711</v>
      </c>
      <c r="D125" s="305" t="s">
        <v>1027</v>
      </c>
      <c r="E125" s="305">
        <v>45707</v>
      </c>
      <c r="F125" s="305" t="s">
        <v>55</v>
      </c>
      <c r="G125" s="441" t="s">
        <v>320</v>
      </c>
      <c r="H125" s="20">
        <v>65</v>
      </c>
      <c r="I125" s="304" t="s">
        <v>880</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1006</v>
      </c>
      <c r="E126" s="19">
        <v>45743</v>
      </c>
      <c r="F126" s="18" t="s">
        <v>1008</v>
      </c>
      <c r="G126" s="303" t="s">
        <v>322</v>
      </c>
      <c r="H126" s="20">
        <v>70</v>
      </c>
      <c r="I126" s="304" t="s">
        <v>687</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1006</v>
      </c>
      <c r="E127" s="19">
        <v>45743</v>
      </c>
      <c r="F127" s="18" t="s">
        <v>1008</v>
      </c>
      <c r="G127" s="303" t="s">
        <v>324</v>
      </c>
      <c r="H127" s="20">
        <v>84</v>
      </c>
      <c r="I127" s="304" t="s">
        <v>687</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687</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1027</v>
      </c>
      <c r="E129" s="19">
        <v>45761</v>
      </c>
      <c r="F129" s="18" t="s">
        <v>55</v>
      </c>
      <c r="G129" s="303" t="s">
        <v>328</v>
      </c>
      <c r="H129" s="20">
        <v>69</v>
      </c>
      <c r="I129" s="20" t="s">
        <v>687</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1030</v>
      </c>
      <c r="E130" s="19">
        <v>45807</v>
      </c>
      <c r="F130" s="18" t="s">
        <v>59</v>
      </c>
      <c r="G130" s="442" t="s">
        <v>330</v>
      </c>
      <c r="H130" s="300">
        <v>50</v>
      </c>
      <c r="I130" s="300" t="s">
        <v>687</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1031</v>
      </c>
    </row>
    <row r="131" spans="1:28" ht="39.75" customHeight="1">
      <c r="A131" s="297" t="s">
        <v>331</v>
      </c>
      <c r="B131" s="302" t="s">
        <v>28</v>
      </c>
      <c r="C131" s="19">
        <v>45831</v>
      </c>
      <c r="D131" s="18" t="s">
        <v>886</v>
      </c>
      <c r="E131" s="19">
        <v>45761</v>
      </c>
      <c r="F131" s="18" t="s">
        <v>1001</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1032</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1033</v>
      </c>
    </row>
    <row r="133" spans="1:28" ht="39.75" customHeight="1">
      <c r="A133" s="297" t="s">
        <v>335</v>
      </c>
      <c r="B133" s="302" t="s">
        <v>28</v>
      </c>
      <c r="C133" s="299">
        <v>45831</v>
      </c>
      <c r="D133" s="19" t="s">
        <v>1030</v>
      </c>
      <c r="E133" s="19">
        <v>45807</v>
      </c>
      <c r="F133" s="298" t="s">
        <v>59</v>
      </c>
      <c r="G133" s="298" t="s">
        <v>336</v>
      </c>
      <c r="H133" s="300">
        <v>86</v>
      </c>
      <c r="I133" s="300" t="s">
        <v>687</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1033</v>
      </c>
    </row>
    <row r="134" spans="1:28" ht="39.75" customHeight="1">
      <c r="A134" s="297" t="s">
        <v>337</v>
      </c>
      <c r="B134" s="302" t="s">
        <v>28</v>
      </c>
      <c r="C134" s="19">
        <v>45772</v>
      </c>
      <c r="D134" s="18" t="s">
        <v>886</v>
      </c>
      <c r="E134" s="19">
        <v>45743</v>
      </c>
      <c r="F134" s="18" t="s">
        <v>1001</v>
      </c>
      <c r="G134" s="303" t="s">
        <v>338</v>
      </c>
      <c r="H134" s="20">
        <v>84</v>
      </c>
      <c r="I134" s="304" t="s">
        <v>687</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1006</v>
      </c>
      <c r="E135" s="19">
        <v>45807</v>
      </c>
      <c r="F135" s="298" t="s">
        <v>1008</v>
      </c>
      <c r="G135" s="298" t="s">
        <v>340</v>
      </c>
      <c r="H135" s="300">
        <v>87</v>
      </c>
      <c r="I135" s="300" t="s">
        <v>687</v>
      </c>
      <c r="J135" s="300" t="s">
        <v>30</v>
      </c>
      <c r="K135" s="299">
        <v>45757</v>
      </c>
      <c r="L135" s="300" t="s">
        <v>110</v>
      </c>
      <c r="M135" s="346">
        <v>78331</v>
      </c>
      <c r="N135" s="343">
        <v>82072.25</v>
      </c>
      <c r="O135" s="343"/>
      <c r="P135" s="300" t="s">
        <v>110</v>
      </c>
      <c r="Q135" s="300" t="s">
        <v>38</v>
      </c>
      <c r="R135" s="500">
        <v>45757</v>
      </c>
      <c r="S135" s="364">
        <v>6334</v>
      </c>
      <c r="T135" s="364">
        <v>6228</v>
      </c>
      <c r="U135" s="1186">
        <v>0.98</v>
      </c>
      <c r="V135" s="505">
        <v>45769</v>
      </c>
      <c r="W135" s="280">
        <v>1</v>
      </c>
      <c r="X135" s="280">
        <v>1</v>
      </c>
      <c r="Y135" s="280">
        <v>1</v>
      </c>
      <c r="Z135" s="370">
        <v>45917</v>
      </c>
      <c r="AA135" s="370">
        <v>45917</v>
      </c>
      <c r="AB135" s="83" t="s">
        <v>861</v>
      </c>
    </row>
    <row r="136" spans="1:28" ht="39.75" customHeight="1">
      <c r="A136" s="297" t="s">
        <v>341</v>
      </c>
      <c r="B136" s="302" t="s">
        <v>28</v>
      </c>
      <c r="C136" s="19">
        <v>45772</v>
      </c>
      <c r="D136" s="18" t="s">
        <v>56</v>
      </c>
      <c r="E136" s="19">
        <v>45743</v>
      </c>
      <c r="F136" s="18" t="s">
        <v>59</v>
      </c>
      <c r="G136" s="303" t="s">
        <v>342</v>
      </c>
      <c r="H136" s="20">
        <v>81</v>
      </c>
      <c r="I136" s="304" t="s">
        <v>687</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2">
        <v>45894</v>
      </c>
      <c r="AA136" s="1222">
        <v>45894</v>
      </c>
      <c r="AB136" s="91" t="s">
        <v>1033</v>
      </c>
    </row>
    <row r="137" spans="1:28" ht="39.75" customHeight="1">
      <c r="A137" s="297" t="s">
        <v>343</v>
      </c>
      <c r="B137" s="302" t="s">
        <v>28</v>
      </c>
      <c r="C137" s="19">
        <v>45772</v>
      </c>
      <c r="D137" s="18" t="s">
        <v>886</v>
      </c>
      <c r="E137" s="19">
        <v>45743</v>
      </c>
      <c r="F137" s="18" t="s">
        <v>1001</v>
      </c>
      <c r="G137" s="303" t="s">
        <v>344</v>
      </c>
      <c r="H137" s="20">
        <v>80</v>
      </c>
      <c r="I137" s="304" t="s">
        <v>687</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1006</v>
      </c>
      <c r="E138" s="305">
        <v>45684</v>
      </c>
      <c r="F138" s="18" t="s">
        <v>1008</v>
      </c>
      <c r="G138" s="441" t="s">
        <v>348</v>
      </c>
      <c r="H138" s="20">
        <v>90</v>
      </c>
      <c r="I138" s="304" t="s">
        <v>880</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1009</v>
      </c>
      <c r="E139" s="19">
        <v>45716</v>
      </c>
      <c r="F139" s="18" t="s">
        <v>1004</v>
      </c>
      <c r="G139" s="303" t="s">
        <v>350</v>
      </c>
      <c r="H139" s="20">
        <v>86</v>
      </c>
      <c r="I139" s="304" t="s">
        <v>687</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886</v>
      </c>
      <c r="E140" s="305">
        <v>45686</v>
      </c>
      <c r="F140" s="305" t="s">
        <v>1001</v>
      </c>
      <c r="G140" s="441" t="s">
        <v>352</v>
      </c>
      <c r="H140" s="20">
        <v>90</v>
      </c>
      <c r="I140" s="301" t="s">
        <v>880</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2">
        <v>45894</v>
      </c>
      <c r="AA140" s="1222">
        <v>45894</v>
      </c>
      <c r="AB140" s="27" t="s">
        <v>1034</v>
      </c>
    </row>
    <row r="141" spans="1:28" ht="39.75" customHeight="1">
      <c r="A141" s="297" t="s">
        <v>355</v>
      </c>
      <c r="B141" s="302" t="s">
        <v>28</v>
      </c>
      <c r="C141" s="19">
        <v>45772</v>
      </c>
      <c r="D141" s="18" t="s">
        <v>886</v>
      </c>
      <c r="E141" s="19">
        <v>45716</v>
      </c>
      <c r="F141" s="18" t="s">
        <v>1001</v>
      </c>
      <c r="G141" s="303" t="s">
        <v>356</v>
      </c>
      <c r="H141" s="20">
        <v>82</v>
      </c>
      <c r="I141" s="304" t="s">
        <v>687</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1035</v>
      </c>
      <c r="E142" s="19">
        <v>45694</v>
      </c>
      <c r="F142" s="305" t="s">
        <v>55</v>
      </c>
      <c r="G142" s="306" t="s">
        <v>358</v>
      </c>
      <c r="H142" s="20">
        <v>64</v>
      </c>
      <c r="I142" s="304" t="s">
        <v>687</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1036</v>
      </c>
    </row>
    <row r="143" spans="1:28" ht="39.75" customHeight="1">
      <c r="A143" s="297" t="s">
        <v>361</v>
      </c>
      <c r="B143" s="302" t="s">
        <v>28</v>
      </c>
      <c r="C143" s="19">
        <v>45772</v>
      </c>
      <c r="D143" s="305" t="s">
        <v>1009</v>
      </c>
      <c r="E143" s="305">
        <v>45692</v>
      </c>
      <c r="F143" s="305" t="s">
        <v>1004</v>
      </c>
      <c r="G143" s="441" t="s">
        <v>362</v>
      </c>
      <c r="H143" s="20">
        <v>59</v>
      </c>
      <c r="I143" s="304" t="s">
        <v>687</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1006</v>
      </c>
      <c r="E144" s="305">
        <v>45686</v>
      </c>
      <c r="F144" s="18" t="s">
        <v>1008</v>
      </c>
      <c r="G144" s="441" t="s">
        <v>365</v>
      </c>
      <c r="H144" s="20">
        <v>85</v>
      </c>
      <c r="I144" s="301" t="s">
        <v>687</v>
      </c>
      <c r="J144" s="20" t="s">
        <v>30</v>
      </c>
      <c r="K144" s="19">
        <v>45698</v>
      </c>
      <c r="L144" s="304" t="s">
        <v>110</v>
      </c>
      <c r="M144" s="343">
        <v>67892.5</v>
      </c>
      <c r="N144" s="343">
        <v>65771.429999999993</v>
      </c>
      <c r="O144" s="343"/>
      <c r="P144" s="304" t="s">
        <v>110</v>
      </c>
      <c r="Q144" s="300" t="s">
        <v>38</v>
      </c>
      <c r="R144" s="129">
        <v>45709</v>
      </c>
      <c r="S144" s="6">
        <v>5494</v>
      </c>
      <c r="T144" s="44">
        <v>5431</v>
      </c>
      <c r="U144" s="1223">
        <v>0.99</v>
      </c>
      <c r="V144" s="100">
        <v>45722</v>
      </c>
      <c r="W144" s="79">
        <v>1</v>
      </c>
      <c r="X144" s="79">
        <v>1</v>
      </c>
      <c r="Y144" s="79">
        <v>1</v>
      </c>
      <c r="Z144" s="370">
        <v>45917</v>
      </c>
      <c r="AA144" s="370">
        <v>45917</v>
      </c>
      <c r="AB144" s="27" t="s">
        <v>1037</v>
      </c>
    </row>
    <row r="145" spans="1:28" ht="39.75" customHeight="1">
      <c r="A145" s="297" t="s">
        <v>366</v>
      </c>
      <c r="B145" s="302" t="s">
        <v>28</v>
      </c>
      <c r="C145" s="19">
        <v>45772</v>
      </c>
      <c r="D145" s="18" t="s">
        <v>886</v>
      </c>
      <c r="E145" s="19">
        <v>45716</v>
      </c>
      <c r="F145" s="18" t="s">
        <v>1001</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1038</v>
      </c>
      <c r="E146" s="305">
        <v>45692</v>
      </c>
      <c r="F146" s="305" t="s">
        <v>1020</v>
      </c>
      <c r="G146" s="441" t="s">
        <v>369</v>
      </c>
      <c r="H146" s="20">
        <v>86</v>
      </c>
      <c r="I146" s="301" t="s">
        <v>880</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857</v>
      </c>
      <c r="AA146" s="373" t="s">
        <v>777</v>
      </c>
      <c r="AB146" s="11"/>
    </row>
    <row r="147" spans="1:28" ht="39.75" customHeight="1">
      <c r="A147" s="297" t="s">
        <v>372</v>
      </c>
      <c r="B147" s="302" t="s">
        <v>28</v>
      </c>
      <c r="C147" s="305">
        <v>45711</v>
      </c>
      <c r="D147" s="19" t="s">
        <v>1027</v>
      </c>
      <c r="E147" s="299">
        <v>45706</v>
      </c>
      <c r="F147" s="19" t="s">
        <v>55</v>
      </c>
      <c r="G147" s="306" t="s">
        <v>373</v>
      </c>
      <c r="H147" s="20">
        <v>85</v>
      </c>
      <c r="I147" s="304" t="s">
        <v>687</v>
      </c>
      <c r="J147" s="20" t="s">
        <v>30</v>
      </c>
      <c r="K147" s="19">
        <v>45707</v>
      </c>
      <c r="L147" s="20" t="s">
        <v>110</v>
      </c>
      <c r="M147" s="343" t="s">
        <v>1039</v>
      </c>
      <c r="N147" s="438">
        <v>67080</v>
      </c>
      <c r="O147" s="438"/>
      <c r="P147" s="20" t="s">
        <v>110</v>
      </c>
      <c r="Q147" s="300" t="s">
        <v>38</v>
      </c>
      <c r="R147" s="955">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860</v>
      </c>
      <c r="E148" s="19">
        <v>45743</v>
      </c>
      <c r="F148" s="18" t="s">
        <v>1040</v>
      </c>
      <c r="G148" s="303" t="s">
        <v>377</v>
      </c>
      <c r="H148" s="20">
        <v>91</v>
      </c>
      <c r="I148" s="304" t="s">
        <v>687</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860</v>
      </c>
      <c r="E149" s="19">
        <v>45743</v>
      </c>
      <c r="F149" s="18" t="s">
        <v>1040</v>
      </c>
      <c r="G149" s="303" t="s">
        <v>379</v>
      </c>
      <c r="H149" s="20">
        <v>20</v>
      </c>
      <c r="I149" s="304" t="s">
        <v>687</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1041</v>
      </c>
      <c r="B150" s="302" t="s">
        <v>28</v>
      </c>
      <c r="C150" s="299">
        <v>45862</v>
      </c>
      <c r="D150" s="18" t="s">
        <v>886</v>
      </c>
      <c r="E150" s="19">
        <v>45743</v>
      </c>
      <c r="F150" s="18" t="s">
        <v>1001</v>
      </c>
      <c r="G150" s="303" t="s">
        <v>385</v>
      </c>
      <c r="H150" s="20">
        <v>88</v>
      </c>
      <c r="I150" s="301" t="s">
        <v>687</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1035</v>
      </c>
      <c r="E151" s="19">
        <v>45694</v>
      </c>
      <c r="F151" s="18" t="s">
        <v>55</v>
      </c>
      <c r="G151" s="306" t="s">
        <v>399</v>
      </c>
      <c r="H151" s="20">
        <v>90</v>
      </c>
      <c r="I151" s="301" t="s">
        <v>687</v>
      </c>
      <c r="J151" s="20" t="s">
        <v>30</v>
      </c>
      <c r="K151" s="19">
        <v>45698</v>
      </c>
      <c r="L151" s="304" t="s">
        <v>110</v>
      </c>
      <c r="M151" s="343">
        <v>68216.5</v>
      </c>
      <c r="N151" s="343">
        <v>65624.5</v>
      </c>
      <c r="O151" s="343"/>
      <c r="P151" s="304" t="s">
        <v>110</v>
      </c>
      <c r="Q151" s="300" t="s">
        <v>38</v>
      </c>
      <c r="R151" s="604">
        <v>45698</v>
      </c>
      <c r="S151" s="642">
        <v>5410</v>
      </c>
      <c r="T151" s="465">
        <v>5337</v>
      </c>
      <c r="U151" s="1224">
        <v>0.99</v>
      </c>
      <c r="V151" s="464">
        <v>45719</v>
      </c>
      <c r="W151" s="466">
        <v>1</v>
      </c>
      <c r="X151" s="466">
        <v>1</v>
      </c>
      <c r="Y151" s="466">
        <v>1</v>
      </c>
      <c r="Z151" s="464">
        <v>45917</v>
      </c>
      <c r="AA151" s="464">
        <v>45917</v>
      </c>
      <c r="AB151" s="11" t="s">
        <v>1042</v>
      </c>
    </row>
    <row r="152" spans="1:28" ht="39.75" customHeight="1">
      <c r="A152" s="297" t="s">
        <v>402</v>
      </c>
      <c r="B152" s="302" t="s">
        <v>28</v>
      </c>
      <c r="C152" s="19">
        <v>45777</v>
      </c>
      <c r="D152" s="19" t="s">
        <v>1027</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1027</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1009</v>
      </c>
      <c r="E154" s="19">
        <v>45700</v>
      </c>
      <c r="F154" s="19" t="s">
        <v>1004</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1043</v>
      </c>
    </row>
    <row r="156" spans="1:28" ht="39.75" customHeight="1">
      <c r="A156" s="297" t="s">
        <v>412</v>
      </c>
      <c r="B156" s="302" t="s">
        <v>28</v>
      </c>
      <c r="C156" s="19">
        <v>45838</v>
      </c>
      <c r="D156" s="18" t="s">
        <v>886</v>
      </c>
      <c r="E156" s="19">
        <v>45736</v>
      </c>
      <c r="F156" s="18" t="s">
        <v>1001</v>
      </c>
      <c r="G156" s="303" t="s">
        <v>413</v>
      </c>
      <c r="H156" s="20">
        <v>50</v>
      </c>
      <c r="I156" s="301" t="s">
        <v>687</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1032</v>
      </c>
      <c r="E157" s="19">
        <v>45707</v>
      </c>
      <c r="F157" s="18" t="s">
        <v>59</v>
      </c>
      <c r="G157" s="303" t="s">
        <v>419</v>
      </c>
      <c r="H157" s="20">
        <v>0</v>
      </c>
      <c r="I157" s="20" t="s">
        <v>880</v>
      </c>
      <c r="J157" s="20" t="s">
        <v>30</v>
      </c>
      <c r="K157" s="475">
        <v>45716</v>
      </c>
      <c r="L157" s="20" t="s">
        <v>110</v>
      </c>
      <c r="M157" s="343">
        <v>21944.6</v>
      </c>
      <c r="N157" s="423">
        <v>26564</v>
      </c>
      <c r="O157" s="423"/>
      <c r="P157" s="20" t="s">
        <v>110</v>
      </c>
      <c r="Q157" s="300" t="s">
        <v>38</v>
      </c>
      <c r="R157" s="504">
        <v>45716</v>
      </c>
      <c r="S157" s="1216">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1044</v>
      </c>
    </row>
    <row r="158" spans="1:28" ht="39.75" customHeight="1">
      <c r="A158" s="297" t="s">
        <v>420</v>
      </c>
      <c r="B158" s="302" t="s">
        <v>28</v>
      </c>
      <c r="C158" s="19">
        <v>45711</v>
      </c>
      <c r="D158" s="19" t="s">
        <v>1006</v>
      </c>
      <c r="E158" s="19">
        <v>45695</v>
      </c>
      <c r="F158" s="18" t="s">
        <v>1008</v>
      </c>
      <c r="G158" s="306" t="s">
        <v>421</v>
      </c>
      <c r="H158" s="20">
        <v>0</v>
      </c>
      <c r="I158" s="304" t="s">
        <v>880</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856</v>
      </c>
      <c r="E159" s="19">
        <v>45694</v>
      </c>
      <c r="F159" s="19" t="s">
        <v>1004</v>
      </c>
      <c r="G159" s="306" t="s">
        <v>423</v>
      </c>
      <c r="H159" s="20">
        <v>0</v>
      </c>
      <c r="I159" s="304" t="s">
        <v>880</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1045</v>
      </c>
    </row>
    <row r="160" spans="1:28" ht="39.75" customHeight="1">
      <c r="A160" s="503" t="s">
        <v>427</v>
      </c>
      <c r="B160" s="302" t="s">
        <v>28</v>
      </c>
      <c r="C160" s="19">
        <v>45833</v>
      </c>
      <c r="D160" s="305" t="s">
        <v>1046</v>
      </c>
      <c r="E160" s="305" t="s">
        <v>260</v>
      </c>
      <c r="F160" s="305" t="s">
        <v>1047</v>
      </c>
      <c r="G160" s="441" t="s">
        <v>428</v>
      </c>
      <c r="H160" s="304">
        <v>0</v>
      </c>
      <c r="I160" s="304" t="s">
        <v>687</v>
      </c>
      <c r="J160" s="304" t="s">
        <v>30</v>
      </c>
      <c r="K160" s="298" t="s">
        <v>38</v>
      </c>
      <c r="L160" s="304" t="s">
        <v>110</v>
      </c>
      <c r="M160" s="497">
        <v>289634.75</v>
      </c>
      <c r="N160" s="423">
        <v>296306.83</v>
      </c>
      <c r="O160" s="423"/>
      <c r="P160" s="574" t="s">
        <v>110</v>
      </c>
      <c r="Q160" s="300" t="s">
        <v>38</v>
      </c>
      <c r="R160" s="505">
        <v>45693</v>
      </c>
      <c r="S160" s="378">
        <v>22725</v>
      </c>
      <c r="T160" s="376">
        <v>22085</v>
      </c>
      <c r="U160" s="1186">
        <v>1</v>
      </c>
      <c r="V160" s="100">
        <v>45674</v>
      </c>
      <c r="W160" s="268">
        <v>1</v>
      </c>
      <c r="X160" s="268">
        <v>1</v>
      </c>
      <c r="Y160" s="268">
        <v>1</v>
      </c>
      <c r="Z160" s="370">
        <v>45882</v>
      </c>
      <c r="AA160" s="370">
        <v>45882</v>
      </c>
      <c r="AB160" s="104" t="s">
        <v>1048</v>
      </c>
    </row>
    <row r="161" spans="1:31" ht="39.75" customHeight="1">
      <c r="A161" s="297" t="s">
        <v>1049</v>
      </c>
      <c r="B161" s="302" t="s">
        <v>28</v>
      </c>
      <c r="C161" s="19">
        <v>45991</v>
      </c>
      <c r="D161" s="19" t="s">
        <v>1050</v>
      </c>
      <c r="E161" s="19">
        <v>45743</v>
      </c>
      <c r="F161" s="18" t="s">
        <v>59</v>
      </c>
      <c r="G161" s="303" t="s">
        <v>397</v>
      </c>
      <c r="H161" s="20">
        <v>60</v>
      </c>
      <c r="I161" s="304" t="s">
        <v>687</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1051</v>
      </c>
      <c r="AC161" s="1022"/>
      <c r="AD161" s="1023"/>
      <c r="AE161" s="1225"/>
    </row>
    <row r="162" spans="1:31" ht="39.75" customHeight="1">
      <c r="A162" s="297" t="s">
        <v>425</v>
      </c>
      <c r="B162" s="302" t="s">
        <v>28</v>
      </c>
      <c r="C162" s="19">
        <v>45838</v>
      </c>
      <c r="D162" s="18" t="s">
        <v>1030</v>
      </c>
      <c r="E162" s="19">
        <v>45824</v>
      </c>
      <c r="F162" s="18" t="s">
        <v>59</v>
      </c>
      <c r="G162" s="306" t="s">
        <v>426</v>
      </c>
      <c r="H162" s="20">
        <v>0</v>
      </c>
      <c r="I162" s="304" t="s">
        <v>687</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1052</v>
      </c>
    </row>
    <row r="163" spans="1:31" ht="39.75" customHeight="1">
      <c r="A163" s="573" t="s">
        <v>1053</v>
      </c>
      <c r="B163" s="1281" t="s">
        <v>1054</v>
      </c>
      <c r="C163" s="24">
        <v>46052</v>
      </c>
      <c r="D163" s="1282" t="s">
        <v>56</v>
      </c>
      <c r="E163" s="1283">
        <v>46027</v>
      </c>
      <c r="F163" s="1284" t="s">
        <v>869</v>
      </c>
      <c r="G163" s="1284"/>
      <c r="H163" s="1285">
        <v>0</v>
      </c>
      <c r="I163" s="1286" t="s">
        <v>687</v>
      </c>
      <c r="J163" s="1285" t="s">
        <v>30</v>
      </c>
      <c r="K163" s="1287">
        <v>46027</v>
      </c>
      <c r="L163" s="1279" t="s">
        <v>110</v>
      </c>
      <c r="M163" s="1288">
        <v>18078.28</v>
      </c>
      <c r="N163" s="985">
        <v>19162.75</v>
      </c>
      <c r="O163" s="582"/>
      <c r="P163" s="1285" t="s">
        <v>110</v>
      </c>
      <c r="Q163" s="1290" t="s">
        <v>38</v>
      </c>
      <c r="R163" s="1289">
        <v>46027</v>
      </c>
      <c r="S163" s="5">
        <v>1284</v>
      </c>
      <c r="T163" s="380">
        <v>1277</v>
      </c>
      <c r="U163" s="1291">
        <v>0.99</v>
      </c>
      <c r="V163" s="59">
        <v>46042</v>
      </c>
      <c r="W163" s="1292">
        <v>1</v>
      </c>
      <c r="X163" s="1293">
        <v>1</v>
      </c>
      <c r="Y163" s="280">
        <v>1</v>
      </c>
      <c r="Z163" s="1294">
        <v>46059</v>
      </c>
      <c r="AA163" s="373" t="s">
        <v>928</v>
      </c>
      <c r="AB163" s="1295" t="s">
        <v>1055</v>
      </c>
    </row>
    <row r="164" spans="1:31" ht="39.75" customHeight="1">
      <c r="A164" s="297" t="s">
        <v>1056</v>
      </c>
      <c r="B164" s="311" t="s">
        <v>1054</v>
      </c>
      <c r="C164" s="19">
        <v>46045</v>
      </c>
      <c r="D164" s="305" t="s">
        <v>56</v>
      </c>
      <c r="E164" s="19"/>
      <c r="F164" s="18" t="s">
        <v>1057</v>
      </c>
      <c r="G164" s="303"/>
      <c r="H164" s="785">
        <v>80</v>
      </c>
      <c r="I164" s="304" t="s">
        <v>687</v>
      </c>
      <c r="J164" s="20" t="s">
        <v>30</v>
      </c>
      <c r="K164" s="19" t="s">
        <v>260</v>
      </c>
      <c r="L164" s="20" t="s">
        <v>110</v>
      </c>
      <c r="M164" s="824">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777</v>
      </c>
      <c r="AB164" s="352" t="s">
        <v>1058</v>
      </c>
      <c r="AC164" s="823"/>
      <c r="AD164" s="823"/>
      <c r="AE164" s="1024"/>
    </row>
    <row r="165" spans="1:31" ht="39.75" customHeight="1">
      <c r="A165" s="297" t="s">
        <v>1059</v>
      </c>
      <c r="B165" s="311" t="s">
        <v>1054</v>
      </c>
      <c r="C165" s="19">
        <v>46045</v>
      </c>
      <c r="D165" s="305" t="s">
        <v>56</v>
      </c>
      <c r="E165" s="19"/>
      <c r="F165" s="18" t="s">
        <v>1057</v>
      </c>
      <c r="G165" s="303"/>
      <c r="H165" s="785">
        <v>89</v>
      </c>
      <c r="I165" s="304" t="s">
        <v>687</v>
      </c>
      <c r="J165" s="20" t="s">
        <v>30</v>
      </c>
      <c r="K165" s="19" t="s">
        <v>260</v>
      </c>
      <c r="L165" s="20" t="s">
        <v>110</v>
      </c>
      <c r="M165" s="824">
        <v>26696</v>
      </c>
      <c r="N165" s="423">
        <v>499.4</v>
      </c>
      <c r="O165" s="423"/>
      <c r="P165" s="20" t="s">
        <v>110</v>
      </c>
      <c r="Q165" s="300" t="s">
        <v>38</v>
      </c>
      <c r="R165" s="127" t="s">
        <v>260</v>
      </c>
      <c r="S165" s="956">
        <v>8153</v>
      </c>
      <c r="T165" s="44">
        <v>8114</v>
      </c>
      <c r="U165" s="29">
        <v>1</v>
      </c>
      <c r="V165" s="59">
        <v>45964</v>
      </c>
      <c r="W165" s="7">
        <v>1</v>
      </c>
      <c r="X165" s="7">
        <v>1</v>
      </c>
      <c r="Y165" s="7">
        <v>1</v>
      </c>
      <c r="Z165" s="379">
        <v>45999</v>
      </c>
      <c r="AA165" s="373" t="s">
        <v>777</v>
      </c>
      <c r="AB165" s="352" t="s">
        <v>1060</v>
      </c>
      <c r="AC165" s="823"/>
      <c r="AD165" s="823"/>
      <c r="AE165" s="1024"/>
    </row>
    <row r="166" spans="1:31" ht="39.75" customHeight="1">
      <c r="A166" s="297" t="s">
        <v>1061</v>
      </c>
      <c r="B166" s="355" t="s">
        <v>1054</v>
      </c>
      <c r="C166" s="299">
        <v>46045</v>
      </c>
      <c r="D166" s="457" t="s">
        <v>56</v>
      </c>
      <c r="E166" s="299">
        <v>45959</v>
      </c>
      <c r="F166" s="298" t="s">
        <v>1057</v>
      </c>
      <c r="G166" s="495"/>
      <c r="H166" s="679">
        <v>77</v>
      </c>
      <c r="I166" s="304" t="s">
        <v>687</v>
      </c>
      <c r="J166" s="20" t="s">
        <v>30</v>
      </c>
      <c r="K166" s="19" t="s">
        <v>260</v>
      </c>
      <c r="L166" s="20" t="s">
        <v>110</v>
      </c>
      <c r="M166" s="824">
        <v>4046.5</v>
      </c>
      <c r="N166" s="423">
        <v>7377.15</v>
      </c>
      <c r="O166" s="423"/>
      <c r="P166" s="20" t="s">
        <v>110</v>
      </c>
      <c r="Q166" s="300" t="s">
        <v>38</v>
      </c>
      <c r="R166" s="630" t="s">
        <v>260</v>
      </c>
      <c r="S166" s="950">
        <v>5136</v>
      </c>
      <c r="T166" s="611">
        <v>5136</v>
      </c>
      <c r="U166" s="29">
        <v>1</v>
      </c>
      <c r="V166" s="59">
        <v>45964</v>
      </c>
      <c r="W166" s="7">
        <v>1</v>
      </c>
      <c r="X166" s="7">
        <v>1</v>
      </c>
      <c r="Y166" s="7">
        <v>1</v>
      </c>
      <c r="Z166" s="379">
        <v>45999</v>
      </c>
      <c r="AA166" s="373" t="s">
        <v>777</v>
      </c>
      <c r="AB166" s="832" t="s">
        <v>1062</v>
      </c>
      <c r="AC166" s="823"/>
      <c r="AD166" s="823"/>
      <c r="AE166" s="1024"/>
    </row>
    <row r="167" spans="1:31" ht="39.75" customHeight="1">
      <c r="A167" s="297" t="s">
        <v>1063</v>
      </c>
      <c r="B167" s="355" t="s">
        <v>1054</v>
      </c>
      <c r="C167" s="299">
        <v>46045</v>
      </c>
      <c r="D167" s="457" t="s">
        <v>56</v>
      </c>
      <c r="E167" s="299"/>
      <c r="F167" s="18" t="s">
        <v>1057</v>
      </c>
      <c r="G167" s="495"/>
      <c r="H167" s="679">
        <v>62</v>
      </c>
      <c r="I167" s="304" t="s">
        <v>687</v>
      </c>
      <c r="J167" s="20" t="s">
        <v>30</v>
      </c>
      <c r="K167" s="19" t="s">
        <v>260</v>
      </c>
      <c r="L167" s="20" t="s">
        <v>110</v>
      </c>
      <c r="M167" s="824">
        <v>170</v>
      </c>
      <c r="N167" s="423">
        <v>948</v>
      </c>
      <c r="O167" s="423"/>
      <c r="P167" s="20" t="s">
        <v>110</v>
      </c>
      <c r="Q167" s="300" t="s">
        <v>38</v>
      </c>
      <c r="R167" s="127" t="s">
        <v>260</v>
      </c>
      <c r="S167" s="956">
        <v>4095</v>
      </c>
      <c r="T167" s="44">
        <v>4088</v>
      </c>
      <c r="U167" s="3">
        <v>1</v>
      </c>
      <c r="V167" s="59">
        <v>45964</v>
      </c>
      <c r="W167" s="7">
        <v>1</v>
      </c>
      <c r="X167" s="7">
        <v>1</v>
      </c>
      <c r="Y167" s="7">
        <v>1</v>
      </c>
      <c r="Z167" s="379">
        <v>46002</v>
      </c>
      <c r="AA167" s="373" t="s">
        <v>777</v>
      </c>
      <c r="AB167" s="352" t="s">
        <v>1064</v>
      </c>
      <c r="AC167" s="823"/>
      <c r="AD167" s="823"/>
      <c r="AE167" s="1024"/>
    </row>
    <row r="168" spans="1:31" ht="39.75" customHeight="1">
      <c r="A168" s="297" t="s">
        <v>1065</v>
      </c>
      <c r="B168" s="355" t="s">
        <v>1054</v>
      </c>
      <c r="C168" s="299">
        <v>46045</v>
      </c>
      <c r="D168" s="457" t="s">
        <v>56</v>
      </c>
      <c r="E168" s="299"/>
      <c r="F168" s="18" t="s">
        <v>1057</v>
      </c>
      <c r="G168" s="495"/>
      <c r="H168" s="679">
        <v>80</v>
      </c>
      <c r="I168" s="304" t="s">
        <v>687</v>
      </c>
      <c r="J168" s="20" t="s">
        <v>30</v>
      </c>
      <c r="K168" s="19" t="s">
        <v>260</v>
      </c>
      <c r="L168" s="20" t="s">
        <v>110</v>
      </c>
      <c r="M168" s="824">
        <v>25891</v>
      </c>
      <c r="N168" s="423">
        <v>618.6</v>
      </c>
      <c r="O168" s="423"/>
      <c r="P168" s="20" t="s">
        <v>110</v>
      </c>
      <c r="Q168" s="300" t="s">
        <v>38</v>
      </c>
      <c r="R168" s="59" t="s">
        <v>260</v>
      </c>
      <c r="S168" s="956">
        <v>5254</v>
      </c>
      <c r="T168" s="44">
        <v>5254</v>
      </c>
      <c r="U168" s="3">
        <v>1</v>
      </c>
      <c r="V168" s="59">
        <v>45964</v>
      </c>
      <c r="W168" s="7">
        <v>1</v>
      </c>
      <c r="X168" s="7">
        <v>1</v>
      </c>
      <c r="Y168" s="7">
        <v>1</v>
      </c>
      <c r="Z168" s="379">
        <v>46002</v>
      </c>
      <c r="AA168" s="373" t="s">
        <v>777</v>
      </c>
      <c r="AB168" s="352" t="s">
        <v>1066</v>
      </c>
      <c r="AC168" s="823"/>
      <c r="AD168" s="823"/>
      <c r="AE168" s="1024"/>
    </row>
    <row r="169" spans="1:31" ht="39.75" customHeight="1">
      <c r="A169" s="297" t="s">
        <v>1067</v>
      </c>
      <c r="B169" s="311" t="s">
        <v>1054</v>
      </c>
      <c r="C169" s="19">
        <v>46045</v>
      </c>
      <c r="D169" s="305" t="s">
        <v>56</v>
      </c>
      <c r="E169" s="19"/>
      <c r="F169" s="18" t="s">
        <v>1057</v>
      </c>
      <c r="G169" s="303"/>
      <c r="H169" s="785">
        <v>83</v>
      </c>
      <c r="I169" s="304" t="s">
        <v>687</v>
      </c>
      <c r="J169" s="20" t="s">
        <v>30</v>
      </c>
      <c r="K169" s="19" t="s">
        <v>260</v>
      </c>
      <c r="L169" s="20" t="s">
        <v>110</v>
      </c>
      <c r="M169" s="824">
        <v>170</v>
      </c>
      <c r="N169" s="423">
        <v>499.4</v>
      </c>
      <c r="O169" s="423"/>
      <c r="P169" s="20" t="s">
        <v>110</v>
      </c>
      <c r="Q169" s="300" t="s">
        <v>38</v>
      </c>
      <c r="R169" s="986" t="s">
        <v>260</v>
      </c>
      <c r="S169" s="1006">
        <v>5947</v>
      </c>
      <c r="T169" s="44">
        <v>5947</v>
      </c>
      <c r="U169" s="3">
        <v>1</v>
      </c>
      <c r="V169" s="59">
        <v>45964</v>
      </c>
      <c r="W169" s="7">
        <v>1</v>
      </c>
      <c r="X169" s="7">
        <v>1</v>
      </c>
      <c r="Y169" s="7">
        <v>1</v>
      </c>
      <c r="Z169" s="379">
        <v>46002</v>
      </c>
      <c r="AA169" s="373" t="s">
        <v>777</v>
      </c>
      <c r="AB169" s="352" t="s">
        <v>1068</v>
      </c>
      <c r="AC169" s="823"/>
      <c r="AD169" s="823"/>
      <c r="AE169" s="1024"/>
    </row>
    <row r="170" spans="1:31" ht="39.75" customHeight="1">
      <c r="A170" s="297" t="s">
        <v>1069</v>
      </c>
      <c r="B170" s="311" t="s">
        <v>1054</v>
      </c>
      <c r="C170" s="19">
        <v>46045</v>
      </c>
      <c r="D170" s="305" t="s">
        <v>56</v>
      </c>
      <c r="E170" s="19"/>
      <c r="F170" s="18" t="s">
        <v>1057</v>
      </c>
      <c r="G170" s="303"/>
      <c r="H170" s="785">
        <v>85</v>
      </c>
      <c r="I170" s="304" t="s">
        <v>687</v>
      </c>
      <c r="J170" s="20" t="s">
        <v>30</v>
      </c>
      <c r="K170" s="19" t="s">
        <v>260</v>
      </c>
      <c r="L170" s="20" t="s">
        <v>110</v>
      </c>
      <c r="M170" s="824">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777</v>
      </c>
      <c r="AB170" s="352" t="s">
        <v>1070</v>
      </c>
      <c r="AC170" s="823"/>
      <c r="AD170" s="823"/>
      <c r="AE170" s="1024"/>
    </row>
    <row r="171" spans="1:31" ht="39.75" customHeight="1">
      <c r="A171" s="297" t="s">
        <v>1071</v>
      </c>
      <c r="B171" s="355" t="s">
        <v>1054</v>
      </c>
      <c r="C171" s="299">
        <v>46045</v>
      </c>
      <c r="D171" s="457" t="s">
        <v>56</v>
      </c>
      <c r="E171" s="299">
        <v>45959</v>
      </c>
      <c r="F171" s="298" t="s">
        <v>1057</v>
      </c>
      <c r="G171" s="495"/>
      <c r="H171" s="679">
        <v>88</v>
      </c>
      <c r="I171" s="304" t="s">
        <v>687</v>
      </c>
      <c r="J171" s="20" t="s">
        <v>30</v>
      </c>
      <c r="K171" s="19" t="s">
        <v>260</v>
      </c>
      <c r="L171" s="20" t="s">
        <v>110</v>
      </c>
      <c r="M171" s="824">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777</v>
      </c>
      <c r="AB171" s="832" t="s">
        <v>1072</v>
      </c>
      <c r="AC171" s="823"/>
      <c r="AD171" s="823"/>
      <c r="AE171" s="1024"/>
    </row>
    <row r="172" spans="1:31" ht="39.75" customHeight="1">
      <c r="A172" s="297" t="s">
        <v>1073</v>
      </c>
      <c r="B172" s="355" t="s">
        <v>1054</v>
      </c>
      <c r="C172" s="299">
        <v>46045</v>
      </c>
      <c r="D172" s="457" t="s">
        <v>56</v>
      </c>
      <c r="E172" s="299">
        <v>45959</v>
      </c>
      <c r="F172" s="298" t="s">
        <v>1057</v>
      </c>
      <c r="G172" s="495"/>
      <c r="H172" s="679">
        <v>30</v>
      </c>
      <c r="I172" s="304" t="s">
        <v>687</v>
      </c>
      <c r="J172" s="20" t="s">
        <v>30</v>
      </c>
      <c r="K172" s="19" t="s">
        <v>260</v>
      </c>
      <c r="L172" s="20" t="s">
        <v>110</v>
      </c>
      <c r="M172" s="824">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777</v>
      </c>
      <c r="AB172" s="832" t="s">
        <v>1074</v>
      </c>
      <c r="AC172" s="823"/>
      <c r="AD172" s="823"/>
      <c r="AE172" s="1024"/>
    </row>
    <row r="173" spans="1:31" ht="39.75" customHeight="1">
      <c r="A173" s="957" t="s">
        <v>1075</v>
      </c>
      <c r="B173" s="355" t="s">
        <v>1054</v>
      </c>
      <c r="C173" s="299">
        <v>45989</v>
      </c>
      <c r="D173" s="1250" t="s">
        <v>56</v>
      </c>
      <c r="E173" s="299">
        <v>45959</v>
      </c>
      <c r="F173" s="298" t="s">
        <v>869</v>
      </c>
      <c r="G173" s="495" t="s">
        <v>1076</v>
      </c>
      <c r="H173" s="300">
        <v>59</v>
      </c>
      <c r="I173" s="1247" t="s">
        <v>687</v>
      </c>
      <c r="J173" s="641" t="s">
        <v>30</v>
      </c>
      <c r="K173" s="19">
        <v>45964</v>
      </c>
      <c r="L173" s="641" t="s">
        <v>110</v>
      </c>
      <c r="M173" s="935">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9" t="s">
        <v>1077</v>
      </c>
      <c r="AC173" s="823"/>
      <c r="AD173" s="823"/>
      <c r="AE173" s="1024"/>
    </row>
    <row r="174" spans="1:31" ht="39.75" customHeight="1">
      <c r="A174" s="957" t="s">
        <v>1078</v>
      </c>
      <c r="B174" s="355" t="s">
        <v>1054</v>
      </c>
      <c r="C174" s="299">
        <v>46010</v>
      </c>
      <c r="D174" s="1250" t="s">
        <v>56</v>
      </c>
      <c r="E174" s="299">
        <v>45959</v>
      </c>
      <c r="F174" s="298" t="s">
        <v>869</v>
      </c>
      <c r="G174" s="495" t="s">
        <v>1079</v>
      </c>
      <c r="H174" s="300">
        <v>89</v>
      </c>
      <c r="I174" s="1247" t="s">
        <v>687</v>
      </c>
      <c r="J174" s="641" t="s">
        <v>30</v>
      </c>
      <c r="K174" s="19">
        <v>45964</v>
      </c>
      <c r="L174" s="641" t="s">
        <v>110</v>
      </c>
      <c r="M174" s="935">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928</v>
      </c>
      <c r="AB174" s="1030" t="s">
        <v>1080</v>
      </c>
      <c r="AC174" s="823"/>
      <c r="AD174" s="823"/>
      <c r="AE174" s="1024"/>
    </row>
    <row r="175" spans="1:31" ht="39.75" customHeight="1">
      <c r="A175" s="957" t="s">
        <v>1081</v>
      </c>
      <c r="B175" s="355" t="s">
        <v>1054</v>
      </c>
      <c r="C175" s="299">
        <v>46045</v>
      </c>
      <c r="D175" s="1250" t="s">
        <v>56</v>
      </c>
      <c r="E175" s="299">
        <v>45959</v>
      </c>
      <c r="F175" s="298" t="s">
        <v>869</v>
      </c>
      <c r="G175" s="495"/>
      <c r="H175" s="300">
        <v>88</v>
      </c>
      <c r="I175" s="1247" t="s">
        <v>687</v>
      </c>
      <c r="J175" s="641" t="s">
        <v>30</v>
      </c>
      <c r="K175" s="19">
        <v>45961</v>
      </c>
      <c r="L175" s="20" t="s">
        <v>110</v>
      </c>
      <c r="M175" s="935">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928</v>
      </c>
      <c r="AB175" s="1030" t="s">
        <v>1082</v>
      </c>
      <c r="AC175" s="823"/>
      <c r="AD175" s="823"/>
      <c r="AE175" s="1024"/>
    </row>
    <row r="176" spans="1:31" ht="39.75" customHeight="1">
      <c r="A176" s="957" t="s">
        <v>1083</v>
      </c>
      <c r="B176" s="355" t="s">
        <v>1054</v>
      </c>
      <c r="C176" s="299">
        <v>45989</v>
      </c>
      <c r="D176" s="1250" t="s">
        <v>56</v>
      </c>
      <c r="E176" s="299">
        <v>45959</v>
      </c>
      <c r="F176" s="298" t="s">
        <v>869</v>
      </c>
      <c r="G176" s="495" t="s">
        <v>1084</v>
      </c>
      <c r="H176" s="300">
        <v>87</v>
      </c>
      <c r="I176" s="1247" t="s">
        <v>687</v>
      </c>
      <c r="J176" s="641" t="s">
        <v>30</v>
      </c>
      <c r="K176" s="19">
        <v>45964</v>
      </c>
      <c r="L176" s="641" t="s">
        <v>110</v>
      </c>
      <c r="M176" s="935">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928</v>
      </c>
      <c r="AB176" s="1140" t="s">
        <v>1085</v>
      </c>
      <c r="AC176" s="823"/>
      <c r="AD176" s="823"/>
      <c r="AE176" s="1024"/>
    </row>
    <row r="177" spans="1:31" ht="39.75" customHeight="1">
      <c r="A177" s="957" t="s">
        <v>1086</v>
      </c>
      <c r="B177" s="355" t="s">
        <v>1054</v>
      </c>
      <c r="C177" s="299">
        <v>46045</v>
      </c>
      <c r="D177" s="1250" t="s">
        <v>56</v>
      </c>
      <c r="E177" s="299">
        <v>45959</v>
      </c>
      <c r="F177" s="298" t="s">
        <v>869</v>
      </c>
      <c r="G177" s="495"/>
      <c r="H177" s="300">
        <v>90</v>
      </c>
      <c r="I177" s="1247" t="s">
        <v>687</v>
      </c>
      <c r="J177" s="641" t="s">
        <v>30</v>
      </c>
      <c r="K177" s="19">
        <v>45964</v>
      </c>
      <c r="L177" s="20" t="s">
        <v>110</v>
      </c>
      <c r="M177" s="935">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928</v>
      </c>
      <c r="AB177" s="1030" t="s">
        <v>1087</v>
      </c>
      <c r="AC177" s="823"/>
      <c r="AD177" s="823"/>
      <c r="AE177" s="1024"/>
    </row>
    <row r="178" spans="1:31" ht="39.75" customHeight="1">
      <c r="A178" s="946" t="s">
        <v>1088</v>
      </c>
      <c r="B178" s="355" t="s">
        <v>1054</v>
      </c>
      <c r="C178" s="767">
        <v>46019</v>
      </c>
      <c r="D178" s="1250" t="s">
        <v>56</v>
      </c>
      <c r="E178" s="767">
        <v>45959</v>
      </c>
      <c r="F178" s="768" t="s">
        <v>869</v>
      </c>
      <c r="G178" s="768" t="s">
        <v>1089</v>
      </c>
      <c r="H178" s="769">
        <v>90</v>
      </c>
      <c r="I178" s="1247" t="s">
        <v>687</v>
      </c>
      <c r="J178" s="758" t="s">
        <v>30</v>
      </c>
      <c r="K178" s="771">
        <v>45961</v>
      </c>
      <c r="L178" s="758" t="s">
        <v>110</v>
      </c>
      <c r="M178" s="859">
        <v>91897</v>
      </c>
      <c r="N178" s="343">
        <v>76050</v>
      </c>
      <c r="O178" s="558"/>
      <c r="P178" s="773" t="s">
        <v>110</v>
      </c>
      <c r="Q178" s="1335" t="s">
        <v>38</v>
      </c>
      <c r="R178" s="781">
        <v>45961</v>
      </c>
      <c r="S178" s="748">
        <v>7457</v>
      </c>
      <c r="T178" s="748">
        <v>7468</v>
      </c>
      <c r="U178" s="3">
        <v>1</v>
      </c>
      <c r="V178" s="740">
        <v>45974</v>
      </c>
      <c r="W178" s="280">
        <v>1</v>
      </c>
      <c r="X178" s="280">
        <v>1</v>
      </c>
      <c r="Y178" s="280">
        <v>1</v>
      </c>
      <c r="Z178" s="59">
        <v>46034</v>
      </c>
      <c r="AA178" s="373" t="s">
        <v>928</v>
      </c>
      <c r="AB178" s="1030" t="s">
        <v>1090</v>
      </c>
      <c r="AC178" s="823"/>
      <c r="AD178" s="823"/>
      <c r="AE178" s="1024"/>
    </row>
    <row r="179" spans="1:31" ht="39.75" customHeight="1">
      <c r="A179" s="957" t="s">
        <v>1091</v>
      </c>
      <c r="B179" s="355" t="s">
        <v>1054</v>
      </c>
      <c r="C179" s="299">
        <v>45989</v>
      </c>
      <c r="D179" s="1250" t="s">
        <v>56</v>
      </c>
      <c r="E179" s="299">
        <v>45959</v>
      </c>
      <c r="F179" s="298" t="s">
        <v>869</v>
      </c>
      <c r="G179" s="495" t="s">
        <v>1092</v>
      </c>
      <c r="H179" s="300">
        <v>90</v>
      </c>
      <c r="I179" s="1247" t="s">
        <v>687</v>
      </c>
      <c r="J179" s="641" t="s">
        <v>30</v>
      </c>
      <c r="K179" s="19">
        <v>45964</v>
      </c>
      <c r="L179" s="641" t="s">
        <v>110</v>
      </c>
      <c r="M179" s="935">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928</v>
      </c>
      <c r="AB179" s="1030" t="s">
        <v>1093</v>
      </c>
      <c r="AC179" s="823"/>
      <c r="AD179" s="823"/>
      <c r="AE179" s="1024"/>
    </row>
    <row r="180" spans="1:31" ht="39.75" customHeight="1">
      <c r="A180" s="946" t="s">
        <v>1094</v>
      </c>
      <c r="B180" s="355" t="s">
        <v>1054</v>
      </c>
      <c r="C180" s="767">
        <v>46019</v>
      </c>
      <c r="D180" s="1250" t="s">
        <v>56</v>
      </c>
      <c r="E180" s="767">
        <v>45959</v>
      </c>
      <c r="F180" s="768" t="s">
        <v>869</v>
      </c>
      <c r="G180" s="768" t="s">
        <v>1095</v>
      </c>
      <c r="H180" s="769">
        <v>90</v>
      </c>
      <c r="I180" s="1247" t="s">
        <v>687</v>
      </c>
      <c r="J180" s="758" t="s">
        <v>30</v>
      </c>
      <c r="K180" s="771">
        <v>45964</v>
      </c>
      <c r="L180" s="758" t="s">
        <v>110</v>
      </c>
      <c r="M180" s="859">
        <v>85815</v>
      </c>
      <c r="N180" s="343">
        <v>71126</v>
      </c>
      <c r="O180" s="558"/>
      <c r="P180" s="773" t="s">
        <v>110</v>
      </c>
      <c r="Q180" s="1335" t="s">
        <v>38</v>
      </c>
      <c r="R180" s="781">
        <v>45964</v>
      </c>
      <c r="S180" s="748">
        <v>6981</v>
      </c>
      <c r="T180" s="748">
        <v>6963</v>
      </c>
      <c r="U180" s="3">
        <v>1</v>
      </c>
      <c r="V180" s="740">
        <v>45981</v>
      </c>
      <c r="W180" s="280">
        <v>1</v>
      </c>
      <c r="X180" s="280">
        <v>1</v>
      </c>
      <c r="Y180" s="280">
        <v>1</v>
      </c>
      <c r="Z180" s="59">
        <v>46024</v>
      </c>
      <c r="AA180" s="373" t="s">
        <v>928</v>
      </c>
      <c r="AB180" s="1030" t="s">
        <v>1096</v>
      </c>
      <c r="AC180" s="823"/>
      <c r="AD180" s="823"/>
      <c r="AE180" s="1024"/>
    </row>
    <row r="181" spans="1:31" ht="39.75" customHeight="1">
      <c r="A181" s="946" t="s">
        <v>1097</v>
      </c>
      <c r="B181" s="355" t="s">
        <v>1054</v>
      </c>
      <c r="C181" s="767">
        <v>46021</v>
      </c>
      <c r="D181" s="1250" t="s">
        <v>56</v>
      </c>
      <c r="E181" s="767">
        <v>45959</v>
      </c>
      <c r="F181" s="768" t="s">
        <v>869</v>
      </c>
      <c r="G181" s="768" t="s">
        <v>1098</v>
      </c>
      <c r="H181" s="769">
        <v>88</v>
      </c>
      <c r="I181" s="1247" t="s">
        <v>687</v>
      </c>
      <c r="J181" s="758" t="s">
        <v>30</v>
      </c>
      <c r="K181" s="771">
        <v>45964</v>
      </c>
      <c r="L181" s="758" t="s">
        <v>110</v>
      </c>
      <c r="M181" s="859">
        <v>78736.5</v>
      </c>
      <c r="N181" s="343">
        <v>65465.5</v>
      </c>
      <c r="O181" s="558"/>
      <c r="P181" s="773" t="s">
        <v>110</v>
      </c>
      <c r="Q181" s="1335" t="s">
        <v>38</v>
      </c>
      <c r="R181" s="781">
        <v>45964</v>
      </c>
      <c r="S181" s="748">
        <v>6403</v>
      </c>
      <c r="T181" s="748">
        <v>6403</v>
      </c>
      <c r="U181" s="3">
        <v>1</v>
      </c>
      <c r="V181" s="740">
        <v>46000</v>
      </c>
      <c r="W181" s="280">
        <v>1</v>
      </c>
      <c r="X181" s="280">
        <v>1</v>
      </c>
      <c r="Y181" s="280">
        <v>1</v>
      </c>
      <c r="Z181" s="740">
        <v>46048</v>
      </c>
      <c r="AA181" s="373" t="s">
        <v>928</v>
      </c>
      <c r="AB181" s="1030" t="s">
        <v>1099</v>
      </c>
      <c r="AC181" s="823"/>
      <c r="AD181" s="823"/>
      <c r="AE181" s="1024"/>
    </row>
    <row r="182" spans="1:31" ht="39.75" customHeight="1">
      <c r="A182" s="946" t="s">
        <v>1100</v>
      </c>
      <c r="B182" s="355" t="s">
        <v>1054</v>
      </c>
      <c r="C182" s="767">
        <v>46021</v>
      </c>
      <c r="D182" s="1250" t="s">
        <v>56</v>
      </c>
      <c r="E182" s="767">
        <v>45959</v>
      </c>
      <c r="F182" s="768" t="s">
        <v>869</v>
      </c>
      <c r="G182" s="768" t="s">
        <v>1101</v>
      </c>
      <c r="H182" s="769">
        <v>86</v>
      </c>
      <c r="I182" s="1247" t="s">
        <v>687</v>
      </c>
      <c r="J182" s="758" t="s">
        <v>30</v>
      </c>
      <c r="K182" s="771">
        <v>45964</v>
      </c>
      <c r="L182" s="758" t="s">
        <v>110</v>
      </c>
      <c r="M182" s="859">
        <v>80698</v>
      </c>
      <c r="N182" s="343">
        <v>67837</v>
      </c>
      <c r="O182" s="558"/>
      <c r="P182" s="773" t="s">
        <v>110</v>
      </c>
      <c r="Q182" s="1335" t="s">
        <v>38</v>
      </c>
      <c r="R182" s="781">
        <v>45964</v>
      </c>
      <c r="S182" s="748">
        <v>6739</v>
      </c>
      <c r="T182" s="748">
        <v>6739</v>
      </c>
      <c r="U182" s="3">
        <v>1</v>
      </c>
      <c r="V182" s="740">
        <v>46008</v>
      </c>
      <c r="W182" s="280">
        <v>1</v>
      </c>
      <c r="X182" s="280">
        <v>1</v>
      </c>
      <c r="Y182" s="280">
        <v>1</v>
      </c>
      <c r="Z182" s="363">
        <v>46053</v>
      </c>
      <c r="AA182" s="373" t="s">
        <v>928</v>
      </c>
      <c r="AB182" s="1030" t="s">
        <v>1102</v>
      </c>
      <c r="AC182" s="823"/>
      <c r="AD182" s="823"/>
      <c r="AE182" s="1024"/>
    </row>
    <row r="183" spans="1:31" ht="39.75" customHeight="1">
      <c r="A183" s="946" t="s">
        <v>1103</v>
      </c>
      <c r="B183" s="355" t="s">
        <v>1054</v>
      </c>
      <c r="C183" s="299">
        <v>46052</v>
      </c>
      <c r="D183" s="1250" t="s">
        <v>56</v>
      </c>
      <c r="E183" s="767">
        <v>45959</v>
      </c>
      <c r="F183" s="768" t="s">
        <v>869</v>
      </c>
      <c r="G183" s="768" t="s">
        <v>1104</v>
      </c>
      <c r="H183" s="769">
        <v>87</v>
      </c>
      <c r="I183" s="1247" t="s">
        <v>687</v>
      </c>
      <c r="J183" s="758" t="s">
        <v>30</v>
      </c>
      <c r="K183" s="771">
        <v>45964</v>
      </c>
      <c r="L183" s="758" t="s">
        <v>110</v>
      </c>
      <c r="M183" s="859">
        <v>79552</v>
      </c>
      <c r="N183" s="343">
        <v>66689</v>
      </c>
      <c r="O183" s="558"/>
      <c r="P183" s="773" t="s">
        <v>110</v>
      </c>
      <c r="Q183" s="1335" t="s">
        <v>38</v>
      </c>
      <c r="R183" s="781">
        <v>45964</v>
      </c>
      <c r="S183" s="748">
        <v>6577</v>
      </c>
      <c r="T183" s="748">
        <v>6577</v>
      </c>
      <c r="U183" s="3">
        <v>1</v>
      </c>
      <c r="V183" s="740">
        <v>46000</v>
      </c>
      <c r="W183" s="762">
        <v>1</v>
      </c>
      <c r="X183" s="762">
        <v>1</v>
      </c>
      <c r="Y183" s="280">
        <v>1</v>
      </c>
      <c r="Z183" s="740">
        <v>46048</v>
      </c>
      <c r="AA183" s="373" t="s">
        <v>928</v>
      </c>
      <c r="AB183" s="1031" t="s">
        <v>1105</v>
      </c>
      <c r="AC183" s="823"/>
      <c r="AD183" s="823"/>
      <c r="AE183" s="1024"/>
    </row>
    <row r="184" spans="1:31" ht="39.75" customHeight="1">
      <c r="A184" s="946" t="s">
        <v>1106</v>
      </c>
      <c r="B184" s="355" t="s">
        <v>1054</v>
      </c>
      <c r="C184" s="767">
        <v>46019</v>
      </c>
      <c r="D184" s="1250" t="s">
        <v>56</v>
      </c>
      <c r="E184" s="767">
        <v>45959</v>
      </c>
      <c r="F184" s="768" t="s">
        <v>869</v>
      </c>
      <c r="G184" s="768" t="s">
        <v>1107</v>
      </c>
      <c r="H184" s="769">
        <v>87</v>
      </c>
      <c r="I184" s="1247" t="s">
        <v>687</v>
      </c>
      <c r="J184" s="758" t="s">
        <v>30</v>
      </c>
      <c r="K184" s="771">
        <v>45964</v>
      </c>
      <c r="L184" s="758" t="s">
        <v>110</v>
      </c>
      <c r="M184" s="859">
        <v>87875</v>
      </c>
      <c r="N184" s="343">
        <v>74526</v>
      </c>
      <c r="O184" s="558"/>
      <c r="P184" s="773" t="s">
        <v>110</v>
      </c>
      <c r="Q184" s="1335" t="s">
        <v>38</v>
      </c>
      <c r="R184" s="781">
        <v>45964</v>
      </c>
      <c r="S184" s="748">
        <v>7319</v>
      </c>
      <c r="T184" s="748">
        <v>7319</v>
      </c>
      <c r="U184" s="3">
        <v>1</v>
      </c>
      <c r="V184" s="740">
        <v>46000</v>
      </c>
      <c r="W184" s="280">
        <v>1</v>
      </c>
      <c r="X184" s="280">
        <v>1</v>
      </c>
      <c r="Y184" s="280">
        <v>1</v>
      </c>
      <c r="Z184" s="59">
        <v>46034</v>
      </c>
      <c r="AA184" s="373" t="s">
        <v>928</v>
      </c>
      <c r="AB184" s="1030" t="s">
        <v>1108</v>
      </c>
      <c r="AC184" s="823"/>
      <c r="AD184" s="823"/>
      <c r="AE184" s="1024"/>
    </row>
    <row r="185" spans="1:31" ht="39.75" customHeight="1">
      <c r="A185" s="298"/>
      <c r="B185" s="355"/>
      <c r="C185" s="299"/>
      <c r="D185" s="457"/>
      <c r="E185" s="299"/>
      <c r="F185" s="298"/>
      <c r="G185" s="495"/>
      <c r="H185" s="679"/>
      <c r="I185" s="304"/>
      <c r="J185" s="20"/>
      <c r="K185" s="19"/>
      <c r="L185" s="20"/>
      <c r="M185" s="824"/>
      <c r="N185" s="423"/>
      <c r="O185" s="423"/>
      <c r="P185" s="20"/>
      <c r="Q185" s="300"/>
      <c r="R185" s="1333"/>
      <c r="S185" s="1334"/>
      <c r="T185" s="1023"/>
      <c r="U185" s="1332"/>
      <c r="V185" s="59"/>
      <c r="W185" s="7"/>
      <c r="X185" s="7"/>
      <c r="Y185" s="7"/>
      <c r="Z185" s="379"/>
      <c r="AA185" s="379"/>
      <c r="AB185" s="832"/>
      <c r="AC185" s="823"/>
      <c r="AD185" s="823"/>
      <c r="AE185" s="1024"/>
    </row>
    <row r="186" spans="1:31" ht="39.75" customHeight="1">
      <c r="A186" s="1009"/>
      <c r="B186" s="576"/>
      <c r="C186" s="24"/>
      <c r="D186" s="24"/>
      <c r="E186" s="24"/>
      <c r="F186" s="577"/>
      <c r="G186" s="666"/>
      <c r="H186" s="579"/>
      <c r="I186" s="584"/>
      <c r="J186" s="579"/>
      <c r="K186" s="576"/>
      <c r="L186" s="579"/>
      <c r="M186" s="985"/>
      <c r="N186" s="1010"/>
      <c r="O186" s="1010"/>
      <c r="P186" s="579"/>
      <c r="Q186" s="579"/>
      <c r="R186" s="413"/>
      <c r="S186" s="432"/>
      <c r="T186" s="432"/>
      <c r="U186" s="79"/>
      <c r="V186" s="100"/>
      <c r="W186" s="268"/>
      <c r="X186" s="268"/>
      <c r="Y186" s="268"/>
      <c r="Z186" s="370"/>
      <c r="AA186" s="370"/>
      <c r="AB186" s="251"/>
    </row>
    <row r="187" spans="1:31" ht="39.75" customHeight="1">
      <c r="A187" s="596" t="s">
        <v>1109</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1110</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851</v>
      </c>
      <c r="O191" s="435" t="s">
        <v>852</v>
      </c>
      <c r="P191" s="436" t="s">
        <v>94</v>
      </c>
      <c r="Q191" s="436" t="s">
        <v>97</v>
      </c>
      <c r="R191" s="436" t="s">
        <v>98</v>
      </c>
      <c r="S191" s="436" t="s">
        <v>69</v>
      </c>
      <c r="T191" s="436" t="s">
        <v>532</v>
      </c>
      <c r="U191" s="436" t="s">
        <v>493</v>
      </c>
      <c r="V191" s="436" t="s">
        <v>534</v>
      </c>
      <c r="W191" s="446" t="s">
        <v>535</v>
      </c>
      <c r="X191" s="436" t="s">
        <v>495</v>
      </c>
      <c r="Y191" s="436" t="s">
        <v>496</v>
      </c>
      <c r="Z191" s="356" t="s">
        <v>853</v>
      </c>
      <c r="AA191" s="436" t="s">
        <v>854</v>
      </c>
      <c r="AB191" s="1058" t="s">
        <v>855</v>
      </c>
    </row>
    <row r="192" spans="1:31" ht="39.75" customHeight="1">
      <c r="A192" s="563" t="s">
        <v>108</v>
      </c>
      <c r="B192" s="377" t="s">
        <v>34</v>
      </c>
      <c r="C192" s="360">
        <v>45960</v>
      </c>
      <c r="D192" s="360" t="s">
        <v>54</v>
      </c>
      <c r="E192" s="360">
        <v>45852</v>
      </c>
      <c r="F192" s="375" t="s">
        <v>51</v>
      </c>
      <c r="G192" s="361" t="s">
        <v>109</v>
      </c>
      <c r="H192" s="362">
        <v>0</v>
      </c>
      <c r="I192" s="362" t="s">
        <v>687</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928</v>
      </c>
      <c r="AA192" s="933" t="s">
        <v>928</v>
      </c>
      <c r="AB192" s="1059" t="s">
        <v>1111</v>
      </c>
    </row>
    <row r="193" spans="1:28" ht="39.75" customHeight="1">
      <c r="A193" s="563" t="s">
        <v>1112</v>
      </c>
      <c r="B193" s="377" t="s">
        <v>34</v>
      </c>
      <c r="C193" s="360">
        <v>45960</v>
      </c>
      <c r="D193" s="360" t="s">
        <v>1113</v>
      </c>
      <c r="E193" s="360">
        <v>45897</v>
      </c>
      <c r="F193" s="358" t="s">
        <v>53</v>
      </c>
      <c r="G193" s="361"/>
      <c r="H193" s="362">
        <v>0</v>
      </c>
      <c r="I193" s="1150" t="s">
        <v>687</v>
      </c>
      <c r="J193" s="362" t="s">
        <v>30</v>
      </c>
      <c r="K193" s="360">
        <v>45891</v>
      </c>
      <c r="L193" s="300" t="s">
        <v>110</v>
      </c>
      <c r="M193" s="346">
        <v>184994.5</v>
      </c>
      <c r="N193" s="1053">
        <v>159271.5</v>
      </c>
      <c r="O193" s="1011"/>
      <c r="P193" s="362" t="s">
        <v>110</v>
      </c>
      <c r="Q193" s="565" t="s">
        <v>38</v>
      </c>
      <c r="R193" s="363">
        <v>45891</v>
      </c>
      <c r="S193" s="333">
        <v>14790</v>
      </c>
      <c r="T193" s="387">
        <v>14871</v>
      </c>
      <c r="U193" s="3">
        <v>1.01</v>
      </c>
      <c r="V193" s="505">
        <v>45910</v>
      </c>
      <c r="W193" s="280">
        <v>1</v>
      </c>
      <c r="X193" s="280">
        <v>1</v>
      </c>
      <c r="Y193" s="280">
        <v>1</v>
      </c>
      <c r="Z193" s="363">
        <v>46064</v>
      </c>
      <c r="AA193" s="59">
        <v>46064</v>
      </c>
      <c r="AB193" s="1061" t="s">
        <v>1114</v>
      </c>
    </row>
    <row r="194" spans="1:28" ht="39.75" customHeight="1">
      <c r="A194" s="563" t="s">
        <v>1115</v>
      </c>
      <c r="B194" s="377" t="s">
        <v>34</v>
      </c>
      <c r="C194" s="704">
        <v>46107</v>
      </c>
      <c r="D194" s="358" t="s">
        <v>52</v>
      </c>
      <c r="E194" s="360">
        <v>46077</v>
      </c>
      <c r="F194" s="716" t="s">
        <v>53</v>
      </c>
      <c r="G194" s="705" t="s">
        <v>1116</v>
      </c>
      <c r="H194" s="706">
        <v>0</v>
      </c>
      <c r="I194" s="1150" t="s">
        <v>687</v>
      </c>
      <c r="J194" s="706" t="s">
        <v>30</v>
      </c>
      <c r="K194" s="715" t="s">
        <v>260</v>
      </c>
      <c r="L194" s="706" t="s">
        <v>110</v>
      </c>
      <c r="M194" s="1084">
        <v>12404.9</v>
      </c>
      <c r="N194" s="1357"/>
      <c r="O194" s="1358"/>
      <c r="P194" s="304" t="s">
        <v>110</v>
      </c>
      <c r="Q194" s="1359" t="s">
        <v>38</v>
      </c>
      <c r="R194" s="1064">
        <v>46077</v>
      </c>
      <c r="S194" s="1065">
        <v>1111</v>
      </c>
      <c r="T194" s="1363">
        <v>1163</v>
      </c>
      <c r="U194" s="3">
        <f>IFERROR(Table5[[#This Row],[Actual Redline Completed Footage UG]]/Table5[[#This Row],[Footage UG]], 0)</f>
        <v>1.0468046804680469</v>
      </c>
      <c r="V194" s="1064">
        <v>46097</v>
      </c>
      <c r="W194" s="712">
        <v>1</v>
      </c>
      <c r="X194" s="280">
        <v>1</v>
      </c>
      <c r="Y194" s="280">
        <v>1</v>
      </c>
      <c r="Z194" s="363">
        <v>46104</v>
      </c>
      <c r="AA194" s="363">
        <v>46104</v>
      </c>
      <c r="AB194" s="1362" t="s">
        <v>1117</v>
      </c>
    </row>
    <row r="195" spans="1:28" ht="39.75" customHeight="1">
      <c r="A195" s="563" t="s">
        <v>1118</v>
      </c>
      <c r="B195" s="377" t="s">
        <v>34</v>
      </c>
      <c r="C195" s="360">
        <v>45960</v>
      </c>
      <c r="D195" s="360" t="s">
        <v>1119</v>
      </c>
      <c r="E195" s="360">
        <v>45909</v>
      </c>
      <c r="F195" s="360" t="s">
        <v>55</v>
      </c>
      <c r="G195" s="361" t="s">
        <v>1120</v>
      </c>
      <c r="H195" s="362">
        <v>0</v>
      </c>
      <c r="I195" s="362" t="s">
        <v>687</v>
      </c>
      <c r="J195" s="362" t="s">
        <v>30</v>
      </c>
      <c r="K195" s="360">
        <v>45905</v>
      </c>
      <c r="L195" s="362" t="s">
        <v>110</v>
      </c>
      <c r="M195" s="700">
        <v>98170.1</v>
      </c>
      <c r="N195" s="997"/>
      <c r="O195" s="997"/>
      <c r="P195" s="695" t="s">
        <v>110</v>
      </c>
      <c r="Q195" s="565" t="s">
        <v>38</v>
      </c>
      <c r="R195" s="363">
        <v>45908</v>
      </c>
      <c r="S195" s="333">
        <v>9086</v>
      </c>
      <c r="T195" s="564">
        <v>8945</v>
      </c>
      <c r="U195" s="3">
        <v>0.98</v>
      </c>
      <c r="V195" s="505">
        <v>45922</v>
      </c>
      <c r="W195" s="280">
        <v>1</v>
      </c>
      <c r="X195" s="280">
        <v>0</v>
      </c>
      <c r="Y195" s="280">
        <v>0</v>
      </c>
      <c r="Z195" s="373" t="s">
        <v>928</v>
      </c>
      <c r="AA195" s="37" t="s">
        <v>928</v>
      </c>
      <c r="AB195" s="832" t="s">
        <v>1121</v>
      </c>
    </row>
    <row r="196" spans="1:28" ht="39.75" customHeight="1">
      <c r="A196" s="961" t="s">
        <v>1122</v>
      </c>
      <c r="B196" s="1226" t="s">
        <v>34</v>
      </c>
      <c r="C196" s="616">
        <v>45999</v>
      </c>
      <c r="D196" s="618" t="s">
        <v>50</v>
      </c>
      <c r="E196" s="645">
        <v>45975</v>
      </c>
      <c r="F196" s="618" t="s">
        <v>55</v>
      </c>
      <c r="G196" s="1227" t="s">
        <v>1123</v>
      </c>
      <c r="H196" s="641">
        <v>0</v>
      </c>
      <c r="I196" s="1228" t="s">
        <v>687</v>
      </c>
      <c r="J196" s="617" t="s">
        <v>30</v>
      </c>
      <c r="K196" s="599">
        <v>45960</v>
      </c>
      <c r="L196" s="20" t="s">
        <v>110</v>
      </c>
      <c r="M196" s="947">
        <v>4911.8999999999996</v>
      </c>
      <c r="N196" s="1017"/>
      <c r="O196" s="1017"/>
      <c r="P196" s="1016" t="s">
        <v>110</v>
      </c>
      <c r="Q196" s="963" t="s">
        <v>38</v>
      </c>
      <c r="R196" s="464">
        <v>45960</v>
      </c>
      <c r="S196" s="642">
        <v>294</v>
      </c>
      <c r="T196" s="701">
        <v>321</v>
      </c>
      <c r="U196" s="468">
        <f>IFERROR($T196/$S196, 0)</f>
        <v>1.0918367346938775</v>
      </c>
      <c r="V196" s="464">
        <v>45979</v>
      </c>
      <c r="W196" s="466">
        <v>1</v>
      </c>
      <c r="X196" s="466">
        <v>1</v>
      </c>
      <c r="Y196" s="466">
        <v>1</v>
      </c>
      <c r="Z196" s="373" t="s">
        <v>928</v>
      </c>
      <c r="AA196" s="1360" t="s">
        <v>928</v>
      </c>
      <c r="AB196" s="1361" t="s">
        <v>1124</v>
      </c>
    </row>
    <row r="197" spans="1:28" ht="39.75" customHeight="1">
      <c r="A197" s="650" t="s">
        <v>1125</v>
      </c>
      <c r="B197" s="377" t="s">
        <v>34</v>
      </c>
      <c r="C197" s="360">
        <v>45991</v>
      </c>
      <c r="D197" s="367" t="s">
        <v>54</v>
      </c>
      <c r="E197" s="367">
        <v>45950</v>
      </c>
      <c r="F197" s="366" t="s">
        <v>51</v>
      </c>
      <c r="G197" s="1188"/>
      <c r="H197" s="1155">
        <v>82</v>
      </c>
      <c r="I197" s="372" t="s">
        <v>687</v>
      </c>
      <c r="J197" s="1155" t="s">
        <v>30</v>
      </c>
      <c r="K197" s="19">
        <v>45902</v>
      </c>
      <c r="L197" s="1189" t="s">
        <v>110</v>
      </c>
      <c r="M197" s="1229">
        <v>87830</v>
      </c>
      <c r="N197" s="966"/>
      <c r="O197" s="966"/>
      <c r="P197" s="1189"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928</v>
      </c>
      <c r="AA197" s="373" t="s">
        <v>928</v>
      </c>
      <c r="AB197" s="829" t="s">
        <v>1126</v>
      </c>
    </row>
    <row r="198" spans="1:28" ht="39.75" customHeight="1">
      <c r="A198" s="650" t="s">
        <v>1127</v>
      </c>
      <c r="B198" s="377" t="s">
        <v>34</v>
      </c>
      <c r="C198" s="360">
        <v>45960</v>
      </c>
      <c r="D198" s="367" t="s">
        <v>54</v>
      </c>
      <c r="E198" s="367">
        <v>45930</v>
      </c>
      <c r="F198" s="366" t="s">
        <v>51</v>
      </c>
      <c r="G198" s="1188"/>
      <c r="H198" s="1155">
        <v>80</v>
      </c>
      <c r="I198" s="372" t="s">
        <v>687</v>
      </c>
      <c r="J198" s="1155" t="s">
        <v>30</v>
      </c>
      <c r="K198" s="599">
        <v>45902</v>
      </c>
      <c r="L198" s="304" t="s">
        <v>110</v>
      </c>
      <c r="M198" s="1230">
        <v>90173</v>
      </c>
      <c r="N198" s="966"/>
      <c r="O198" s="966"/>
      <c r="P198" s="1189"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928</v>
      </c>
      <c r="AA198" s="373" t="s">
        <v>928</v>
      </c>
      <c r="AB198" s="829" t="s">
        <v>1126</v>
      </c>
    </row>
    <row r="199" spans="1:28" ht="39.75" customHeight="1">
      <c r="A199" s="563" t="s">
        <v>1128</v>
      </c>
      <c r="B199" s="377" t="s">
        <v>34</v>
      </c>
      <c r="C199" s="360">
        <v>45960</v>
      </c>
      <c r="D199" s="367" t="s">
        <v>52</v>
      </c>
      <c r="E199" s="367">
        <v>45950</v>
      </c>
      <c r="F199" s="366" t="s">
        <v>53</v>
      </c>
      <c r="G199" s="1188"/>
      <c r="H199" s="1155">
        <v>80</v>
      </c>
      <c r="I199" s="372" t="s">
        <v>687</v>
      </c>
      <c r="J199" s="1155" t="s">
        <v>30</v>
      </c>
      <c r="K199" s="696">
        <v>45905</v>
      </c>
      <c r="L199" s="304" t="s">
        <v>110</v>
      </c>
      <c r="M199" s="1231">
        <v>66674.3</v>
      </c>
      <c r="N199" s="1054">
        <v>50364.3</v>
      </c>
      <c r="O199" s="1018"/>
      <c r="P199" s="372" t="s">
        <v>110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30" t="s">
        <v>1129</v>
      </c>
    </row>
    <row r="200" spans="1:28" ht="39.75" customHeight="1">
      <c r="A200" s="563" t="s">
        <v>1130</v>
      </c>
      <c r="B200" s="377" t="s">
        <v>34</v>
      </c>
      <c r="C200" s="360">
        <v>45960</v>
      </c>
      <c r="D200" s="367" t="s">
        <v>52</v>
      </c>
      <c r="E200" s="367">
        <v>45937</v>
      </c>
      <c r="F200" s="366" t="s">
        <v>53</v>
      </c>
      <c r="G200" s="1188"/>
      <c r="H200" s="1155">
        <v>82</v>
      </c>
      <c r="I200" s="372" t="s">
        <v>687</v>
      </c>
      <c r="J200" s="1155" t="s">
        <v>30</v>
      </c>
      <c r="K200" s="367">
        <v>45903</v>
      </c>
      <c r="L200" s="372" t="s">
        <v>110</v>
      </c>
      <c r="M200" s="1229">
        <v>93666.75</v>
      </c>
      <c r="N200" s="966"/>
      <c r="O200" s="416"/>
      <c r="P200" s="372" t="s">
        <v>110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30" t="s">
        <v>1126</v>
      </c>
    </row>
    <row r="201" spans="1:28" ht="39.75" customHeight="1">
      <c r="A201" s="660" t="s">
        <v>122</v>
      </c>
      <c r="B201" s="377" t="s">
        <v>34</v>
      </c>
      <c r="C201" s="367">
        <v>45807</v>
      </c>
      <c r="D201" s="358" t="s">
        <v>856</v>
      </c>
      <c r="E201" s="366" t="s">
        <v>260</v>
      </c>
      <c r="F201" s="358" t="s">
        <v>51</v>
      </c>
      <c r="G201" s="368" t="s">
        <v>125</v>
      </c>
      <c r="H201" s="362">
        <v>84</v>
      </c>
      <c r="I201" s="372" t="s">
        <v>687</v>
      </c>
      <c r="J201" s="369" t="s">
        <v>30</v>
      </c>
      <c r="K201" s="360">
        <v>45716</v>
      </c>
      <c r="L201" s="967" t="s">
        <v>110</v>
      </c>
      <c r="M201" s="968">
        <v>2812.95</v>
      </c>
      <c r="N201" s="415"/>
      <c r="O201" s="415"/>
      <c r="P201" s="369" t="s">
        <v>110</v>
      </c>
      <c r="Q201" s="565" t="s">
        <v>38</v>
      </c>
      <c r="R201" s="370">
        <v>45792</v>
      </c>
      <c r="S201" s="9">
        <v>285</v>
      </c>
      <c r="T201" s="659">
        <v>285</v>
      </c>
      <c r="U201" s="365">
        <f>IFERROR($T201/$S201, 0)</f>
        <v>1</v>
      </c>
      <c r="V201" s="370">
        <v>45798</v>
      </c>
      <c r="W201" s="365">
        <v>1</v>
      </c>
      <c r="X201" s="365">
        <v>1</v>
      </c>
      <c r="Y201" s="466">
        <v>1</v>
      </c>
      <c r="Z201" s="373" t="s">
        <v>928</v>
      </c>
      <c r="AA201" s="373" t="s">
        <v>928</v>
      </c>
      <c r="AB201" s="1059" t="s">
        <v>1131</v>
      </c>
    </row>
    <row r="202" spans="1:28" ht="39.75" customHeight="1">
      <c r="A202" s="563" t="s">
        <v>129</v>
      </c>
      <c r="B202" s="377" t="s">
        <v>34</v>
      </c>
      <c r="C202" s="360">
        <v>45991</v>
      </c>
      <c r="D202" s="366" t="s">
        <v>858</v>
      </c>
      <c r="E202" s="367">
        <v>45716</v>
      </c>
      <c r="F202" s="366" t="s">
        <v>51</v>
      </c>
      <c r="G202" s="368" t="s">
        <v>164</v>
      </c>
      <c r="H202" s="369">
        <v>44</v>
      </c>
      <c r="I202" s="372" t="s">
        <v>687</v>
      </c>
      <c r="J202" s="369" t="s">
        <v>30</v>
      </c>
      <c r="K202" s="367">
        <v>45716</v>
      </c>
      <c r="L202" s="369" t="s">
        <v>110</v>
      </c>
      <c r="M202" s="940">
        <v>57973.5</v>
      </c>
      <c r="N202" s="966"/>
      <c r="O202" s="1371"/>
      <c r="P202" s="369" t="s">
        <v>110</v>
      </c>
      <c r="Q202" s="565" t="s">
        <v>38</v>
      </c>
      <c r="R202" s="370">
        <v>45716</v>
      </c>
      <c r="S202" s="9">
        <v>4885</v>
      </c>
      <c r="T202" s="382">
        <v>4650</v>
      </c>
      <c r="U202" s="3">
        <f>IFERROR(Table5[[#This Row],[Actual Redline Completed Footage UG]]/Table5[[#This Row],[Footage UG]], 0)</f>
        <v>0.95189355168884338</v>
      </c>
      <c r="V202" s="370">
        <v>45741</v>
      </c>
      <c r="W202" s="280">
        <v>1</v>
      </c>
      <c r="X202" s="280">
        <v>1</v>
      </c>
      <c r="Y202" s="466">
        <v>1</v>
      </c>
      <c r="Z202" s="373" t="s">
        <v>928</v>
      </c>
      <c r="AA202" s="373" t="s">
        <v>928</v>
      </c>
      <c r="AB202" s="1059"/>
    </row>
    <row r="203" spans="1:28" ht="39.75" customHeight="1">
      <c r="A203" s="563" t="s">
        <v>132</v>
      </c>
      <c r="B203" s="377" t="s">
        <v>34</v>
      </c>
      <c r="C203" s="360">
        <v>45991</v>
      </c>
      <c r="D203" s="366" t="s">
        <v>54</v>
      </c>
      <c r="E203" s="367">
        <v>45880</v>
      </c>
      <c r="F203" s="366" t="s">
        <v>51</v>
      </c>
      <c r="G203" s="368" t="s">
        <v>133</v>
      </c>
      <c r="H203" s="369">
        <v>57</v>
      </c>
      <c r="I203" s="372" t="s">
        <v>687</v>
      </c>
      <c r="J203" s="369" t="s">
        <v>30</v>
      </c>
      <c r="K203" s="367">
        <v>45863</v>
      </c>
      <c r="L203" s="369" t="s">
        <v>110</v>
      </c>
      <c r="M203" s="940">
        <v>49223.7</v>
      </c>
      <c r="N203" s="966"/>
      <c r="O203" s="416"/>
      <c r="P203" s="369" t="s">
        <v>110</v>
      </c>
      <c r="Q203" s="565" t="s">
        <v>38</v>
      </c>
      <c r="R203" s="370">
        <v>45863</v>
      </c>
      <c r="S203" s="364">
        <v>3649</v>
      </c>
      <c r="T203" s="387">
        <v>3557</v>
      </c>
      <c r="U203" s="3">
        <f>IFERROR(Table5[[#This Row],[Actual Redline Completed Footage UG]]/Table5[[#This Row],[Footage UG]], 0)</f>
        <v>0.97478761304466977</v>
      </c>
      <c r="V203" s="370">
        <v>45916</v>
      </c>
      <c r="W203" s="280">
        <v>1</v>
      </c>
      <c r="X203" s="280">
        <v>1</v>
      </c>
      <c r="Y203" s="466">
        <v>1</v>
      </c>
      <c r="Z203" s="363">
        <v>46055</v>
      </c>
      <c r="AA203" s="373" t="s">
        <v>928</v>
      </c>
      <c r="AB203" s="828" t="s">
        <v>1132</v>
      </c>
    </row>
    <row r="204" spans="1:28" ht="39.75" customHeight="1">
      <c r="A204" s="563" t="s">
        <v>1133</v>
      </c>
      <c r="B204" s="377" t="s">
        <v>34</v>
      </c>
      <c r="C204" s="360">
        <v>45991</v>
      </c>
      <c r="D204" s="366" t="s">
        <v>54</v>
      </c>
      <c r="E204" s="367">
        <v>45880</v>
      </c>
      <c r="F204" s="366" t="s">
        <v>51</v>
      </c>
      <c r="G204" s="368" t="s">
        <v>1134</v>
      </c>
      <c r="H204" s="369">
        <v>75</v>
      </c>
      <c r="I204" s="372" t="s">
        <v>687</v>
      </c>
      <c r="J204" s="369" t="s">
        <v>30</v>
      </c>
      <c r="K204" s="367">
        <v>45879</v>
      </c>
      <c r="L204" s="369" t="s">
        <v>110</v>
      </c>
      <c r="M204" s="940">
        <v>68151.75</v>
      </c>
      <c r="N204" s="966"/>
      <c r="O204" s="416"/>
      <c r="P204" s="369" t="s">
        <v>110</v>
      </c>
      <c r="Q204" s="565" t="s">
        <v>38</v>
      </c>
      <c r="R204" s="370">
        <v>45881</v>
      </c>
      <c r="S204" s="686">
        <v>5362</v>
      </c>
      <c r="T204" s="382">
        <v>5236</v>
      </c>
      <c r="U204" s="3">
        <f>IFERROR(Table5[[#This Row],[Actual Redline Completed Footage UG]]/Table5[[#This Row],[Footage UG]], 0)</f>
        <v>0.97650130548302871</v>
      </c>
      <c r="V204" s="505">
        <v>45926</v>
      </c>
      <c r="W204" s="280">
        <v>1</v>
      </c>
      <c r="X204" s="280">
        <v>1</v>
      </c>
      <c r="Y204" s="466">
        <v>1</v>
      </c>
      <c r="Z204" s="373" t="s">
        <v>928</v>
      </c>
      <c r="AA204" s="373" t="s">
        <v>928</v>
      </c>
      <c r="AB204" s="1059" t="s">
        <v>1135</v>
      </c>
    </row>
    <row r="205" spans="1:28" ht="39.75" customHeight="1">
      <c r="A205" s="834" t="s">
        <v>1136</v>
      </c>
      <c r="B205" s="377" t="s">
        <v>34</v>
      </c>
      <c r="C205" s="704">
        <v>46079</v>
      </c>
      <c r="D205" s="716" t="s">
        <v>52</v>
      </c>
      <c r="E205" s="715">
        <v>46055</v>
      </c>
      <c r="F205" s="716" t="s">
        <v>53</v>
      </c>
      <c r="G205" s="715" t="s">
        <v>1137</v>
      </c>
      <c r="H205" s="717">
        <v>0</v>
      </c>
      <c r="I205" s="706" t="s">
        <v>687</v>
      </c>
      <c r="J205" s="1155" t="s">
        <v>30</v>
      </c>
      <c r="K205" s="715" t="s">
        <v>260</v>
      </c>
      <c r="L205" s="717" t="s">
        <v>110</v>
      </c>
      <c r="M205" s="941">
        <v>11518.95</v>
      </c>
      <c r="N205" s="966"/>
      <c r="O205" s="416"/>
      <c r="P205" s="717" t="s">
        <v>110</v>
      </c>
      <c r="Q205" s="836" t="s">
        <v>38</v>
      </c>
      <c r="R205" s="720">
        <v>46056</v>
      </c>
      <c r="S205" s="1232">
        <v>881</v>
      </c>
      <c r="T205" s="837">
        <v>817</v>
      </c>
      <c r="U205" s="3">
        <f>IFERROR(Table5[[#This Row],[Actual Redline Completed Footage UG]]/Table5[[#This Row],[Footage UG]], 0)</f>
        <v>0.92735527809307605</v>
      </c>
      <c r="V205" s="720">
        <v>46063</v>
      </c>
      <c r="W205" s="712">
        <v>1</v>
      </c>
      <c r="X205" s="280">
        <v>1</v>
      </c>
      <c r="Y205" s="280">
        <v>1</v>
      </c>
      <c r="Z205" s="363">
        <v>46072</v>
      </c>
      <c r="AA205" s="363">
        <v>46072</v>
      </c>
      <c r="AB205" s="713" t="s">
        <v>1138</v>
      </c>
    </row>
    <row r="206" spans="1:28" ht="39.75" customHeight="1">
      <c r="A206" s="834" t="s">
        <v>1139</v>
      </c>
      <c r="B206" s="377" t="s">
        <v>34</v>
      </c>
      <c r="C206" s="715">
        <v>46011</v>
      </c>
      <c r="D206" s="716" t="s">
        <v>52</v>
      </c>
      <c r="E206" s="715">
        <v>45923</v>
      </c>
      <c r="F206" s="716" t="s">
        <v>53</v>
      </c>
      <c r="G206" s="716" t="s">
        <v>1140</v>
      </c>
      <c r="H206" s="717">
        <v>0</v>
      </c>
      <c r="I206" s="372" t="s">
        <v>687</v>
      </c>
      <c r="J206" s="717" t="s">
        <v>30</v>
      </c>
      <c r="K206" s="715" t="s">
        <v>260</v>
      </c>
      <c r="L206" s="717" t="s">
        <v>110</v>
      </c>
      <c r="M206" s="941">
        <v>139581.6</v>
      </c>
      <c r="N206" s="966"/>
      <c r="O206" s="416"/>
      <c r="P206" s="717" t="s">
        <v>110</v>
      </c>
      <c r="Q206" s="836" t="s">
        <v>38</v>
      </c>
      <c r="R206" s="720">
        <v>45918</v>
      </c>
      <c r="S206" s="685">
        <v>11150</v>
      </c>
      <c r="T206" s="837">
        <v>10923</v>
      </c>
      <c r="U206" s="3">
        <f>IFERROR(Table5[[#This Row],[Actual Redline Completed Footage UG]]/Table5[[#This Row],[Footage UG]], 0)</f>
        <v>0.97964125560538118</v>
      </c>
      <c r="V206" s="720">
        <v>46027</v>
      </c>
      <c r="W206" s="280">
        <v>1</v>
      </c>
      <c r="X206" s="280">
        <v>1</v>
      </c>
      <c r="Y206" s="280">
        <v>1</v>
      </c>
      <c r="Z206" s="363">
        <v>46078</v>
      </c>
      <c r="AA206" s="363">
        <v>46078</v>
      </c>
      <c r="AB206" s="732" t="s">
        <v>1141</v>
      </c>
    </row>
    <row r="207" spans="1:28" ht="39.75" customHeight="1">
      <c r="A207" s="297" t="s">
        <v>134</v>
      </c>
      <c r="B207" s="311" t="s">
        <v>34</v>
      </c>
      <c r="C207" s="19">
        <v>45711</v>
      </c>
      <c r="D207" s="18" t="s">
        <v>56</v>
      </c>
      <c r="E207" s="19">
        <v>45707</v>
      </c>
      <c r="F207" s="18" t="s">
        <v>1142</v>
      </c>
      <c r="G207" s="303" t="s">
        <v>135</v>
      </c>
      <c r="H207" s="20">
        <v>0</v>
      </c>
      <c r="I207" s="304" t="s">
        <v>687</v>
      </c>
      <c r="J207" s="20" t="s">
        <v>30</v>
      </c>
      <c r="K207" s="19">
        <v>45701</v>
      </c>
      <c r="L207" s="20" t="s">
        <v>110</v>
      </c>
      <c r="M207" s="343">
        <v>111163</v>
      </c>
      <c r="N207" s="558"/>
      <c r="O207" s="558"/>
      <c r="P207" s="20" t="s">
        <v>110</v>
      </c>
      <c r="Q207" s="454" t="s">
        <v>38</v>
      </c>
      <c r="R207" s="370">
        <v>45718</v>
      </c>
      <c r="S207" s="9">
        <v>7805</v>
      </c>
      <c r="T207" s="387">
        <v>7969</v>
      </c>
      <c r="U207" s="29">
        <f>IFERROR(Table5[[#This Row],[Actual Redline Completed Footage UG]]/Table5[[#This Row],[Footage UG]], 0)</f>
        <v>1.0210121716848175</v>
      </c>
      <c r="V207" s="505">
        <v>45740</v>
      </c>
      <c r="W207" s="383">
        <v>1</v>
      </c>
      <c r="X207" s="280">
        <v>1</v>
      </c>
      <c r="Y207" s="280">
        <v>1</v>
      </c>
      <c r="Z207" s="370">
        <v>45854</v>
      </c>
      <c r="AA207" s="373" t="s">
        <v>928</v>
      </c>
      <c r="AB207" s="11"/>
    </row>
    <row r="208" spans="1:28" ht="39.75" customHeight="1">
      <c r="A208" s="563" t="s">
        <v>1143</v>
      </c>
      <c r="B208" s="377" t="s">
        <v>34</v>
      </c>
      <c r="C208" s="360">
        <v>45960</v>
      </c>
      <c r="D208" s="366" t="s">
        <v>52</v>
      </c>
      <c r="E208" s="367">
        <v>45966</v>
      </c>
      <c r="F208" s="366" t="s">
        <v>53</v>
      </c>
      <c r="G208" s="368"/>
      <c r="H208" s="369">
        <v>0</v>
      </c>
      <c r="I208" s="372" t="s">
        <v>687</v>
      </c>
      <c r="J208" s="369" t="s">
        <v>30</v>
      </c>
      <c r="K208" s="367" t="s">
        <v>260</v>
      </c>
      <c r="L208" s="369" t="s">
        <v>110</v>
      </c>
      <c r="M208" s="940">
        <v>29960</v>
      </c>
      <c r="N208" s="343">
        <v>25458</v>
      </c>
      <c r="O208" s="1012"/>
      <c r="P208" s="369" t="s">
        <v>110</v>
      </c>
      <c r="Q208" s="565" t="s">
        <v>38</v>
      </c>
      <c r="R208" s="370">
        <v>45922</v>
      </c>
      <c r="S208" s="1216">
        <v>2372</v>
      </c>
      <c r="T208" s="382">
        <v>2326</v>
      </c>
      <c r="U208" s="3">
        <f>IFERROR(Table5[[#This Row],[Actual Redline Completed Footage UG]]/Table5[[#This Row],[Footage UG]], 0)</f>
        <v>0.98060708263069141</v>
      </c>
      <c r="V208" s="370">
        <v>45968</v>
      </c>
      <c r="W208" s="280">
        <v>0</v>
      </c>
      <c r="X208" s="280">
        <v>1</v>
      </c>
      <c r="Y208" s="280">
        <v>1</v>
      </c>
      <c r="Z208" s="363">
        <v>46065</v>
      </c>
      <c r="AA208" s="363">
        <v>46065</v>
      </c>
      <c r="AB208" s="828" t="s">
        <v>1144</v>
      </c>
    </row>
    <row r="209" spans="1:28" ht="39.75" customHeight="1">
      <c r="A209" s="563" t="s">
        <v>1145</v>
      </c>
      <c r="B209" s="377" t="s">
        <v>34</v>
      </c>
      <c r="C209" s="360">
        <v>45960</v>
      </c>
      <c r="D209" s="366" t="s">
        <v>52</v>
      </c>
      <c r="E209" s="367">
        <v>45944</v>
      </c>
      <c r="F209" s="366" t="s">
        <v>53</v>
      </c>
      <c r="G209" s="368"/>
      <c r="H209" s="369">
        <v>0</v>
      </c>
      <c r="I209" s="372" t="s">
        <v>687</v>
      </c>
      <c r="J209" s="369" t="s">
        <v>30</v>
      </c>
      <c r="K209" s="367" t="s">
        <v>260</v>
      </c>
      <c r="L209" s="369" t="s">
        <v>110</v>
      </c>
      <c r="M209" s="581">
        <v>50539.6</v>
      </c>
      <c r="N209" s="343">
        <v>44321.599999999999</v>
      </c>
      <c r="O209" s="1012"/>
      <c r="P209" s="369" t="s">
        <v>110</v>
      </c>
      <c r="Q209" s="565" t="s">
        <v>38</v>
      </c>
      <c r="R209" s="370">
        <v>45932</v>
      </c>
      <c r="S209" s="1216">
        <v>4084</v>
      </c>
      <c r="T209" s="382">
        <v>4064</v>
      </c>
      <c r="U209" s="365">
        <v>1</v>
      </c>
      <c r="V209" s="370">
        <v>45952</v>
      </c>
      <c r="W209" s="280">
        <v>1</v>
      </c>
      <c r="X209" s="280">
        <v>1</v>
      </c>
      <c r="Y209" s="280">
        <v>1</v>
      </c>
      <c r="Z209" s="370">
        <v>46008</v>
      </c>
      <c r="AA209" s="370">
        <v>46008</v>
      </c>
      <c r="AB209" s="104" t="s">
        <v>1146</v>
      </c>
    </row>
    <row r="210" spans="1:28" ht="39.75" customHeight="1">
      <c r="A210" s="834" t="s">
        <v>1147</v>
      </c>
      <c r="B210" s="377" t="s">
        <v>34</v>
      </c>
      <c r="C210" s="704">
        <v>46040</v>
      </c>
      <c r="D210" s="366" t="s">
        <v>50</v>
      </c>
      <c r="E210" s="715">
        <v>46077</v>
      </c>
      <c r="F210" s="716"/>
      <c r="G210" s="716" t="s">
        <v>1148</v>
      </c>
      <c r="H210" s="717">
        <v>0</v>
      </c>
      <c r="I210" s="372" t="s">
        <v>687</v>
      </c>
      <c r="J210" s="717" t="s">
        <v>30</v>
      </c>
      <c r="K210" s="715" t="s">
        <v>260</v>
      </c>
      <c r="L210" s="717" t="s">
        <v>110</v>
      </c>
      <c r="M210" s="941">
        <v>1675.2</v>
      </c>
      <c r="N210" s="343"/>
      <c r="O210" s="582"/>
      <c r="P210" s="717" t="s">
        <v>110</v>
      </c>
      <c r="Q210" s="836" t="s">
        <v>38</v>
      </c>
      <c r="R210" s="720">
        <v>46077</v>
      </c>
      <c r="S210" s="721">
        <v>123</v>
      </c>
      <c r="T210" s="837">
        <v>130</v>
      </c>
      <c r="U210" s="3">
        <f>IFERROR(Table5[[#This Row],[Actual Redline Completed Footage UG]]/Table5[[#This Row],[Footage UG]], 0)</f>
        <v>1.056910569105691</v>
      </c>
      <c r="V210" s="720">
        <v>46098</v>
      </c>
      <c r="W210" s="712">
        <v>1</v>
      </c>
      <c r="X210" s="280">
        <v>1</v>
      </c>
      <c r="Y210" s="280">
        <v>1</v>
      </c>
      <c r="Z210" s="370">
        <v>46104</v>
      </c>
      <c r="AA210" s="370">
        <v>46104</v>
      </c>
      <c r="AB210" s="713" t="s">
        <v>1149</v>
      </c>
    </row>
    <row r="211" spans="1:28" ht="39.75" customHeight="1">
      <c r="A211" s="650" t="s">
        <v>142</v>
      </c>
      <c r="B211" s="377" t="s">
        <v>34</v>
      </c>
      <c r="C211" s="360">
        <v>45991</v>
      </c>
      <c r="D211" s="366" t="s">
        <v>50</v>
      </c>
      <c r="E211" s="367">
        <v>45880</v>
      </c>
      <c r="F211" s="366" t="s">
        <v>55</v>
      </c>
      <c r="G211" s="368" t="s">
        <v>143</v>
      </c>
      <c r="H211" s="369">
        <v>0</v>
      </c>
      <c r="I211" s="372" t="s">
        <v>687</v>
      </c>
      <c r="J211" s="369" t="s">
        <v>30</v>
      </c>
      <c r="K211" s="367">
        <v>45881</v>
      </c>
      <c r="L211" s="369" t="s">
        <v>110</v>
      </c>
      <c r="M211" s="581">
        <v>4815.6499999999996</v>
      </c>
      <c r="N211" s="416"/>
      <c r="O211" s="416"/>
      <c r="P211" s="369" t="s">
        <v>110</v>
      </c>
      <c r="Q211" s="565" t="s">
        <v>38</v>
      </c>
      <c r="R211" s="370">
        <v>45881</v>
      </c>
      <c r="S211" s="9">
        <v>321</v>
      </c>
      <c r="T211" s="382">
        <v>367</v>
      </c>
      <c r="U211" s="3">
        <f>IFERROR($T211/$S211, 0)</f>
        <v>1.1433021806853583</v>
      </c>
      <c r="V211" s="505">
        <v>45905</v>
      </c>
      <c r="W211" s="280">
        <v>0</v>
      </c>
      <c r="X211" s="280">
        <v>0</v>
      </c>
      <c r="Y211" s="280">
        <v>0</v>
      </c>
      <c r="Z211" s="373" t="s">
        <v>928</v>
      </c>
      <c r="AA211" s="373" t="s">
        <v>928</v>
      </c>
      <c r="AB211" s="389" t="s">
        <v>1150</v>
      </c>
    </row>
    <row r="212" spans="1:28" ht="39.75" customHeight="1">
      <c r="A212" s="834" t="s">
        <v>1151</v>
      </c>
      <c r="B212" s="377" t="s">
        <v>34</v>
      </c>
      <c r="C212" s="704">
        <v>46040</v>
      </c>
      <c r="D212" s="716" t="s">
        <v>54</v>
      </c>
      <c r="E212" s="715">
        <v>46042</v>
      </c>
      <c r="F212" s="716" t="s">
        <v>53</v>
      </c>
      <c r="G212" s="716"/>
      <c r="H212" s="717">
        <v>0</v>
      </c>
      <c r="I212" s="372" t="s">
        <v>687</v>
      </c>
      <c r="J212" s="717" t="s">
        <v>30</v>
      </c>
      <c r="K212" s="715" t="s">
        <v>260</v>
      </c>
      <c r="L212" s="717" t="s">
        <v>110</v>
      </c>
      <c r="M212" s="941">
        <v>45312.55</v>
      </c>
      <c r="N212" s="966"/>
      <c r="O212" s="416"/>
      <c r="P212" s="717" t="s">
        <v>110</v>
      </c>
      <c r="Q212" s="836" t="s">
        <v>38</v>
      </c>
      <c r="R212" s="720">
        <v>46044</v>
      </c>
      <c r="S212" s="721">
        <v>3683</v>
      </c>
      <c r="T212" s="837">
        <v>3713</v>
      </c>
      <c r="U212" s="3">
        <f>IFERROR(Table5[[#This Row],[Actual Redline Completed Footage UG]]/Table5[[#This Row],[Footage UG]], 0)</f>
        <v>1.0081455335324463</v>
      </c>
      <c r="V212" s="720">
        <v>46050</v>
      </c>
      <c r="W212" s="712">
        <v>1</v>
      </c>
      <c r="X212" s="280">
        <v>1</v>
      </c>
      <c r="Y212" s="280">
        <v>1</v>
      </c>
      <c r="Z212" s="363">
        <v>46073</v>
      </c>
      <c r="AA212" s="363">
        <v>46073</v>
      </c>
      <c r="AB212" s="713" t="s">
        <v>1152</v>
      </c>
    </row>
    <row r="213" spans="1:28" ht="39.75" customHeight="1">
      <c r="A213" s="834" t="s">
        <v>1153</v>
      </c>
      <c r="B213" s="377" t="s">
        <v>34</v>
      </c>
      <c r="C213" s="704">
        <v>46073</v>
      </c>
      <c r="D213" s="716" t="s">
        <v>52</v>
      </c>
      <c r="E213" s="715">
        <v>46055</v>
      </c>
      <c r="F213" s="716" t="s">
        <v>53</v>
      </c>
      <c r="G213" s="716" t="s">
        <v>1154</v>
      </c>
      <c r="H213" s="717">
        <v>0</v>
      </c>
      <c r="I213" s="372" t="s">
        <v>687</v>
      </c>
      <c r="J213" s="717" t="s">
        <v>30</v>
      </c>
      <c r="K213" s="367" t="s">
        <v>260</v>
      </c>
      <c r="L213" s="717" t="s">
        <v>110</v>
      </c>
      <c r="M213" s="941">
        <v>105558.2</v>
      </c>
      <c r="N213" s="966"/>
      <c r="O213" s="416"/>
      <c r="P213" s="717" t="s">
        <v>110</v>
      </c>
      <c r="Q213" s="836" t="s">
        <v>38</v>
      </c>
      <c r="R213" s="720">
        <v>45978</v>
      </c>
      <c r="S213" s="721">
        <v>7753</v>
      </c>
      <c r="T213" s="837">
        <v>7663</v>
      </c>
      <c r="U213" s="3">
        <f>IFERROR(Table5[[#This Row],[Actual Redline Completed Footage UG]]/Table5[[#This Row],[Footage UG]], 0)</f>
        <v>0.98839159035212176</v>
      </c>
      <c r="V213" s="720">
        <v>46070</v>
      </c>
      <c r="W213" s="280">
        <v>1</v>
      </c>
      <c r="X213" s="280">
        <v>1</v>
      </c>
      <c r="Y213" s="280">
        <v>0</v>
      </c>
      <c r="Z213" s="373" t="s">
        <v>928</v>
      </c>
      <c r="AA213" s="373" t="s">
        <v>928</v>
      </c>
      <c r="AB213" s="713" t="s">
        <v>1155</v>
      </c>
    </row>
    <row r="214" spans="1:28" ht="39.75" customHeight="1">
      <c r="A214" s="1060" t="s">
        <v>1156</v>
      </c>
      <c r="B214" s="377" t="s">
        <v>34</v>
      </c>
      <c r="C214" s="360" t="s">
        <v>1157</v>
      </c>
      <c r="D214" s="366" t="s">
        <v>50</v>
      </c>
      <c r="E214" s="367">
        <v>45964</v>
      </c>
      <c r="F214" s="366" t="s">
        <v>55</v>
      </c>
      <c r="G214" s="368"/>
      <c r="H214" s="369">
        <v>0</v>
      </c>
      <c r="I214" s="362" t="s">
        <v>687</v>
      </c>
      <c r="J214" s="369" t="s">
        <v>30</v>
      </c>
      <c r="K214" s="367" t="s">
        <v>260</v>
      </c>
      <c r="L214" s="369" t="s">
        <v>110</v>
      </c>
      <c r="M214" s="940">
        <v>2670.65</v>
      </c>
      <c r="N214" s="966"/>
      <c r="O214" s="985"/>
      <c r="P214" s="369" t="s">
        <v>110</v>
      </c>
      <c r="Q214" s="565" t="s">
        <v>38</v>
      </c>
      <c r="R214" s="370">
        <v>45937</v>
      </c>
      <c r="S214" s="1233">
        <v>209</v>
      </c>
      <c r="T214" s="382">
        <v>207</v>
      </c>
      <c r="U214" s="3">
        <f>IFERROR(Table5[[#This Row],[Actual Redline Completed Footage UG]]/Table5[[#This Row],[Footage UG]], 0)</f>
        <v>0.99043062200956933</v>
      </c>
      <c r="V214" s="370">
        <v>45964</v>
      </c>
      <c r="W214" s="280">
        <v>1</v>
      </c>
      <c r="X214" s="280">
        <v>1</v>
      </c>
      <c r="Y214" s="280">
        <v>1</v>
      </c>
      <c r="Z214" s="363">
        <v>46097</v>
      </c>
      <c r="AA214" s="363">
        <v>46097</v>
      </c>
      <c r="AB214" s="830" t="s">
        <v>1158</v>
      </c>
    </row>
    <row r="215" spans="1:28" ht="39.75" customHeight="1">
      <c r="A215" s="834" t="s">
        <v>1159</v>
      </c>
      <c r="B215" s="377" t="s">
        <v>34</v>
      </c>
      <c r="C215" s="704">
        <v>46040</v>
      </c>
      <c r="D215" s="716" t="s">
        <v>834</v>
      </c>
      <c r="E215" s="715">
        <v>46034</v>
      </c>
      <c r="F215" s="716" t="s">
        <v>53</v>
      </c>
      <c r="G215" s="716"/>
      <c r="H215" s="717">
        <v>76</v>
      </c>
      <c r="I215" s="372" t="s">
        <v>687</v>
      </c>
      <c r="J215" s="1155" t="s">
        <v>30</v>
      </c>
      <c r="K215" s="715">
        <v>46036</v>
      </c>
      <c r="L215" s="717" t="s">
        <v>110</v>
      </c>
      <c r="M215" s="941">
        <v>64325</v>
      </c>
      <c r="N215" s="966"/>
      <c r="O215" s="416"/>
      <c r="P215" s="717" t="s">
        <v>110</v>
      </c>
      <c r="Q215" s="836" t="s">
        <v>38</v>
      </c>
      <c r="R215" s="720">
        <v>46034</v>
      </c>
      <c r="S215" s="721">
        <v>8189</v>
      </c>
      <c r="T215" s="837">
        <v>8349</v>
      </c>
      <c r="U215" s="3">
        <f>IFERROR(Table5[[#This Row],[Actual Redline Completed Footage UG]]/Table5[[#This Row],[Footage UG]], 0)</f>
        <v>1.0195384051776775</v>
      </c>
      <c r="V215" s="720">
        <v>46042</v>
      </c>
      <c r="W215" s="280">
        <v>1</v>
      </c>
      <c r="X215" s="280">
        <v>1</v>
      </c>
      <c r="Y215" s="280">
        <v>1</v>
      </c>
      <c r="Z215" s="373" t="s">
        <v>928</v>
      </c>
      <c r="AA215" s="373" t="s">
        <v>928</v>
      </c>
      <c r="AB215" s="713" t="s">
        <v>1160</v>
      </c>
    </row>
    <row r="216" spans="1:28" ht="39.75" customHeight="1">
      <c r="A216" s="563" t="s">
        <v>1161</v>
      </c>
      <c r="B216" s="377" t="s">
        <v>34</v>
      </c>
      <c r="C216" s="704">
        <v>46040</v>
      </c>
      <c r="D216" s="366" t="s">
        <v>58</v>
      </c>
      <c r="E216" s="367">
        <v>46027</v>
      </c>
      <c r="F216" s="366" t="s">
        <v>53</v>
      </c>
      <c r="G216" s="716"/>
      <c r="H216" s="1068">
        <v>109</v>
      </c>
      <c r="I216" s="372" t="s">
        <v>687</v>
      </c>
      <c r="J216" s="1155" t="s">
        <v>30</v>
      </c>
      <c r="K216" s="367">
        <v>45663</v>
      </c>
      <c r="L216" s="717" t="s">
        <v>110</v>
      </c>
      <c r="M216" s="1369">
        <v>123587.5</v>
      </c>
      <c r="N216" s="966"/>
      <c r="O216" s="985"/>
      <c r="P216" s="1068" t="s">
        <v>110</v>
      </c>
      <c r="Q216" s="1370" t="s">
        <v>38</v>
      </c>
      <c r="R216" s="1070">
        <v>46008</v>
      </c>
      <c r="S216" s="1071">
        <v>5450</v>
      </c>
      <c r="T216" s="1363">
        <v>5628</v>
      </c>
      <c r="U216" s="3">
        <f>IFERROR(Table5[[#This Row],[Actual Redline Completed Footage UG]]/Table5[[#This Row],[Footage UG]], 0)</f>
        <v>1.0326605504587156</v>
      </c>
      <c r="V216" s="1070">
        <v>46034</v>
      </c>
      <c r="W216" s="280">
        <v>1</v>
      </c>
      <c r="X216" s="280">
        <v>1</v>
      </c>
      <c r="Y216" s="280">
        <v>1</v>
      </c>
      <c r="Z216" s="373" t="s">
        <v>928</v>
      </c>
      <c r="AA216" s="373" t="s">
        <v>928</v>
      </c>
      <c r="AB216" s="713" t="s">
        <v>1162</v>
      </c>
    </row>
    <row r="217" spans="1:28" ht="39.75" customHeight="1">
      <c r="A217" s="563" t="s">
        <v>1163</v>
      </c>
      <c r="B217" s="377" t="s">
        <v>37</v>
      </c>
      <c r="C217" s="360">
        <v>46006</v>
      </c>
      <c r="D217" s="366" t="s">
        <v>52</v>
      </c>
      <c r="E217" s="367">
        <v>45987</v>
      </c>
      <c r="F217" s="366" t="s">
        <v>51</v>
      </c>
      <c r="G217" s="368" t="s">
        <v>1164</v>
      </c>
      <c r="H217" s="369">
        <v>35</v>
      </c>
      <c r="I217" s="372" t="s">
        <v>687</v>
      </c>
      <c r="J217" s="369" t="s">
        <v>30</v>
      </c>
      <c r="K217" s="367" t="s">
        <v>260</v>
      </c>
      <c r="L217" s="369" t="s">
        <v>110</v>
      </c>
      <c r="M217" s="940">
        <v>35942</v>
      </c>
      <c r="N217" s="966"/>
      <c r="O217" s="416"/>
      <c r="P217" s="369" t="s">
        <v>110</v>
      </c>
      <c r="Q217" s="565" t="s">
        <v>38</v>
      </c>
      <c r="R217" s="370">
        <v>45992</v>
      </c>
      <c r="S217" s="9">
        <v>2801</v>
      </c>
      <c r="T217" s="382">
        <v>2817</v>
      </c>
      <c r="U217" s="3">
        <f>IFERROR(Table5[[#This Row],[Actual Redline Completed Footage UG]]/Table5[[#This Row],[Footage UG]], 0)</f>
        <v>1.0057122456265619</v>
      </c>
      <c r="V217" s="370">
        <v>46000</v>
      </c>
      <c r="W217" s="280">
        <v>0</v>
      </c>
      <c r="X217" s="280">
        <v>0</v>
      </c>
      <c r="Y217" s="280">
        <v>0</v>
      </c>
      <c r="Z217" s="373" t="s">
        <v>928</v>
      </c>
      <c r="AA217" s="373" t="s">
        <v>928</v>
      </c>
      <c r="AB217" s="830" t="s">
        <v>815</v>
      </c>
    </row>
    <row r="218" spans="1:28" ht="39.75" customHeight="1">
      <c r="A218" s="563" t="s">
        <v>1165</v>
      </c>
      <c r="B218" s="377" t="s">
        <v>37</v>
      </c>
      <c r="C218" s="360">
        <v>46006</v>
      </c>
      <c r="D218" s="366" t="s">
        <v>52</v>
      </c>
      <c r="E218" s="367">
        <v>45975</v>
      </c>
      <c r="F218" s="366" t="s">
        <v>51</v>
      </c>
      <c r="G218" s="368" t="s">
        <v>1166</v>
      </c>
      <c r="H218" s="369">
        <v>86</v>
      </c>
      <c r="I218" s="372" t="s">
        <v>687</v>
      </c>
      <c r="J218" s="1155" t="s">
        <v>30</v>
      </c>
      <c r="K218" s="367" t="s">
        <v>260</v>
      </c>
      <c r="L218" s="369" t="s">
        <v>110</v>
      </c>
      <c r="M218" s="940">
        <v>111432</v>
      </c>
      <c r="N218" s="558"/>
      <c r="O218" s="1012"/>
      <c r="P218" s="369" t="s">
        <v>110</v>
      </c>
      <c r="Q218" s="565" t="s">
        <v>38</v>
      </c>
      <c r="R218" s="370">
        <v>45979</v>
      </c>
      <c r="S218" s="9">
        <v>9272</v>
      </c>
      <c r="T218" s="382">
        <v>9385</v>
      </c>
      <c r="U218" s="3">
        <f>IFERROR(Table5[[#This Row],[Actual Redline Completed Footage UG]]/Table5[[#This Row],[Footage UG]], 0)</f>
        <v>1.0121872303710095</v>
      </c>
      <c r="V218" s="370">
        <v>45985</v>
      </c>
      <c r="W218" s="280">
        <v>0</v>
      </c>
      <c r="X218" s="280">
        <v>0</v>
      </c>
      <c r="Y218" s="280">
        <v>0</v>
      </c>
      <c r="Z218" s="373" t="s">
        <v>928</v>
      </c>
      <c r="AA218" s="373" t="s">
        <v>928</v>
      </c>
      <c r="AB218" s="830" t="s">
        <v>1167</v>
      </c>
    </row>
    <row r="219" spans="1:28" ht="39.75" customHeight="1">
      <c r="A219" s="563" t="s">
        <v>1168</v>
      </c>
      <c r="B219" s="377" t="s">
        <v>37</v>
      </c>
      <c r="C219" s="360">
        <v>46006</v>
      </c>
      <c r="D219" s="366" t="s">
        <v>52</v>
      </c>
      <c r="E219" s="367">
        <v>45980</v>
      </c>
      <c r="F219" s="366" t="s">
        <v>51</v>
      </c>
      <c r="G219" s="368" t="s">
        <v>1169</v>
      </c>
      <c r="H219" s="369">
        <v>75</v>
      </c>
      <c r="I219" s="372" t="s">
        <v>687</v>
      </c>
      <c r="J219" s="369" t="s">
        <v>30</v>
      </c>
      <c r="K219" s="367" t="s">
        <v>260</v>
      </c>
      <c r="L219" s="369" t="s">
        <v>110</v>
      </c>
      <c r="M219" s="940">
        <v>82330</v>
      </c>
      <c r="N219" s="558"/>
      <c r="O219" s="1012"/>
      <c r="P219" s="369" t="s">
        <v>110</v>
      </c>
      <c r="Q219" s="565" t="s">
        <v>38</v>
      </c>
      <c r="R219" s="370">
        <v>45965</v>
      </c>
      <c r="S219" s="9">
        <v>7126</v>
      </c>
      <c r="T219" s="382">
        <v>7033</v>
      </c>
      <c r="U219" s="3">
        <f>IFERROR(Table5[[#This Row],[Actual Redline Completed Footage UG]]/Table5[[#This Row],[Footage UG]], 0)</f>
        <v>0.98694920011226495</v>
      </c>
      <c r="V219" s="370">
        <v>45982</v>
      </c>
      <c r="W219" s="280">
        <v>0</v>
      </c>
      <c r="X219" s="280">
        <v>0</v>
      </c>
      <c r="Y219" s="280">
        <v>0</v>
      </c>
      <c r="Z219" s="373" t="s">
        <v>928</v>
      </c>
      <c r="AA219" s="373" t="s">
        <v>928</v>
      </c>
      <c r="AB219" s="830" t="s">
        <v>1170</v>
      </c>
    </row>
    <row r="220" spans="1:28" ht="39.75" customHeight="1">
      <c r="A220" s="297" t="s">
        <v>144</v>
      </c>
      <c r="B220" s="298" t="s">
        <v>31</v>
      </c>
      <c r="C220" s="19">
        <v>45899</v>
      </c>
      <c r="D220" s="299" t="s">
        <v>56</v>
      </c>
      <c r="E220" s="299">
        <v>45873</v>
      </c>
      <c r="F220" s="457" t="s">
        <v>869</v>
      </c>
      <c r="G220" s="495"/>
      <c r="H220" s="300">
        <v>50</v>
      </c>
      <c r="I220" s="301" t="s">
        <v>687</v>
      </c>
      <c r="J220" s="300" t="s">
        <v>36</v>
      </c>
      <c r="K220" s="299">
        <v>45874</v>
      </c>
      <c r="L220" s="300" t="s">
        <v>110</v>
      </c>
      <c r="M220" s="346">
        <v>11894.25</v>
      </c>
      <c r="N220" s="41"/>
      <c r="O220" s="41"/>
      <c r="P220" s="300" t="s">
        <v>110</v>
      </c>
      <c r="Q220" s="455" t="s">
        <v>38</v>
      </c>
      <c r="R220" s="363">
        <v>45873</v>
      </c>
      <c r="S220" s="333">
        <v>1471</v>
      </c>
      <c r="T220" s="564">
        <v>1437</v>
      </c>
      <c r="U220" s="29">
        <f>IFERROR(Table5[[#This Row],[Actual Redline Completed Footage UG]]/Table5[[#This Row],[Footage UG]], 0)</f>
        <v>0.97688647178789934</v>
      </c>
      <c r="V220" s="505">
        <v>45881</v>
      </c>
      <c r="W220" s="280">
        <v>1</v>
      </c>
      <c r="X220" s="280">
        <v>1</v>
      </c>
      <c r="Y220" s="280">
        <v>1</v>
      </c>
      <c r="Z220" s="363">
        <v>45926</v>
      </c>
      <c r="AA220" s="363">
        <v>45926</v>
      </c>
      <c r="AB220" s="613"/>
    </row>
    <row r="221" spans="1:28" ht="39.75" customHeight="1">
      <c r="A221" s="650" t="s">
        <v>151</v>
      </c>
      <c r="B221" s="358" t="s">
        <v>31</v>
      </c>
      <c r="C221" s="360">
        <v>45868</v>
      </c>
      <c r="D221" s="375" t="s">
        <v>56</v>
      </c>
      <c r="E221" s="360">
        <v>45786</v>
      </c>
      <c r="F221" s="375" t="s">
        <v>57</v>
      </c>
      <c r="G221" s="358" t="s">
        <v>152</v>
      </c>
      <c r="H221" s="362">
        <v>0</v>
      </c>
      <c r="I221" s="362" t="s">
        <v>687</v>
      </c>
      <c r="J221" s="362" t="s">
        <v>30</v>
      </c>
      <c r="K221" s="360">
        <v>45786</v>
      </c>
      <c r="L221" s="362" t="s">
        <v>110</v>
      </c>
      <c r="M221" s="651">
        <v>133172.15</v>
      </c>
      <c r="N221" s="558"/>
      <c r="O221" s="1012"/>
      <c r="P221" s="362" t="s">
        <v>110</v>
      </c>
      <c r="Q221" s="565" t="s">
        <v>38</v>
      </c>
      <c r="R221" s="363">
        <v>45789</v>
      </c>
      <c r="S221" s="364">
        <v>13306</v>
      </c>
      <c r="T221" s="382">
        <v>12936</v>
      </c>
      <c r="U221" s="3">
        <f>IFERROR(Table5[[#This Row],[Actual Redline Completed Footage UG]]/Table5[[#This Row],[Footage UG]], 0)</f>
        <v>0.97219299564106421</v>
      </c>
      <c r="V221" s="500">
        <v>45810</v>
      </c>
      <c r="W221" s="365">
        <v>1</v>
      </c>
      <c r="X221" s="365">
        <v>1</v>
      </c>
      <c r="Y221" s="280">
        <v>1</v>
      </c>
      <c r="Z221" s="363">
        <v>45918</v>
      </c>
      <c r="AA221" s="363">
        <v>45918</v>
      </c>
      <c r="AB221" s="462" t="s">
        <v>1171</v>
      </c>
    </row>
    <row r="222" spans="1:28" ht="39.75" customHeight="1">
      <c r="A222" s="563" t="s">
        <v>1172</v>
      </c>
      <c r="B222" s="358" t="s">
        <v>31</v>
      </c>
      <c r="C222" s="367">
        <v>45960</v>
      </c>
      <c r="D222" s="360" t="s">
        <v>50</v>
      </c>
      <c r="E222" s="367">
        <v>45918</v>
      </c>
      <c r="F222" s="358" t="s">
        <v>57</v>
      </c>
      <c r="G222" s="18" t="s">
        <v>1173</v>
      </c>
      <c r="H222" s="648">
        <v>0</v>
      </c>
      <c r="I222" s="1150" t="s">
        <v>687</v>
      </c>
      <c r="J222" s="362" t="s">
        <v>30</v>
      </c>
      <c r="K222" s="367">
        <v>45918</v>
      </c>
      <c r="L222" s="369" t="s">
        <v>110</v>
      </c>
      <c r="M222" s="581">
        <v>9611.9500000000007</v>
      </c>
      <c r="N222" s="416"/>
      <c r="O222" s="416"/>
      <c r="P222" s="369" t="s">
        <v>110</v>
      </c>
      <c r="Q222" s="565" t="s">
        <v>38</v>
      </c>
      <c r="R222" s="370">
        <v>45918</v>
      </c>
      <c r="S222" s="9">
        <v>807</v>
      </c>
      <c r="T222" s="382">
        <v>896</v>
      </c>
      <c r="U222" s="3">
        <f>IFERROR($T222/$S222, 0)</f>
        <v>1.110285006195787</v>
      </c>
      <c r="V222" s="505">
        <v>45938</v>
      </c>
      <c r="W222" s="365">
        <v>1</v>
      </c>
      <c r="X222" s="365">
        <v>1</v>
      </c>
      <c r="Y222" s="466">
        <v>1</v>
      </c>
      <c r="Z222" s="363">
        <v>46009</v>
      </c>
      <c r="AA222" s="363">
        <v>46009</v>
      </c>
      <c r="AB222" s="1198" t="s">
        <v>1174</v>
      </c>
    </row>
    <row r="223" spans="1:28" ht="39.75" customHeight="1">
      <c r="A223" s="660" t="s">
        <v>161</v>
      </c>
      <c r="B223" s="358" t="s">
        <v>31</v>
      </c>
      <c r="C223" s="360">
        <v>45868</v>
      </c>
      <c r="D223" s="360" t="s">
        <v>50</v>
      </c>
      <c r="E223" s="360">
        <v>45793</v>
      </c>
      <c r="F223" s="375" t="s">
        <v>57</v>
      </c>
      <c r="G223" s="649" t="s">
        <v>162</v>
      </c>
      <c r="H223" s="362">
        <v>0</v>
      </c>
      <c r="I223" s="362" t="s">
        <v>687</v>
      </c>
      <c r="J223" s="362" t="s">
        <v>30</v>
      </c>
      <c r="K223" s="360">
        <v>45793</v>
      </c>
      <c r="L223" s="362" t="s">
        <v>110</v>
      </c>
      <c r="M223" s="651">
        <v>53589.8</v>
      </c>
      <c r="N223" s="343"/>
      <c r="O223" s="581"/>
      <c r="P223" s="362" t="s">
        <v>110</v>
      </c>
      <c r="Q223" s="565" t="s">
        <v>38</v>
      </c>
      <c r="R223" s="363">
        <v>45793</v>
      </c>
      <c r="S223" s="364">
        <v>8305</v>
      </c>
      <c r="T223" s="382">
        <v>8810</v>
      </c>
      <c r="U223" s="3">
        <f>IFERROR(Table5[[#This Row],[Actual Redline Completed Footage UG]]/Table5[[#This Row],[Footage UG]], 0)</f>
        <v>1.0608067429259482</v>
      </c>
      <c r="V223" s="500">
        <v>45810</v>
      </c>
      <c r="W223" s="280">
        <v>1</v>
      </c>
      <c r="X223" s="280">
        <v>1</v>
      </c>
      <c r="Y223" s="466">
        <v>1</v>
      </c>
      <c r="Z223" s="363">
        <v>45917</v>
      </c>
      <c r="AA223" s="363">
        <v>45917</v>
      </c>
      <c r="AB223" s="330" t="s">
        <v>1175</v>
      </c>
    </row>
    <row r="224" spans="1:28" ht="39.75" customHeight="1">
      <c r="A224" s="834" t="s">
        <v>1176</v>
      </c>
      <c r="B224" s="705" t="s">
        <v>31</v>
      </c>
      <c r="C224" s="704">
        <v>46101</v>
      </c>
      <c r="D224" s="704" t="s">
        <v>817</v>
      </c>
      <c r="E224" s="704">
        <v>46042</v>
      </c>
      <c r="F224" s="705" t="s">
        <v>57</v>
      </c>
      <c r="G224" s="705" t="s">
        <v>1177</v>
      </c>
      <c r="H224" s="706">
        <v>65</v>
      </c>
      <c r="I224" s="1150" t="s">
        <v>687</v>
      </c>
      <c r="J224" s="706" t="s">
        <v>30</v>
      </c>
      <c r="K224" s="704">
        <v>46028</v>
      </c>
      <c r="L224" s="717" t="s">
        <v>110</v>
      </c>
      <c r="M224" s="835">
        <v>60922</v>
      </c>
      <c r="N224" s="343"/>
      <c r="O224" s="582"/>
      <c r="P224" s="717" t="s">
        <v>110</v>
      </c>
      <c r="Q224" s="836" t="s">
        <v>38</v>
      </c>
      <c r="R224" s="709">
        <v>46029</v>
      </c>
      <c r="S224" s="333">
        <v>4907</v>
      </c>
      <c r="T224" s="837">
        <v>4808</v>
      </c>
      <c r="U224" s="3">
        <f>IFERROR(Table5[[#This Row],[Actual Redline Completed Footage UG]]/Table5[[#This Row],[Footage UG]], 0)</f>
        <v>0.97982474016710819</v>
      </c>
      <c r="V224" s="720">
        <v>46072</v>
      </c>
      <c r="W224" s="712">
        <v>1</v>
      </c>
      <c r="X224" s="712">
        <v>1</v>
      </c>
      <c r="Y224" s="712">
        <v>1</v>
      </c>
      <c r="Z224" s="363">
        <v>46091</v>
      </c>
      <c r="AA224" s="373" t="s">
        <v>928</v>
      </c>
      <c r="AB224" s="713" t="s">
        <v>1178</v>
      </c>
    </row>
    <row r="225" spans="1:28" ht="39.75" customHeight="1">
      <c r="A225" s="834" t="s">
        <v>1179</v>
      </c>
      <c r="B225" s="705" t="s">
        <v>31</v>
      </c>
      <c r="C225" s="704">
        <v>46101</v>
      </c>
      <c r="D225" s="704" t="s">
        <v>56</v>
      </c>
      <c r="E225" s="704">
        <v>46042</v>
      </c>
      <c r="F225" s="705" t="s">
        <v>61</v>
      </c>
      <c r="G225" s="705" t="s">
        <v>1180</v>
      </c>
      <c r="H225" s="706">
        <v>79</v>
      </c>
      <c r="I225" s="1150" t="s">
        <v>687</v>
      </c>
      <c r="J225" s="706" t="s">
        <v>30</v>
      </c>
      <c r="K225" s="367" t="s">
        <v>260</v>
      </c>
      <c r="L225" s="717" t="s">
        <v>110</v>
      </c>
      <c r="M225" s="835">
        <v>59768</v>
      </c>
      <c r="N225" s="343"/>
      <c r="O225" s="582"/>
      <c r="P225" s="717" t="s">
        <v>110</v>
      </c>
      <c r="Q225" s="836" t="s">
        <v>38</v>
      </c>
      <c r="R225" s="709">
        <v>46029</v>
      </c>
      <c r="S225" s="333">
        <v>4862</v>
      </c>
      <c r="T225" s="837">
        <v>4880</v>
      </c>
      <c r="U225" s="3">
        <f>IFERROR(Table5[[#This Row],[Actual Redline Completed Footage UG]]/Table5[[#This Row],[Footage UG]], 0)</f>
        <v>1.0037021801727684</v>
      </c>
      <c r="V225" s="720">
        <v>46091</v>
      </c>
      <c r="W225" s="712">
        <v>1</v>
      </c>
      <c r="X225" s="712">
        <v>1</v>
      </c>
      <c r="Y225" s="712">
        <v>1</v>
      </c>
      <c r="Z225" s="363">
        <v>46101</v>
      </c>
      <c r="AA225" s="373" t="s">
        <v>928</v>
      </c>
      <c r="AB225" s="713" t="s">
        <v>1181</v>
      </c>
    </row>
    <row r="226" spans="1:28" ht="39.75" customHeight="1">
      <c r="A226" s="834" t="s">
        <v>1182</v>
      </c>
      <c r="B226" s="705" t="s">
        <v>31</v>
      </c>
      <c r="C226" s="704">
        <v>46073</v>
      </c>
      <c r="D226" s="704" t="s">
        <v>1183</v>
      </c>
      <c r="E226" s="704">
        <v>46045</v>
      </c>
      <c r="F226" s="705" t="s">
        <v>61</v>
      </c>
      <c r="G226" s="705" t="s">
        <v>1184</v>
      </c>
      <c r="H226" s="706">
        <v>87</v>
      </c>
      <c r="I226" s="1150" t="s">
        <v>687</v>
      </c>
      <c r="J226" s="706" t="s">
        <v>30</v>
      </c>
      <c r="K226" s="704">
        <v>46038</v>
      </c>
      <c r="L226" s="717" t="s">
        <v>110</v>
      </c>
      <c r="M226" s="835">
        <v>82790</v>
      </c>
      <c r="N226" s="41"/>
      <c r="O226" s="374"/>
      <c r="P226" s="717" t="s">
        <v>110</v>
      </c>
      <c r="Q226" s="836" t="s">
        <v>38</v>
      </c>
      <c r="R226" s="709">
        <v>46029</v>
      </c>
      <c r="S226" s="333">
        <v>7108</v>
      </c>
      <c r="T226" s="837">
        <v>7301</v>
      </c>
      <c r="U226" s="3">
        <f>IFERROR(Table5[[#This Row],[Actual Redline Completed Footage UG]]/Table5[[#This Row],[Footage UG]], 0)</f>
        <v>1.0271525042205965</v>
      </c>
      <c r="V226" s="720">
        <v>46057</v>
      </c>
      <c r="W226" s="280">
        <v>1</v>
      </c>
      <c r="X226" s="280">
        <v>1</v>
      </c>
      <c r="Y226" s="466">
        <v>1</v>
      </c>
      <c r="Z226" s="363">
        <v>46079</v>
      </c>
      <c r="AA226" s="373" t="s">
        <v>928</v>
      </c>
      <c r="AB226" s="713" t="s">
        <v>1185</v>
      </c>
    </row>
    <row r="227" spans="1:28" ht="39.75" customHeight="1">
      <c r="A227" s="834" t="s">
        <v>1186</v>
      </c>
      <c r="B227" s="705" t="s">
        <v>31</v>
      </c>
      <c r="C227" s="704">
        <v>46101</v>
      </c>
      <c r="D227" s="704" t="s">
        <v>56</v>
      </c>
      <c r="E227" s="715">
        <v>46042</v>
      </c>
      <c r="F227" s="705" t="s">
        <v>61</v>
      </c>
      <c r="G227" s="716" t="s">
        <v>1187</v>
      </c>
      <c r="H227" s="706">
        <v>55</v>
      </c>
      <c r="I227" s="1150" t="s">
        <v>687</v>
      </c>
      <c r="J227" s="706" t="s">
        <v>30</v>
      </c>
      <c r="K227" s="715">
        <v>46038</v>
      </c>
      <c r="L227" s="717" t="s">
        <v>110</v>
      </c>
      <c r="M227" s="941">
        <v>44782</v>
      </c>
      <c r="N227" s="41"/>
      <c r="O227" s="582"/>
      <c r="P227" s="717" t="s">
        <v>110</v>
      </c>
      <c r="Q227" s="836" t="s">
        <v>38</v>
      </c>
      <c r="R227" s="720">
        <v>46029</v>
      </c>
      <c r="S227" s="721">
        <v>3690</v>
      </c>
      <c r="T227" s="837">
        <v>3784</v>
      </c>
      <c r="U227" s="3">
        <f>IFERROR(Table5[[#This Row],[Actual Redline Completed Footage UG]]/Table5[[#This Row],[Footage UG]], 0)</f>
        <v>1.0254742547425475</v>
      </c>
      <c r="V227" s="720">
        <v>46083</v>
      </c>
      <c r="W227" s="712">
        <v>1</v>
      </c>
      <c r="X227" s="280">
        <v>1</v>
      </c>
      <c r="Y227" s="466">
        <v>1</v>
      </c>
      <c r="Z227" s="363">
        <v>46101</v>
      </c>
      <c r="AA227" s="373" t="s">
        <v>928</v>
      </c>
      <c r="AB227" s="713" t="s">
        <v>1188</v>
      </c>
    </row>
    <row r="228" spans="1:28" ht="39.75" customHeight="1">
      <c r="A228" s="563" t="s">
        <v>1189</v>
      </c>
      <c r="B228" s="358" t="s">
        <v>31</v>
      </c>
      <c r="C228" s="360">
        <v>45991</v>
      </c>
      <c r="D228" s="360" t="s">
        <v>56</v>
      </c>
      <c r="E228" s="360">
        <v>45966</v>
      </c>
      <c r="F228" s="358" t="s">
        <v>57</v>
      </c>
      <c r="G228" s="361" t="s">
        <v>1190</v>
      </c>
      <c r="H228" s="362">
        <v>83</v>
      </c>
      <c r="I228" s="1150" t="s">
        <v>687</v>
      </c>
      <c r="J228" s="362" t="s">
        <v>30</v>
      </c>
      <c r="K228" s="360">
        <v>45969</v>
      </c>
      <c r="L228" s="362" t="s">
        <v>110</v>
      </c>
      <c r="M228" s="700">
        <v>66402</v>
      </c>
      <c r="N228" s="41"/>
      <c r="O228" s="374"/>
      <c r="P228" s="362" t="s">
        <v>110</v>
      </c>
      <c r="Q228" s="565" t="s">
        <v>38</v>
      </c>
      <c r="R228" s="363">
        <v>45969</v>
      </c>
      <c r="S228" s="364">
        <v>5324</v>
      </c>
      <c r="T228" s="382">
        <v>5304</v>
      </c>
      <c r="U228" s="3">
        <f>IFERROR(Table5[[#This Row],[Actual Redline Completed Footage UG]]/Table5[[#This Row],[Footage UG]], 0)</f>
        <v>0.99624342599549209</v>
      </c>
      <c r="V228" s="370">
        <v>45979</v>
      </c>
      <c r="W228" s="7">
        <v>1</v>
      </c>
      <c r="X228" s="7">
        <v>1</v>
      </c>
      <c r="Y228" s="936">
        <v>1</v>
      </c>
      <c r="Z228" s="59">
        <v>45998</v>
      </c>
      <c r="AA228" s="59">
        <v>46063</v>
      </c>
      <c r="AB228" s="832" t="s">
        <v>1191</v>
      </c>
    </row>
    <row r="229" spans="1:28" ht="39.75" customHeight="1">
      <c r="A229" s="834" t="s">
        <v>1192</v>
      </c>
      <c r="B229" s="705" t="s">
        <v>31</v>
      </c>
      <c r="C229" s="704">
        <v>46021</v>
      </c>
      <c r="D229" s="704" t="s">
        <v>56</v>
      </c>
      <c r="E229" s="704">
        <v>46001</v>
      </c>
      <c r="F229" s="705" t="s">
        <v>61</v>
      </c>
      <c r="G229" s="705"/>
      <c r="H229" s="706">
        <v>49</v>
      </c>
      <c r="I229" s="1150" t="s">
        <v>687</v>
      </c>
      <c r="J229" s="706" t="s">
        <v>30</v>
      </c>
      <c r="K229" s="704">
        <v>45994</v>
      </c>
      <c r="L229" s="717" t="s">
        <v>110</v>
      </c>
      <c r="M229" s="835">
        <v>42150</v>
      </c>
      <c r="N229" s="707"/>
      <c r="O229" s="707"/>
      <c r="P229" s="717" t="s">
        <v>110</v>
      </c>
      <c r="Q229" s="836" t="s">
        <v>38</v>
      </c>
      <c r="R229" s="709">
        <v>45994</v>
      </c>
      <c r="S229" s="333">
        <v>3885</v>
      </c>
      <c r="T229" s="837">
        <v>3910</v>
      </c>
      <c r="U229" s="365">
        <f t="shared" ref="U229:U234" si="2">IFERROR($T229/$S229, 0)</f>
        <v>1.0064350064350065</v>
      </c>
      <c r="V229" s="720">
        <v>46006</v>
      </c>
      <c r="W229" s="712">
        <v>1</v>
      </c>
      <c r="X229" s="280">
        <v>1</v>
      </c>
      <c r="Y229" s="466">
        <v>1</v>
      </c>
      <c r="Z229" s="363">
        <v>46013</v>
      </c>
      <c r="AA229" s="373" t="s">
        <v>928</v>
      </c>
      <c r="AB229" s="713" t="s">
        <v>1193</v>
      </c>
    </row>
    <row r="230" spans="1:28" ht="39.75" customHeight="1">
      <c r="A230" s="650" t="s">
        <v>1194</v>
      </c>
      <c r="B230" s="358" t="s">
        <v>31</v>
      </c>
      <c r="C230" s="367">
        <v>45930</v>
      </c>
      <c r="D230" s="360" t="s">
        <v>56</v>
      </c>
      <c r="E230" s="375">
        <v>45910</v>
      </c>
      <c r="F230" s="358" t="s">
        <v>57</v>
      </c>
      <c r="G230" s="358" t="s">
        <v>1195</v>
      </c>
      <c r="H230" s="362">
        <v>80</v>
      </c>
      <c r="I230" s="362" t="s">
        <v>687</v>
      </c>
      <c r="J230" s="362" t="s">
        <v>30</v>
      </c>
      <c r="K230" s="360">
        <v>45903</v>
      </c>
      <c r="L230" s="362" t="s">
        <v>110</v>
      </c>
      <c r="M230" s="651">
        <v>59116.7</v>
      </c>
      <c r="N230" s="415"/>
      <c r="O230" s="415"/>
      <c r="P230" s="362" t="s">
        <v>110</v>
      </c>
      <c r="Q230" s="565" t="s">
        <v>38</v>
      </c>
      <c r="R230" s="363">
        <v>45903</v>
      </c>
      <c r="S230" s="364">
        <v>4833</v>
      </c>
      <c r="T230" s="382">
        <v>4646</v>
      </c>
      <c r="U230" s="3">
        <f t="shared" si="2"/>
        <v>0.9613076763914753</v>
      </c>
      <c r="V230" s="505">
        <v>45923</v>
      </c>
      <c r="W230" s="280">
        <v>1</v>
      </c>
      <c r="X230" s="280">
        <v>1</v>
      </c>
      <c r="Y230" s="79">
        <v>1</v>
      </c>
      <c r="Z230" s="363">
        <v>46097</v>
      </c>
      <c r="AA230" s="373" t="s">
        <v>928</v>
      </c>
      <c r="AB230" s="330" t="s">
        <v>1196</v>
      </c>
    </row>
    <row r="231" spans="1:28" ht="39.75" customHeight="1">
      <c r="A231" s="834" t="s">
        <v>1197</v>
      </c>
      <c r="B231" s="705" t="s">
        <v>31</v>
      </c>
      <c r="C231" s="704">
        <v>46010</v>
      </c>
      <c r="D231" s="704" t="s">
        <v>886</v>
      </c>
      <c r="E231" s="704">
        <v>45974</v>
      </c>
      <c r="F231" s="705" t="s">
        <v>57</v>
      </c>
      <c r="G231" s="705" t="s">
        <v>1198</v>
      </c>
      <c r="H231" s="706">
        <v>67</v>
      </c>
      <c r="I231" s="1150" t="s">
        <v>687</v>
      </c>
      <c r="J231" s="706" t="s">
        <v>30</v>
      </c>
      <c r="K231" s="704">
        <v>45936</v>
      </c>
      <c r="L231" s="706" t="s">
        <v>110</v>
      </c>
      <c r="M231" s="835">
        <v>38192</v>
      </c>
      <c r="N231" s="707"/>
      <c r="O231" s="707"/>
      <c r="P231" s="706" t="s">
        <v>110</v>
      </c>
      <c r="Q231" s="836" t="s">
        <v>38</v>
      </c>
      <c r="R231" s="709">
        <v>45936</v>
      </c>
      <c r="S231" s="710">
        <v>2845</v>
      </c>
      <c r="T231" s="837">
        <v>2825</v>
      </c>
      <c r="U231" s="365">
        <f t="shared" si="2"/>
        <v>0.99297012302284715</v>
      </c>
      <c r="V231" s="720">
        <v>46002</v>
      </c>
      <c r="W231" s="712">
        <v>1</v>
      </c>
      <c r="X231" s="280">
        <v>1</v>
      </c>
      <c r="Y231" s="79">
        <v>1</v>
      </c>
      <c r="Z231" s="363">
        <v>46013</v>
      </c>
      <c r="AA231" s="363">
        <v>46064</v>
      </c>
      <c r="AB231" s="713" t="s">
        <v>1199</v>
      </c>
    </row>
    <row r="232" spans="1:28" ht="39.75" customHeight="1">
      <c r="A232" s="660" t="s">
        <v>1200</v>
      </c>
      <c r="B232" s="358" t="s">
        <v>31</v>
      </c>
      <c r="C232" s="367">
        <v>45930</v>
      </c>
      <c r="D232" s="360" t="s">
        <v>56</v>
      </c>
      <c r="E232" s="375">
        <v>45910</v>
      </c>
      <c r="F232" s="375" t="s">
        <v>869</v>
      </c>
      <c r="G232" s="361" t="s">
        <v>1201</v>
      </c>
      <c r="H232" s="362">
        <v>67</v>
      </c>
      <c r="I232" s="1150" t="s">
        <v>687</v>
      </c>
      <c r="J232" s="362" t="s">
        <v>30</v>
      </c>
      <c r="K232" s="360">
        <v>45903</v>
      </c>
      <c r="L232" s="362" t="s">
        <v>110</v>
      </c>
      <c r="M232" s="651">
        <v>40406</v>
      </c>
      <c r="N232" s="415"/>
      <c r="O232" s="415"/>
      <c r="P232" s="362" t="s">
        <v>110</v>
      </c>
      <c r="Q232" s="565" t="s">
        <v>38</v>
      </c>
      <c r="R232" s="363">
        <v>45903</v>
      </c>
      <c r="S232" s="364">
        <v>3895</v>
      </c>
      <c r="T232" s="382">
        <v>3809</v>
      </c>
      <c r="U232" s="3">
        <f t="shared" si="2"/>
        <v>0.97792041078305525</v>
      </c>
      <c r="V232" s="505">
        <v>45924</v>
      </c>
      <c r="W232" s="280">
        <v>1</v>
      </c>
      <c r="X232" s="280">
        <v>1</v>
      </c>
      <c r="Y232" s="79">
        <v>1</v>
      </c>
      <c r="Z232" s="363">
        <v>45972</v>
      </c>
      <c r="AA232" s="363">
        <v>45972</v>
      </c>
      <c r="AB232" s="603" t="s">
        <v>1202</v>
      </c>
    </row>
    <row r="233" spans="1:28" ht="39.75" customHeight="1">
      <c r="A233" s="834" t="s">
        <v>1203</v>
      </c>
      <c r="B233" s="705" t="s">
        <v>31</v>
      </c>
      <c r="C233" s="704">
        <v>46010</v>
      </c>
      <c r="D233" s="704" t="s">
        <v>886</v>
      </c>
      <c r="E233" s="704">
        <v>45974</v>
      </c>
      <c r="F233" s="705" t="s">
        <v>57</v>
      </c>
      <c r="G233" s="705" t="s">
        <v>1204</v>
      </c>
      <c r="H233" s="706">
        <v>68</v>
      </c>
      <c r="I233" s="1150" t="s">
        <v>687</v>
      </c>
      <c r="J233" s="706" t="s">
        <v>30</v>
      </c>
      <c r="K233" s="704">
        <v>45936</v>
      </c>
      <c r="L233" s="706" t="s">
        <v>110</v>
      </c>
      <c r="M233" s="835">
        <v>37755.599999999999</v>
      </c>
      <c r="N233" s="707"/>
      <c r="O233" s="707"/>
      <c r="P233" s="706" t="s">
        <v>110</v>
      </c>
      <c r="Q233" s="836" t="s">
        <v>38</v>
      </c>
      <c r="R233" s="709">
        <v>45936</v>
      </c>
      <c r="S233" s="710">
        <v>2584</v>
      </c>
      <c r="T233" s="837">
        <v>2584</v>
      </c>
      <c r="U233" s="365">
        <f t="shared" si="2"/>
        <v>1</v>
      </c>
      <c r="V233" s="720">
        <v>46000</v>
      </c>
      <c r="W233" s="712">
        <v>1</v>
      </c>
      <c r="X233" s="280">
        <v>1</v>
      </c>
      <c r="Y233" s="79">
        <v>1</v>
      </c>
      <c r="Z233" s="363">
        <v>46013</v>
      </c>
      <c r="AA233" s="363">
        <v>46064</v>
      </c>
      <c r="AB233" s="713" t="s">
        <v>1205</v>
      </c>
    </row>
    <row r="234" spans="1:28" ht="39.75" customHeight="1">
      <c r="A234" s="834" t="s">
        <v>1206</v>
      </c>
      <c r="B234" s="705" t="s">
        <v>31</v>
      </c>
      <c r="C234" s="704">
        <v>46010</v>
      </c>
      <c r="D234" s="704" t="s">
        <v>886</v>
      </c>
      <c r="E234" s="704">
        <v>45974</v>
      </c>
      <c r="F234" s="705" t="s">
        <v>57</v>
      </c>
      <c r="G234" s="705" t="s">
        <v>1207</v>
      </c>
      <c r="H234" s="706">
        <v>28</v>
      </c>
      <c r="I234" s="1150" t="s">
        <v>687</v>
      </c>
      <c r="J234" s="706" t="s">
        <v>30</v>
      </c>
      <c r="K234" s="704">
        <v>45972</v>
      </c>
      <c r="L234" s="706" t="s">
        <v>110</v>
      </c>
      <c r="M234" s="835">
        <v>27615.5</v>
      </c>
      <c r="N234" s="707"/>
      <c r="O234" s="707"/>
      <c r="P234" s="706" t="s">
        <v>110</v>
      </c>
      <c r="Q234" s="836" t="s">
        <v>38</v>
      </c>
      <c r="R234" s="740">
        <v>45979</v>
      </c>
      <c r="S234" s="710">
        <v>2027</v>
      </c>
      <c r="T234" s="837">
        <v>2146</v>
      </c>
      <c r="U234" s="383">
        <f t="shared" si="2"/>
        <v>1.0587074494326592</v>
      </c>
      <c r="V234" s="709">
        <v>45994</v>
      </c>
      <c r="W234" s="712">
        <v>1</v>
      </c>
      <c r="X234" s="280">
        <v>1</v>
      </c>
      <c r="Y234" s="79">
        <v>1</v>
      </c>
      <c r="Z234" s="363">
        <v>46013</v>
      </c>
      <c r="AA234" s="363">
        <v>46064</v>
      </c>
      <c r="AB234" s="713" t="s">
        <v>1208</v>
      </c>
    </row>
    <row r="235" spans="1:28" ht="39.75" customHeight="1">
      <c r="A235" s="297" t="s">
        <v>1209</v>
      </c>
      <c r="B235" s="298" t="s">
        <v>31</v>
      </c>
      <c r="C235" s="19">
        <v>45930</v>
      </c>
      <c r="D235" s="299" t="s">
        <v>56</v>
      </c>
      <c r="E235" s="457">
        <v>45910</v>
      </c>
      <c r="F235" s="298" t="s">
        <v>57</v>
      </c>
      <c r="G235" s="495"/>
      <c r="H235" s="300">
        <v>54</v>
      </c>
      <c r="I235" s="301" t="s">
        <v>687</v>
      </c>
      <c r="J235" s="300" t="s">
        <v>30</v>
      </c>
      <c r="K235" s="299">
        <v>45903</v>
      </c>
      <c r="L235" s="300" t="s">
        <v>110</v>
      </c>
      <c r="M235" s="346">
        <v>27186</v>
      </c>
      <c r="N235" s="558"/>
      <c r="O235" s="558"/>
      <c r="P235" s="300" t="s">
        <v>110</v>
      </c>
      <c r="Q235" s="561" t="s">
        <v>38</v>
      </c>
      <c r="R235" s="59">
        <v>45903</v>
      </c>
      <c r="S235" s="44">
        <v>2084</v>
      </c>
      <c r="T235" s="489">
        <v>2039</v>
      </c>
      <c r="U235" s="3">
        <v>0.98</v>
      </c>
      <c r="V235" s="604">
        <v>45918</v>
      </c>
      <c r="W235" s="466">
        <v>1</v>
      </c>
      <c r="X235" s="466">
        <v>1</v>
      </c>
      <c r="Y235" s="468">
        <v>1</v>
      </c>
      <c r="Z235" s="21">
        <v>45972</v>
      </c>
      <c r="AA235" s="21">
        <v>45972</v>
      </c>
      <c r="AB235" s="607" t="s">
        <v>1210</v>
      </c>
    </row>
    <row r="236" spans="1:28" ht="39.75" customHeight="1">
      <c r="A236" s="297" t="s">
        <v>214</v>
      </c>
      <c r="B236" s="18" t="s">
        <v>31</v>
      </c>
      <c r="C236" s="19">
        <v>45899</v>
      </c>
      <c r="D236" s="305" t="s">
        <v>886</v>
      </c>
      <c r="E236" s="19">
        <v>45887</v>
      </c>
      <c r="F236" s="305" t="s">
        <v>869</v>
      </c>
      <c r="G236" s="303" t="s">
        <v>1211</v>
      </c>
      <c r="H236" s="20">
        <v>70</v>
      </c>
      <c r="I236" s="304" t="s">
        <v>687</v>
      </c>
      <c r="J236" s="20" t="s">
        <v>30</v>
      </c>
      <c r="K236" s="299">
        <v>45887</v>
      </c>
      <c r="L236" s="300" t="s">
        <v>110</v>
      </c>
      <c r="M236" s="346">
        <v>69889</v>
      </c>
      <c r="N236" s="41"/>
      <c r="O236" s="41"/>
      <c r="P236" s="300" t="s">
        <v>110</v>
      </c>
      <c r="Q236" s="455" t="s">
        <v>38</v>
      </c>
      <c r="R236" s="363">
        <v>45887</v>
      </c>
      <c r="S236" s="364">
        <v>3836</v>
      </c>
      <c r="T236" s="382">
        <v>3836</v>
      </c>
      <c r="U236" s="3">
        <v>1</v>
      </c>
      <c r="V236" s="505">
        <v>45896</v>
      </c>
      <c r="W236" s="280">
        <v>1</v>
      </c>
      <c r="X236" s="280">
        <v>1</v>
      </c>
      <c r="Y236" s="280">
        <v>1</v>
      </c>
      <c r="Z236" s="21">
        <v>45917</v>
      </c>
      <c r="AA236" s="21">
        <v>45917</v>
      </c>
      <c r="AB236" s="603" t="s">
        <v>1212</v>
      </c>
    </row>
    <row r="237" spans="1:28" ht="39.75" customHeight="1">
      <c r="A237" s="297" t="s">
        <v>1213</v>
      </c>
      <c r="B237" s="18" t="s">
        <v>31</v>
      </c>
      <c r="C237" s="19">
        <v>45930</v>
      </c>
      <c r="D237" s="19" t="s">
        <v>56</v>
      </c>
      <c r="E237" s="19">
        <v>45896</v>
      </c>
      <c r="F237" s="305" t="s">
        <v>869</v>
      </c>
      <c r="G237" s="303"/>
      <c r="H237" s="20">
        <v>87</v>
      </c>
      <c r="I237" s="304" t="s">
        <v>687</v>
      </c>
      <c r="J237" s="20" t="s">
        <v>30</v>
      </c>
      <c r="K237" s="299">
        <v>45897</v>
      </c>
      <c r="L237" s="300" t="s">
        <v>110</v>
      </c>
      <c r="M237" s="346">
        <v>52204</v>
      </c>
      <c r="N237" s="558"/>
      <c r="O237" s="558"/>
      <c r="P237" s="300" t="s">
        <v>110</v>
      </c>
      <c r="Q237" s="561" t="s">
        <v>38</v>
      </c>
      <c r="R237" s="272">
        <v>45896</v>
      </c>
      <c r="S237" s="611">
        <v>4048</v>
      </c>
      <c r="T237" s="489">
        <v>5120</v>
      </c>
      <c r="U237" s="3">
        <v>1.26</v>
      </c>
      <c r="V237" s="604">
        <v>45910</v>
      </c>
      <c r="W237" s="466">
        <v>1</v>
      </c>
      <c r="X237" s="466">
        <v>1</v>
      </c>
      <c r="Y237" s="468">
        <v>1</v>
      </c>
      <c r="Z237" s="21">
        <v>45972</v>
      </c>
      <c r="AA237" s="21">
        <v>45972</v>
      </c>
      <c r="AB237" s="607" t="s">
        <v>1214</v>
      </c>
    </row>
    <row r="238" spans="1:28" ht="39.75" customHeight="1">
      <c r="A238" s="834" t="s">
        <v>1215</v>
      </c>
      <c r="B238" s="705" t="s">
        <v>31</v>
      </c>
      <c r="C238" s="704">
        <v>46006</v>
      </c>
      <c r="D238" s="704" t="s">
        <v>56</v>
      </c>
      <c r="E238" s="704">
        <v>46006</v>
      </c>
      <c r="F238" s="705" t="s">
        <v>57</v>
      </c>
      <c r="G238" s="705" t="s">
        <v>1216</v>
      </c>
      <c r="H238" s="706">
        <v>21</v>
      </c>
      <c r="I238" s="1150" t="s">
        <v>687</v>
      </c>
      <c r="J238" s="706" t="s">
        <v>30</v>
      </c>
      <c r="K238" s="704">
        <v>46006</v>
      </c>
      <c r="L238" s="706" t="s">
        <v>110</v>
      </c>
      <c r="M238" s="835">
        <v>20891</v>
      </c>
      <c r="N238" s="558"/>
      <c r="O238" s="1012"/>
      <c r="P238" s="706" t="s">
        <v>110</v>
      </c>
      <c r="Q238" s="836" t="s">
        <v>38</v>
      </c>
      <c r="R238" s="709">
        <v>46006</v>
      </c>
      <c r="S238" s="710">
        <v>1820</v>
      </c>
      <c r="T238" s="837">
        <v>1714</v>
      </c>
      <c r="U238" s="3">
        <f>IFERROR(Table5[[#This Row],[Actual Redline Completed Footage UG]]/Table5[[#This Row],[Footage UG]], 0)</f>
        <v>0.94175824175824174</v>
      </c>
      <c r="V238" s="720">
        <v>46028</v>
      </c>
      <c r="W238" s="712">
        <v>1</v>
      </c>
      <c r="X238" s="466">
        <v>1</v>
      </c>
      <c r="Y238" s="468">
        <v>1</v>
      </c>
      <c r="Z238" s="363">
        <v>46034</v>
      </c>
      <c r="AA238" s="373" t="s">
        <v>928</v>
      </c>
      <c r="AB238" s="742" t="s">
        <v>1217</v>
      </c>
    </row>
    <row r="239" spans="1:28" ht="39.75" customHeight="1">
      <c r="A239" s="297" t="s">
        <v>1218</v>
      </c>
      <c r="B239" s="18" t="s">
        <v>31</v>
      </c>
      <c r="C239" s="19">
        <v>45930</v>
      </c>
      <c r="D239" s="19" t="s">
        <v>56</v>
      </c>
      <c r="E239" s="19">
        <v>45915</v>
      </c>
      <c r="F239" s="305" t="s">
        <v>869</v>
      </c>
      <c r="G239" s="303"/>
      <c r="H239" s="20">
        <v>53</v>
      </c>
      <c r="I239" s="304" t="s">
        <v>687</v>
      </c>
      <c r="J239" s="20" t="s">
        <v>30</v>
      </c>
      <c r="K239" s="299">
        <v>45912</v>
      </c>
      <c r="L239" s="300" t="s">
        <v>110</v>
      </c>
      <c r="M239" s="346">
        <v>47676</v>
      </c>
      <c r="N239" s="558"/>
      <c r="O239" s="558"/>
      <c r="P239" s="300" t="s">
        <v>110</v>
      </c>
      <c r="Q239" s="561" t="s">
        <v>38</v>
      </c>
      <c r="R239" s="59">
        <v>45912</v>
      </c>
      <c r="S239" s="44">
        <v>4022</v>
      </c>
      <c r="T239" s="489">
        <v>3933</v>
      </c>
      <c r="U239" s="3">
        <v>0.98</v>
      </c>
      <c r="V239" s="604">
        <v>45931</v>
      </c>
      <c r="W239" s="466">
        <v>1</v>
      </c>
      <c r="X239" s="466">
        <v>1</v>
      </c>
      <c r="Y239" s="468">
        <v>1</v>
      </c>
      <c r="Z239" s="21">
        <v>45972</v>
      </c>
      <c r="AA239" s="21">
        <v>45972</v>
      </c>
      <c r="AB239" s="607" t="s">
        <v>1219</v>
      </c>
    </row>
    <row r="240" spans="1:28" ht="39.75" customHeight="1">
      <c r="A240" s="650" t="s">
        <v>1220</v>
      </c>
      <c r="B240" s="358" t="s">
        <v>31</v>
      </c>
      <c r="C240" s="367">
        <v>45960</v>
      </c>
      <c r="D240" s="360" t="s">
        <v>56</v>
      </c>
      <c r="E240" s="360">
        <v>45915</v>
      </c>
      <c r="F240" s="375" t="s">
        <v>869</v>
      </c>
      <c r="G240" s="361"/>
      <c r="H240" s="362">
        <v>82</v>
      </c>
      <c r="I240" s="1150" t="s">
        <v>687</v>
      </c>
      <c r="J240" s="362" t="s">
        <v>30</v>
      </c>
      <c r="K240" s="360">
        <v>45912</v>
      </c>
      <c r="L240" s="362" t="s">
        <v>110</v>
      </c>
      <c r="M240" s="651">
        <v>82621.149999999994</v>
      </c>
      <c r="N240" s="415"/>
      <c r="O240" s="415"/>
      <c r="P240" s="362" t="s">
        <v>110</v>
      </c>
      <c r="Q240" s="565" t="s">
        <v>38</v>
      </c>
      <c r="R240" s="363">
        <v>45912</v>
      </c>
      <c r="S240" s="364">
        <v>5653</v>
      </c>
      <c r="T240" s="382">
        <v>5653</v>
      </c>
      <c r="U240" s="3">
        <f>IFERROR($T240/$S240, 0)</f>
        <v>1</v>
      </c>
      <c r="V240" s="505">
        <v>45932</v>
      </c>
      <c r="W240" s="280">
        <v>1</v>
      </c>
      <c r="X240" s="280">
        <v>1</v>
      </c>
      <c r="Y240" s="468">
        <v>1</v>
      </c>
      <c r="Z240" s="373" t="s">
        <v>928</v>
      </c>
      <c r="AA240" s="373" t="s">
        <v>928</v>
      </c>
      <c r="AB240" s="603" t="s">
        <v>1221</v>
      </c>
    </row>
    <row r="241" spans="1:28" ht="39.75" customHeight="1">
      <c r="A241" s="297" t="s">
        <v>1222</v>
      </c>
      <c r="B241" s="18" t="s">
        <v>31</v>
      </c>
      <c r="C241" s="19">
        <v>45960</v>
      </c>
      <c r="D241" s="19" t="s">
        <v>817</v>
      </c>
      <c r="E241" s="19">
        <v>45950</v>
      </c>
      <c r="F241" s="18" t="s">
        <v>61</v>
      </c>
      <c r="G241" s="303"/>
      <c r="H241" s="20">
        <v>82</v>
      </c>
      <c r="I241" s="304" t="s">
        <v>687</v>
      </c>
      <c r="J241" s="20" t="s">
        <v>30</v>
      </c>
      <c r="K241" s="299">
        <v>45933</v>
      </c>
      <c r="L241" s="300" t="s">
        <v>110</v>
      </c>
      <c r="M241" s="346">
        <v>58864</v>
      </c>
      <c r="N241" s="558"/>
      <c r="O241" s="558"/>
      <c r="P241" s="300" t="s">
        <v>110</v>
      </c>
      <c r="Q241" s="561" t="s">
        <v>38</v>
      </c>
      <c r="R241" s="59">
        <v>45933</v>
      </c>
      <c r="S241" s="44">
        <v>4747</v>
      </c>
      <c r="T241" s="489">
        <v>4925</v>
      </c>
      <c r="U241" s="3">
        <v>1.04</v>
      </c>
      <c r="V241" s="604">
        <v>45951</v>
      </c>
      <c r="W241" s="466">
        <v>1</v>
      </c>
      <c r="X241" s="466">
        <v>1</v>
      </c>
      <c r="Y241" s="468">
        <v>1</v>
      </c>
      <c r="Z241" s="281">
        <v>45972</v>
      </c>
      <c r="AA241" s="21">
        <v>45972</v>
      </c>
      <c r="AB241" s="352" t="s">
        <v>1223</v>
      </c>
    </row>
    <row r="242" spans="1:28" ht="39.75" customHeight="1">
      <c r="A242" s="834" t="s">
        <v>1224</v>
      </c>
      <c r="B242" s="705" t="s">
        <v>31</v>
      </c>
      <c r="C242" s="704">
        <v>46006</v>
      </c>
      <c r="D242" s="704" t="s">
        <v>56</v>
      </c>
      <c r="E242" s="704">
        <v>46021</v>
      </c>
      <c r="F242" s="705" t="s">
        <v>57</v>
      </c>
      <c r="G242" s="705" t="s">
        <v>1225</v>
      </c>
      <c r="H242" s="706">
        <v>87</v>
      </c>
      <c r="I242" s="1150" t="s">
        <v>687</v>
      </c>
      <c r="J242" s="706" t="s">
        <v>30</v>
      </c>
      <c r="K242" s="704">
        <v>46027</v>
      </c>
      <c r="L242" s="706" t="s">
        <v>110</v>
      </c>
      <c r="M242" s="835">
        <v>63322.45</v>
      </c>
      <c r="N242" s="558"/>
      <c r="O242" s="1012"/>
      <c r="P242" s="706" t="s">
        <v>110</v>
      </c>
      <c r="Q242" s="836" t="s">
        <v>38</v>
      </c>
      <c r="R242" s="709">
        <v>46021</v>
      </c>
      <c r="S242" s="710">
        <v>5030</v>
      </c>
      <c r="T242" s="837">
        <v>5102</v>
      </c>
      <c r="U242" s="3">
        <f>IFERROR(Table5[[#This Row],[Actual Redline Completed Footage UG]]/Table5[[#This Row],[Footage UG]], 0)</f>
        <v>1.0143141153081512</v>
      </c>
      <c r="V242" s="720">
        <v>46029</v>
      </c>
      <c r="W242" s="466">
        <v>1</v>
      </c>
      <c r="X242" s="466">
        <v>1</v>
      </c>
      <c r="Y242" s="365">
        <v>1</v>
      </c>
      <c r="Z242" s="363">
        <v>46043</v>
      </c>
      <c r="AA242" s="59">
        <v>46062</v>
      </c>
      <c r="AB242" s="832" t="s">
        <v>1226</v>
      </c>
    </row>
    <row r="243" spans="1:28" ht="39.75" customHeight="1">
      <c r="A243" s="834" t="s">
        <v>1227</v>
      </c>
      <c r="B243" s="705" t="s">
        <v>31</v>
      </c>
      <c r="C243" s="704">
        <v>46052</v>
      </c>
      <c r="D243" s="704" t="s">
        <v>817</v>
      </c>
      <c r="E243" s="704">
        <v>46021</v>
      </c>
      <c r="F243" s="705" t="s">
        <v>61</v>
      </c>
      <c r="G243" s="705" t="s">
        <v>1228</v>
      </c>
      <c r="H243" s="706">
        <v>88</v>
      </c>
      <c r="I243" s="1150" t="s">
        <v>687</v>
      </c>
      <c r="J243" s="706" t="s">
        <v>30</v>
      </c>
      <c r="K243" s="704">
        <v>46021</v>
      </c>
      <c r="L243" s="706" t="s">
        <v>110</v>
      </c>
      <c r="M243" s="835">
        <v>77109.5</v>
      </c>
      <c r="N243" s="558"/>
      <c r="O243" s="1012"/>
      <c r="P243" s="706" t="s">
        <v>110</v>
      </c>
      <c r="Q243" s="836" t="s">
        <v>38</v>
      </c>
      <c r="R243" s="709">
        <v>46021</v>
      </c>
      <c r="S243" s="710">
        <v>6325</v>
      </c>
      <c r="T243" s="837">
        <v>6251</v>
      </c>
      <c r="U243" s="3">
        <f>IFERROR(Table5[[#This Row],[Actual Redline Completed Footage UG]]/Table5[[#This Row],[Footage UG]], 0)</f>
        <v>0.98830039525691704</v>
      </c>
      <c r="V243" s="720">
        <v>46043</v>
      </c>
      <c r="W243" s="466">
        <v>1</v>
      </c>
      <c r="X243" s="466">
        <v>1</v>
      </c>
      <c r="Y243" s="3">
        <v>1</v>
      </c>
      <c r="Z243" s="59">
        <v>46062</v>
      </c>
      <c r="AA243" s="59">
        <v>46062</v>
      </c>
      <c r="AB243" s="742" t="s">
        <v>1229</v>
      </c>
    </row>
    <row r="244" spans="1:28" ht="39.75" customHeight="1">
      <c r="A244" s="297" t="s">
        <v>255</v>
      </c>
      <c r="B244" s="302" t="s">
        <v>31</v>
      </c>
      <c r="C244" s="19">
        <v>45930</v>
      </c>
      <c r="D244" s="305" t="s">
        <v>50</v>
      </c>
      <c r="E244" s="19">
        <v>45902</v>
      </c>
      <c r="F244" s="18" t="s">
        <v>57</v>
      </c>
      <c r="G244" s="18"/>
      <c r="H244" s="20">
        <v>0</v>
      </c>
      <c r="I244" s="20" t="s">
        <v>687</v>
      </c>
      <c r="J244" s="20" t="s">
        <v>30</v>
      </c>
      <c r="K244" s="299">
        <v>45902</v>
      </c>
      <c r="L244" s="300" t="s">
        <v>110</v>
      </c>
      <c r="M244" s="346">
        <v>12695</v>
      </c>
      <c r="N244" s="558"/>
      <c r="O244" s="558"/>
      <c r="P244" s="300" t="s">
        <v>110</v>
      </c>
      <c r="Q244" s="561" t="s">
        <v>38</v>
      </c>
      <c r="R244" s="59">
        <v>45902</v>
      </c>
      <c r="S244" s="1207">
        <v>1010</v>
      </c>
      <c r="T244" s="1236">
        <v>978</v>
      </c>
      <c r="U244" s="3">
        <v>0.97</v>
      </c>
      <c r="V244" s="604">
        <v>45911</v>
      </c>
      <c r="W244" s="466">
        <v>1</v>
      </c>
      <c r="X244" s="958">
        <v>1</v>
      </c>
      <c r="Y244" s="959">
        <v>1</v>
      </c>
      <c r="Z244" s="370">
        <v>45972</v>
      </c>
      <c r="AA244" s="370">
        <v>45972</v>
      </c>
      <c r="AB244" s="352" t="s">
        <v>1230</v>
      </c>
    </row>
    <row r="245" spans="1:28" ht="39.75" customHeight="1">
      <c r="A245" s="570" t="s">
        <v>227</v>
      </c>
      <c r="B245" s="699" t="s">
        <v>31</v>
      </c>
      <c r="C245" s="629">
        <v>45838</v>
      </c>
      <c r="D245" s="1237" t="s">
        <v>56</v>
      </c>
      <c r="E245" s="629">
        <v>45817</v>
      </c>
      <c r="F245" s="1237" t="s">
        <v>57</v>
      </c>
      <c r="G245" s="1238" t="s">
        <v>235</v>
      </c>
      <c r="H245" s="635">
        <v>0</v>
      </c>
      <c r="I245" s="1204" t="s">
        <v>687</v>
      </c>
      <c r="J245" s="635" t="s">
        <v>30</v>
      </c>
      <c r="K245" s="1239">
        <v>45821</v>
      </c>
      <c r="L245" s="1204" t="s">
        <v>110</v>
      </c>
      <c r="M245" s="636">
        <v>23436.55</v>
      </c>
      <c r="N245" s="558"/>
      <c r="O245" s="1013"/>
      <c r="P245" s="1204" t="s">
        <v>110</v>
      </c>
      <c r="Q245" s="572" t="s">
        <v>38</v>
      </c>
      <c r="R245" s="463">
        <v>45817</v>
      </c>
      <c r="S245" s="465">
        <v>1769</v>
      </c>
      <c r="T245" s="701">
        <v>1044</v>
      </c>
      <c r="U245" s="29">
        <f>IFERROR(Table5[[#This Row],[Actual Redline Completed Footage UG]]/Table5[[#This Row],[Footage UG]], 0)</f>
        <v>0.5901639344262295</v>
      </c>
      <c r="V245" s="604">
        <v>45831</v>
      </c>
      <c r="W245" s="466">
        <v>1</v>
      </c>
      <c r="X245" s="7">
        <v>1</v>
      </c>
      <c r="Y245" s="7">
        <v>1</v>
      </c>
      <c r="Z245" s="281">
        <v>45897</v>
      </c>
      <c r="AA245" s="281">
        <v>45897</v>
      </c>
      <c r="AB245" s="496" t="s">
        <v>1231</v>
      </c>
    </row>
    <row r="246" spans="1:28" ht="39.75" customHeight="1">
      <c r="A246" s="563" t="s">
        <v>1232</v>
      </c>
      <c r="B246" s="643" t="s">
        <v>31</v>
      </c>
      <c r="C246" s="367">
        <v>45991</v>
      </c>
      <c r="D246" s="358" t="s">
        <v>1233</v>
      </c>
      <c r="E246" s="360">
        <v>45936</v>
      </c>
      <c r="F246" s="358" t="s">
        <v>57</v>
      </c>
      <c r="G246" s="361"/>
      <c r="H246" s="362">
        <v>0</v>
      </c>
      <c r="I246" s="362" t="s">
        <v>687</v>
      </c>
      <c r="J246" s="362" t="s">
        <v>30</v>
      </c>
      <c r="K246" s="360" t="s">
        <v>555</v>
      </c>
      <c r="L246" s="362" t="s">
        <v>110</v>
      </c>
      <c r="M246" s="700">
        <v>74164.05</v>
      </c>
      <c r="N246" s="582"/>
      <c r="O246" s="1012"/>
      <c r="P246" s="362" t="s">
        <v>110</v>
      </c>
      <c r="Q246" s="943" t="s">
        <v>38</v>
      </c>
      <c r="R246" s="59">
        <v>45939</v>
      </c>
      <c r="S246" s="333">
        <v>5613</v>
      </c>
      <c r="T246" s="564">
        <v>5774</v>
      </c>
      <c r="U246" s="3">
        <f>IFERROR(Table5[[#This Row],[Actual Redline Completed Footage UG]]/Table5[[#This Row],[Footage UG]], 0)</f>
        <v>1.0286834135043648</v>
      </c>
      <c r="V246" s="370">
        <v>45960</v>
      </c>
      <c r="W246" s="280">
        <v>1</v>
      </c>
      <c r="X246" s="7">
        <v>1</v>
      </c>
      <c r="Y246" s="7">
        <v>1</v>
      </c>
      <c r="Z246" s="379">
        <v>45998</v>
      </c>
      <c r="AA246" s="59">
        <v>45999</v>
      </c>
      <c r="AB246" s="1061" t="s">
        <v>1234</v>
      </c>
    </row>
    <row r="247" spans="1:28" ht="39.75" customHeight="1">
      <c r="A247" s="573" t="s">
        <v>245</v>
      </c>
      <c r="B247" s="610" t="s">
        <v>31</v>
      </c>
      <c r="C247" s="24">
        <v>45899</v>
      </c>
      <c r="D247" s="608" t="s">
        <v>56</v>
      </c>
      <c r="E247" s="608">
        <v>45882</v>
      </c>
      <c r="F247" s="661" t="s">
        <v>869</v>
      </c>
      <c r="G247" s="665" t="s">
        <v>982</v>
      </c>
      <c r="H247" s="587">
        <v>0</v>
      </c>
      <c r="I247" s="591" t="s">
        <v>687</v>
      </c>
      <c r="J247" s="587" t="s">
        <v>30</v>
      </c>
      <c r="K247" s="299">
        <v>45882</v>
      </c>
      <c r="L247" s="300" t="s">
        <v>110</v>
      </c>
      <c r="M247" s="651">
        <v>13056.5</v>
      </c>
      <c r="N247" s="41"/>
      <c r="O247" s="41"/>
      <c r="P247" s="975" t="s">
        <v>110</v>
      </c>
      <c r="Q247" s="455" t="s">
        <v>38</v>
      </c>
      <c r="R247" s="363">
        <v>45882</v>
      </c>
      <c r="S247" s="333">
        <v>1100</v>
      </c>
      <c r="T247" s="564">
        <v>1110</v>
      </c>
      <c r="U247" s="29">
        <f>IFERROR(Table5[[#This Row],[Actual Redline Completed Footage UG]]/Table5[[#This Row],[Footage UG]], 0)</f>
        <v>1.009090909090909</v>
      </c>
      <c r="V247" s="505">
        <v>45887</v>
      </c>
      <c r="W247" s="280">
        <v>1</v>
      </c>
      <c r="X247" s="280">
        <v>1</v>
      </c>
      <c r="Y247" s="26">
        <v>1</v>
      </c>
      <c r="Z247" s="379">
        <v>45926</v>
      </c>
      <c r="AA247" s="379">
        <v>45926</v>
      </c>
      <c r="AB247" s="613" t="s">
        <v>983</v>
      </c>
    </row>
    <row r="248" spans="1:28" ht="39.75" customHeight="1">
      <c r="A248" s="834" t="s">
        <v>1235</v>
      </c>
      <c r="B248" s="705" t="s">
        <v>31</v>
      </c>
      <c r="C248" s="704">
        <v>46031</v>
      </c>
      <c r="D248" s="704" t="s">
        <v>56</v>
      </c>
      <c r="E248" s="704">
        <v>46002</v>
      </c>
      <c r="F248" s="705" t="s">
        <v>61</v>
      </c>
      <c r="G248" s="705" t="s">
        <v>1236</v>
      </c>
      <c r="H248" s="706">
        <v>0</v>
      </c>
      <c r="I248" s="706" t="s">
        <v>687</v>
      </c>
      <c r="J248" s="706" t="s">
        <v>30</v>
      </c>
      <c r="K248" s="704" t="s">
        <v>555</v>
      </c>
      <c r="L248" s="706" t="s">
        <v>110</v>
      </c>
      <c r="M248" s="859">
        <v>23475.5</v>
      </c>
      <c r="N248" s="799"/>
      <c r="O248" s="799"/>
      <c r="P248" s="753" t="s">
        <v>110</v>
      </c>
      <c r="Q248" s="964" t="s">
        <v>38</v>
      </c>
      <c r="R248" s="740">
        <v>45999</v>
      </c>
      <c r="S248" s="1240">
        <v>1890</v>
      </c>
      <c r="T248" s="861">
        <v>2048</v>
      </c>
      <c r="U248" s="674">
        <f>IFERROR($T248/$S248, 0)</f>
        <v>1.0835978835978837</v>
      </c>
      <c r="V248" s="720">
        <v>46009</v>
      </c>
      <c r="W248" s="712">
        <v>1</v>
      </c>
      <c r="X248" s="280">
        <v>1</v>
      </c>
      <c r="Y248" s="1206">
        <v>1</v>
      </c>
      <c r="Z248" s="363">
        <v>46025</v>
      </c>
      <c r="AA248" s="255" t="s">
        <v>928</v>
      </c>
      <c r="AB248" s="742" t="s">
        <v>1237</v>
      </c>
    </row>
    <row r="249" spans="1:28" ht="39.75" customHeight="1">
      <c r="A249" s="563" t="s">
        <v>1238</v>
      </c>
      <c r="B249" s="358" t="s">
        <v>31</v>
      </c>
      <c r="C249" s="367">
        <v>45991</v>
      </c>
      <c r="D249" s="360" t="s">
        <v>817</v>
      </c>
      <c r="E249" s="360">
        <v>45953</v>
      </c>
      <c r="F249" s="358" t="s">
        <v>61</v>
      </c>
      <c r="G249" s="361" t="s">
        <v>1239</v>
      </c>
      <c r="H249" s="362">
        <v>0</v>
      </c>
      <c r="I249" s="362" t="s">
        <v>687</v>
      </c>
      <c r="J249" s="362" t="s">
        <v>30</v>
      </c>
      <c r="K249" s="360" t="s">
        <v>555</v>
      </c>
      <c r="L249" s="362" t="s">
        <v>110</v>
      </c>
      <c r="M249" s="935">
        <v>51970</v>
      </c>
      <c r="N249" s="974"/>
      <c r="O249" s="974"/>
      <c r="P249" s="42" t="s">
        <v>110</v>
      </c>
      <c r="Q249" s="965" t="s">
        <v>38</v>
      </c>
      <c r="R249" s="59">
        <v>45953</v>
      </c>
      <c r="S249" s="376">
        <v>4544</v>
      </c>
      <c r="T249" s="387">
        <v>4569</v>
      </c>
      <c r="U249" s="365">
        <f>IFERROR($T249/$S249, 0)</f>
        <v>1.0055017605633803</v>
      </c>
      <c r="V249" s="370">
        <v>45960</v>
      </c>
      <c r="W249" s="280">
        <v>1</v>
      </c>
      <c r="X249" s="280">
        <v>1</v>
      </c>
      <c r="Y249" s="468">
        <v>1</v>
      </c>
      <c r="Z249" s="255" t="s">
        <v>928</v>
      </c>
      <c r="AA249" s="255" t="s">
        <v>928</v>
      </c>
      <c r="AB249" s="838" t="s">
        <v>1240</v>
      </c>
    </row>
    <row r="250" spans="1:28" ht="39.75" customHeight="1">
      <c r="A250" s="563" t="s">
        <v>1241</v>
      </c>
      <c r="B250" s="358" t="s">
        <v>31</v>
      </c>
      <c r="C250" s="367">
        <v>45960</v>
      </c>
      <c r="D250" s="360" t="s">
        <v>821</v>
      </c>
      <c r="E250" s="360">
        <v>45939</v>
      </c>
      <c r="F250" s="358" t="s">
        <v>869</v>
      </c>
      <c r="G250" s="361"/>
      <c r="H250" s="362">
        <v>385</v>
      </c>
      <c r="I250" s="1150" t="s">
        <v>687</v>
      </c>
      <c r="J250" s="362" t="s">
        <v>36</v>
      </c>
      <c r="K250" s="360">
        <v>45937</v>
      </c>
      <c r="L250" s="362" t="s">
        <v>110</v>
      </c>
      <c r="M250" s="968">
        <v>210533.1</v>
      </c>
      <c r="N250" s="976"/>
      <c r="O250" s="1014"/>
      <c r="P250" s="362" t="s">
        <v>110</v>
      </c>
      <c r="Q250" s="565" t="s">
        <v>38</v>
      </c>
      <c r="R250" s="363">
        <v>45936</v>
      </c>
      <c r="S250" s="333">
        <v>18693</v>
      </c>
      <c r="T250" s="564">
        <v>18693</v>
      </c>
      <c r="U250" s="3">
        <f>IFERROR(Table5[[#This Row],[Actual Redline Completed Footage UG]]/Table5[[#This Row],[Footage UG]], 0)</f>
        <v>1</v>
      </c>
      <c r="V250" s="505">
        <v>45944</v>
      </c>
      <c r="W250" s="280">
        <v>1</v>
      </c>
      <c r="X250" s="280">
        <v>1</v>
      </c>
      <c r="Y250" s="365">
        <v>1</v>
      </c>
      <c r="Z250" s="379">
        <v>45999</v>
      </c>
      <c r="AA250" s="59">
        <v>45999</v>
      </c>
      <c r="AB250" s="1061" t="s">
        <v>1242</v>
      </c>
    </row>
    <row r="251" spans="1:28" ht="39.75" customHeight="1">
      <c r="A251" s="834" t="s">
        <v>1243</v>
      </c>
      <c r="B251" s="643" t="s">
        <v>31</v>
      </c>
      <c r="C251" s="704">
        <v>46020</v>
      </c>
      <c r="D251" s="704" t="s">
        <v>1244</v>
      </c>
      <c r="E251" s="704">
        <v>45978</v>
      </c>
      <c r="F251" s="705" t="s">
        <v>61</v>
      </c>
      <c r="G251" s="705" t="s">
        <v>1245</v>
      </c>
      <c r="H251" s="706">
        <v>197</v>
      </c>
      <c r="I251" s="1150" t="s">
        <v>687</v>
      </c>
      <c r="J251" s="706" t="s">
        <v>36</v>
      </c>
      <c r="K251" s="704">
        <v>45978</v>
      </c>
      <c r="L251" s="706" t="s">
        <v>110</v>
      </c>
      <c r="M251" s="948">
        <v>87807.5</v>
      </c>
      <c r="N251" s="558"/>
      <c r="O251" s="1012"/>
      <c r="P251" s="706" t="s">
        <v>110</v>
      </c>
      <c r="Q251" s="949" t="s">
        <v>38</v>
      </c>
      <c r="R251" s="740">
        <v>45978</v>
      </c>
      <c r="S251" s="333">
        <v>10187</v>
      </c>
      <c r="T251" s="564">
        <v>8303</v>
      </c>
      <c r="U251" s="3">
        <f>IFERROR(Table5[[#This Row],[Actual Redline Completed Footage UG]]/Table5[[#This Row],[Footage UG]], 0)</f>
        <v>0.81505840777461469</v>
      </c>
      <c r="V251" s="807">
        <v>45985</v>
      </c>
      <c r="W251" s="712">
        <v>1</v>
      </c>
      <c r="X251" s="280">
        <v>1</v>
      </c>
      <c r="Y251" s="365">
        <v>1</v>
      </c>
      <c r="Z251" s="652">
        <v>46029</v>
      </c>
      <c r="AA251" s="255" t="s">
        <v>928</v>
      </c>
      <c r="AB251" s="832" t="s">
        <v>1246</v>
      </c>
    </row>
    <row r="252" spans="1:28" ht="39.75" customHeight="1">
      <c r="A252" s="563" t="s">
        <v>1247</v>
      </c>
      <c r="B252" s="358" t="s">
        <v>31</v>
      </c>
      <c r="C252" s="360">
        <v>45996</v>
      </c>
      <c r="D252" s="360" t="s">
        <v>821</v>
      </c>
      <c r="E252" s="360">
        <v>45958</v>
      </c>
      <c r="F252" s="358" t="s">
        <v>61</v>
      </c>
      <c r="G252" s="361" t="s">
        <v>1248</v>
      </c>
      <c r="H252" s="362">
        <v>303</v>
      </c>
      <c r="I252" s="1150" t="s">
        <v>687</v>
      </c>
      <c r="J252" s="362" t="s">
        <v>36</v>
      </c>
      <c r="K252" s="360">
        <v>45953</v>
      </c>
      <c r="L252" s="362" t="s">
        <v>110</v>
      </c>
      <c r="M252" s="651">
        <v>168480.8</v>
      </c>
      <c r="N252" s="415"/>
      <c r="O252" s="415"/>
      <c r="P252" s="362" t="s">
        <v>110</v>
      </c>
      <c r="Q252" s="565" t="s">
        <v>38</v>
      </c>
      <c r="R252" s="363">
        <v>45953</v>
      </c>
      <c r="S252" s="364">
        <v>13760</v>
      </c>
      <c r="T252" s="382">
        <v>13760</v>
      </c>
      <c r="U252" s="3">
        <f>IFERROR($T252/$S252, 0)</f>
        <v>1</v>
      </c>
      <c r="V252" s="505">
        <v>45978</v>
      </c>
      <c r="W252" s="280">
        <v>1</v>
      </c>
      <c r="X252" s="280">
        <v>1</v>
      </c>
      <c r="Y252" s="365">
        <v>1</v>
      </c>
      <c r="Z252" s="363">
        <v>46371</v>
      </c>
      <c r="AA252" s="255" t="s">
        <v>928</v>
      </c>
      <c r="AB252" s="352" t="s">
        <v>1249</v>
      </c>
    </row>
    <row r="253" spans="1:28" ht="39.75" customHeight="1">
      <c r="A253" s="660" t="s">
        <v>1250</v>
      </c>
      <c r="B253" s="358" t="s">
        <v>31</v>
      </c>
      <c r="C253" s="367">
        <v>45960</v>
      </c>
      <c r="D253" s="360" t="s">
        <v>1251</v>
      </c>
      <c r="E253" s="360">
        <v>45915</v>
      </c>
      <c r="F253" s="358" t="s">
        <v>1252</v>
      </c>
      <c r="G253" s="361"/>
      <c r="H253" s="362">
        <v>384</v>
      </c>
      <c r="I253" s="1150" t="s">
        <v>687</v>
      </c>
      <c r="J253" s="362" t="s">
        <v>36</v>
      </c>
      <c r="K253" s="360">
        <v>45905</v>
      </c>
      <c r="L253" s="362" t="s">
        <v>110</v>
      </c>
      <c r="M253" s="651">
        <v>145985.5</v>
      </c>
      <c r="N253" s="558"/>
      <c r="O253" s="1012"/>
      <c r="P253" s="362" t="s">
        <v>110</v>
      </c>
      <c r="Q253" s="943" t="s">
        <v>38</v>
      </c>
      <c r="R253" s="59">
        <v>45906</v>
      </c>
      <c r="S253" s="1241">
        <v>14150</v>
      </c>
      <c r="T253" s="564">
        <v>15378</v>
      </c>
      <c r="U253" s="3">
        <f>IFERROR(Table5[[#This Row],[Actual Redline Completed Footage UG]]/Table5[[#This Row],[Footage UG]], 0)</f>
        <v>1.0867844522968197</v>
      </c>
      <c r="V253" s="505">
        <v>45926</v>
      </c>
      <c r="W253" s="280">
        <v>1</v>
      </c>
      <c r="X253" s="280">
        <v>1</v>
      </c>
      <c r="Y253" s="365">
        <v>1</v>
      </c>
      <c r="Z253" s="373" t="s">
        <v>928</v>
      </c>
      <c r="AA253" s="373" t="s">
        <v>928</v>
      </c>
      <c r="AB253" s="613" t="s">
        <v>1253</v>
      </c>
    </row>
    <row r="254" spans="1:28" ht="39.75" customHeight="1">
      <c r="A254" s="563" t="s">
        <v>1254</v>
      </c>
      <c r="B254" s="358" t="s">
        <v>31</v>
      </c>
      <c r="C254" s="367">
        <v>45930</v>
      </c>
      <c r="D254" s="360" t="s">
        <v>1255</v>
      </c>
      <c r="E254" s="360">
        <v>45916</v>
      </c>
      <c r="F254" s="358" t="s">
        <v>57</v>
      </c>
      <c r="G254" s="361"/>
      <c r="H254" s="362">
        <v>84</v>
      </c>
      <c r="I254" s="1150" t="s">
        <v>687</v>
      </c>
      <c r="J254" s="362" t="s">
        <v>36</v>
      </c>
      <c r="K254" s="358" t="s">
        <v>38</v>
      </c>
      <c r="L254" s="362" t="s">
        <v>110</v>
      </c>
      <c r="M254" s="651">
        <v>30892</v>
      </c>
      <c r="N254" s="415"/>
      <c r="O254" s="415"/>
      <c r="P254" s="362" t="s">
        <v>110</v>
      </c>
      <c r="Q254" s="565" t="s">
        <v>38</v>
      </c>
      <c r="R254" s="363">
        <v>45911</v>
      </c>
      <c r="S254" s="333">
        <v>2811</v>
      </c>
      <c r="T254" s="564">
        <v>2732</v>
      </c>
      <c r="U254" s="3">
        <f>IFERROR($T254/$S254, 0)</f>
        <v>0.97189612237637857</v>
      </c>
      <c r="V254" s="21">
        <v>45922</v>
      </c>
      <c r="W254" s="814">
        <v>1</v>
      </c>
      <c r="X254" s="280">
        <v>1</v>
      </c>
      <c r="Y254" s="365">
        <v>1</v>
      </c>
      <c r="Z254" s="373" t="s">
        <v>928</v>
      </c>
      <c r="AA254" s="373" t="s">
        <v>928</v>
      </c>
      <c r="AB254" s="613" t="s">
        <v>1256</v>
      </c>
    </row>
    <row r="255" spans="1:28" ht="39.75" customHeight="1">
      <c r="A255" s="961" t="s">
        <v>1257</v>
      </c>
      <c r="B255" s="358" t="s">
        <v>31</v>
      </c>
      <c r="C255" s="360">
        <v>46017</v>
      </c>
      <c r="D255" s="360" t="s">
        <v>1244</v>
      </c>
      <c r="E255" s="360">
        <v>45936</v>
      </c>
      <c r="F255" s="358" t="s">
        <v>57</v>
      </c>
      <c r="G255" s="361"/>
      <c r="H255" s="362">
        <v>157</v>
      </c>
      <c r="I255" s="1150" t="s">
        <v>687</v>
      </c>
      <c r="J255" s="362" t="s">
        <v>36</v>
      </c>
      <c r="K255" s="360">
        <v>45943</v>
      </c>
      <c r="L255" s="362" t="s">
        <v>110</v>
      </c>
      <c r="M255" s="651">
        <v>64059.5</v>
      </c>
      <c r="N255" s="415"/>
      <c r="O255" s="415"/>
      <c r="P255" s="362" t="s">
        <v>110</v>
      </c>
      <c r="Q255" s="658" t="s">
        <v>38</v>
      </c>
      <c r="R255" s="363">
        <v>45943</v>
      </c>
      <c r="S255" s="364">
        <v>4725</v>
      </c>
      <c r="T255" s="564">
        <v>4535</v>
      </c>
      <c r="U255" s="3">
        <v>0.96</v>
      </c>
      <c r="V255" s="21">
        <v>45971</v>
      </c>
      <c r="W255" s="814">
        <v>1</v>
      </c>
      <c r="X255" s="280">
        <v>1</v>
      </c>
      <c r="Y255" s="365">
        <v>1</v>
      </c>
      <c r="Z255" s="363">
        <v>46001</v>
      </c>
      <c r="AA255" s="373" t="s">
        <v>928</v>
      </c>
      <c r="AB255" s="1242"/>
    </row>
    <row r="256" spans="1:28" ht="39.75" customHeight="1">
      <c r="A256" s="573" t="s">
        <v>263</v>
      </c>
      <c r="B256" s="576" t="s">
        <v>31</v>
      </c>
      <c r="C256" s="24">
        <v>45930</v>
      </c>
      <c r="D256" s="24" t="s">
        <v>56</v>
      </c>
      <c r="E256" s="24">
        <v>45874</v>
      </c>
      <c r="F256" s="577" t="s">
        <v>869</v>
      </c>
      <c r="G256" s="578"/>
      <c r="H256" s="579">
        <v>208</v>
      </c>
      <c r="I256" s="584" t="s">
        <v>687</v>
      </c>
      <c r="J256" s="579" t="s">
        <v>36</v>
      </c>
      <c r="K256" s="360">
        <v>45876</v>
      </c>
      <c r="L256" s="362" t="s">
        <v>110</v>
      </c>
      <c r="M256" s="651">
        <v>124980</v>
      </c>
      <c r="N256" s="586"/>
      <c r="O256" s="374"/>
      <c r="P256" s="362" t="s">
        <v>110</v>
      </c>
      <c r="Q256" s="854" t="s">
        <v>38</v>
      </c>
      <c r="R256" s="652">
        <v>45876</v>
      </c>
      <c r="S256" s="333">
        <v>11700</v>
      </c>
      <c r="T256" s="564">
        <v>11820</v>
      </c>
      <c r="U256" s="3">
        <v>1.01</v>
      </c>
      <c r="V256" s="505">
        <v>45890</v>
      </c>
      <c r="W256" s="280">
        <v>1</v>
      </c>
      <c r="X256" s="280">
        <v>1</v>
      </c>
      <c r="Y256" s="365">
        <v>1</v>
      </c>
      <c r="Z256" s="59">
        <v>45926</v>
      </c>
      <c r="AA256" s="59">
        <v>45926</v>
      </c>
      <c r="AB256" s="389" t="s">
        <v>1258</v>
      </c>
    </row>
    <row r="257" spans="1:31" ht="39.75" customHeight="1">
      <c r="A257" s="834" t="s">
        <v>1259</v>
      </c>
      <c r="B257" s="643" t="s">
        <v>31</v>
      </c>
      <c r="C257" s="704">
        <v>46015</v>
      </c>
      <c r="D257" s="704" t="s">
        <v>817</v>
      </c>
      <c r="E257" s="704">
        <v>45965</v>
      </c>
      <c r="F257" s="705" t="s">
        <v>57</v>
      </c>
      <c r="G257" s="705" t="s">
        <v>1260</v>
      </c>
      <c r="H257" s="706">
        <v>0</v>
      </c>
      <c r="I257" s="1150" t="s">
        <v>687</v>
      </c>
      <c r="J257" s="706" t="s">
        <v>30</v>
      </c>
      <c r="K257" s="704" t="s">
        <v>260</v>
      </c>
      <c r="L257" s="706" t="s">
        <v>110</v>
      </c>
      <c r="M257" s="835">
        <v>4773.8</v>
      </c>
      <c r="N257" s="586"/>
      <c r="O257" s="374"/>
      <c r="P257" s="706" t="s">
        <v>110</v>
      </c>
      <c r="Q257" s="836" t="s">
        <v>38</v>
      </c>
      <c r="R257" s="709" t="s">
        <v>36</v>
      </c>
      <c r="S257" s="333">
        <v>103</v>
      </c>
      <c r="T257" s="564">
        <v>82</v>
      </c>
      <c r="U257" s="3">
        <f>IFERROR(Table5[[#This Row],[Actual Redline Completed Footage UG]]/Table5[[#This Row],[Footage UG]], 0)</f>
        <v>0.79611650485436891</v>
      </c>
      <c r="V257" s="720">
        <v>45985</v>
      </c>
      <c r="W257" s="712">
        <v>0</v>
      </c>
      <c r="X257" s="712">
        <v>0</v>
      </c>
      <c r="Y257" s="710">
        <v>0</v>
      </c>
      <c r="Z257" s="363">
        <v>46035</v>
      </c>
      <c r="AA257" s="363">
        <v>46073</v>
      </c>
      <c r="AB257" s="713" t="s">
        <v>1261</v>
      </c>
    </row>
    <row r="258" spans="1:31" ht="39.75" customHeight="1">
      <c r="A258" s="1243" t="s">
        <v>264</v>
      </c>
      <c r="B258" s="359" t="s">
        <v>28</v>
      </c>
      <c r="C258" s="345">
        <v>45716</v>
      </c>
      <c r="D258" s="345" t="s">
        <v>50</v>
      </c>
      <c r="E258" s="345">
        <v>45701</v>
      </c>
      <c r="F258" s="366" t="s">
        <v>59</v>
      </c>
      <c r="G258" s="1244" t="s">
        <v>116</v>
      </c>
      <c r="H258" s="372">
        <v>0</v>
      </c>
      <c r="I258" s="372" t="s">
        <v>38</v>
      </c>
      <c r="J258" s="372" t="s">
        <v>30</v>
      </c>
      <c r="K258" s="345">
        <v>45705</v>
      </c>
      <c r="L258" s="372" t="s">
        <v>110</v>
      </c>
      <c r="M258" s="1245">
        <v>1295</v>
      </c>
      <c r="N258" s="1246"/>
      <c r="O258" s="1246"/>
      <c r="P258" s="1189" t="s">
        <v>110</v>
      </c>
      <c r="Q258" s="565" t="s">
        <v>38</v>
      </c>
      <c r="R258" s="388">
        <v>45706</v>
      </c>
      <c r="S258" s="378">
        <v>153</v>
      </c>
      <c r="T258" s="387">
        <v>153</v>
      </c>
      <c r="U258" s="3">
        <f>IFERROR($T258/$S258, 0)</f>
        <v>1</v>
      </c>
      <c r="V258" s="505">
        <v>45754</v>
      </c>
      <c r="W258" s="365">
        <v>1</v>
      </c>
      <c r="X258" s="365">
        <v>1</v>
      </c>
      <c r="Y258" s="365">
        <v>1</v>
      </c>
      <c r="Z258" s="373" t="s">
        <v>928</v>
      </c>
      <c r="AA258" s="373" t="s">
        <v>928</v>
      </c>
      <c r="AB258" s="107" t="s">
        <v>1262</v>
      </c>
    </row>
    <row r="259" spans="1:31" ht="39.75" customHeight="1">
      <c r="A259" s="573" t="s">
        <v>275</v>
      </c>
      <c r="B259" s="575" t="s">
        <v>28</v>
      </c>
      <c r="C259" s="24">
        <v>45772</v>
      </c>
      <c r="D259" s="576" t="s">
        <v>1006</v>
      </c>
      <c r="E259" s="24">
        <v>45716</v>
      </c>
      <c r="F259" s="576" t="s">
        <v>1008</v>
      </c>
      <c r="G259" s="609" t="s">
        <v>276</v>
      </c>
      <c r="H259" s="579">
        <v>56</v>
      </c>
      <c r="I259" s="579" t="s">
        <v>687</v>
      </c>
      <c r="J259" s="579" t="s">
        <v>30</v>
      </c>
      <c r="K259" s="385">
        <v>45716</v>
      </c>
      <c r="L259" s="51" t="s">
        <v>110</v>
      </c>
      <c r="M259" s="580">
        <v>45321.5</v>
      </c>
      <c r="N259" s="41"/>
      <c r="O259" s="41"/>
      <c r="P259" s="105" t="s">
        <v>110</v>
      </c>
      <c r="Q259" s="571" t="s">
        <v>38</v>
      </c>
      <c r="R259" s="370">
        <v>45722</v>
      </c>
      <c r="S259" s="9">
        <v>3642</v>
      </c>
      <c r="T259" s="382">
        <v>3666</v>
      </c>
      <c r="U259" s="1186">
        <f>IFERROR(Table5[[#This Row],[Actual Redline Completed Footage UG]]/Table5[[#This Row],[Footage UG]], 0)</f>
        <v>1.0065897858319606</v>
      </c>
      <c r="V259" s="505">
        <v>45734</v>
      </c>
      <c r="W259" s="365">
        <v>1</v>
      </c>
      <c r="X259" s="365">
        <v>1</v>
      </c>
      <c r="Y259" s="365">
        <v>1</v>
      </c>
      <c r="Z259" s="370">
        <v>45972</v>
      </c>
      <c r="AA259" s="370">
        <v>45972</v>
      </c>
      <c r="AB259" s="135"/>
    </row>
    <row r="260" spans="1:31" ht="39.75" customHeight="1">
      <c r="A260" s="573" t="s">
        <v>345</v>
      </c>
      <c r="B260" s="575" t="s">
        <v>28</v>
      </c>
      <c r="C260" s="24">
        <v>45772</v>
      </c>
      <c r="D260" s="576" t="s">
        <v>1016</v>
      </c>
      <c r="E260" s="24">
        <v>45743</v>
      </c>
      <c r="F260" s="576" t="s">
        <v>1008</v>
      </c>
      <c r="G260" s="578" t="s">
        <v>346</v>
      </c>
      <c r="H260" s="579">
        <v>63</v>
      </c>
      <c r="I260" s="584" t="s">
        <v>687</v>
      </c>
      <c r="J260" s="587" t="s">
        <v>30</v>
      </c>
      <c r="K260" s="662">
        <v>45741</v>
      </c>
      <c r="L260" s="600" t="s">
        <v>110</v>
      </c>
      <c r="M260" s="663">
        <v>41813</v>
      </c>
      <c r="N260" s="41"/>
      <c r="O260" s="41"/>
      <c r="P260" s="1019" t="s">
        <v>110</v>
      </c>
      <c r="Q260" s="658" t="s">
        <v>38</v>
      </c>
      <c r="R260" s="281">
        <v>45745</v>
      </c>
      <c r="S260" s="6">
        <v>3243</v>
      </c>
      <c r="T260" s="612">
        <v>3290</v>
      </c>
      <c r="U260" s="29">
        <f>IFERROR(Table5[[#This Row],[Actual Redline Completed Footage UG]]/Table5[[#This Row],[Footage UG]], 0)</f>
        <v>1.0144927536231885</v>
      </c>
      <c r="V260" s="281">
        <v>45761</v>
      </c>
      <c r="W260" s="256">
        <v>1</v>
      </c>
      <c r="X260" s="256">
        <v>1</v>
      </c>
      <c r="Y260" s="256">
        <v>1</v>
      </c>
      <c r="Z260" s="370">
        <v>45917</v>
      </c>
      <c r="AA260" s="370">
        <v>45917</v>
      </c>
      <c r="AB260" s="664" t="s">
        <v>1263</v>
      </c>
    </row>
    <row r="261" spans="1:31" ht="39.75" customHeight="1">
      <c r="A261" s="573" t="s">
        <v>353</v>
      </c>
      <c r="B261" s="575" t="s">
        <v>28</v>
      </c>
      <c r="C261" s="24">
        <v>45772</v>
      </c>
      <c r="D261" s="577" t="s">
        <v>886</v>
      </c>
      <c r="E261" s="24">
        <v>45708</v>
      </c>
      <c r="F261" s="577" t="s">
        <v>1001</v>
      </c>
      <c r="G261" s="583" t="s">
        <v>354</v>
      </c>
      <c r="H261" s="579">
        <v>82</v>
      </c>
      <c r="I261" s="584" t="s">
        <v>687</v>
      </c>
      <c r="J261" s="579" t="s">
        <v>30</v>
      </c>
      <c r="K261" s="381">
        <v>45698</v>
      </c>
      <c r="L261" s="386" t="s">
        <v>110</v>
      </c>
      <c r="M261" s="580">
        <v>71979</v>
      </c>
      <c r="N261" s="558"/>
      <c r="O261" s="558"/>
      <c r="P261" s="1020" t="s">
        <v>110</v>
      </c>
      <c r="Q261" s="585" t="s">
        <v>38</v>
      </c>
      <c r="R261" s="363">
        <v>45694</v>
      </c>
      <c r="S261" s="9">
        <v>5628</v>
      </c>
      <c r="T261" s="382">
        <v>3927</v>
      </c>
      <c r="U261" s="29">
        <f>IFERROR(Table5[[#This Row],[Actual Redline Completed Footage UG]]/Table5[[#This Row],[Footage UG]], 0)</f>
        <v>0.69776119402985071</v>
      </c>
      <c r="V261" s="505">
        <v>45742</v>
      </c>
      <c r="W261" s="365">
        <v>1</v>
      </c>
      <c r="X261" s="365">
        <v>1</v>
      </c>
      <c r="Y261" s="365">
        <v>1</v>
      </c>
      <c r="Z261" s="388">
        <v>45901</v>
      </c>
      <c r="AA261" s="388">
        <v>45901</v>
      </c>
      <c r="AB261" s="135"/>
    </row>
    <row r="262" spans="1:31" ht="39.75" customHeight="1">
      <c r="A262" s="957" t="s">
        <v>382</v>
      </c>
      <c r="B262" s="302" t="s">
        <v>28</v>
      </c>
      <c r="C262" s="19">
        <v>45742</v>
      </c>
      <c r="D262" s="690" t="s">
        <v>1021</v>
      </c>
      <c r="E262" s="305">
        <v>45680</v>
      </c>
      <c r="F262" s="18" t="s">
        <v>59</v>
      </c>
      <c r="G262" s="441" t="s">
        <v>383</v>
      </c>
      <c r="H262" s="20">
        <v>79</v>
      </c>
      <c r="I262" s="1247" t="s">
        <v>880</v>
      </c>
      <c r="J262" s="641" t="s">
        <v>30</v>
      </c>
      <c r="K262" s="298" t="s">
        <v>38</v>
      </c>
      <c r="L262" s="304" t="s">
        <v>110</v>
      </c>
      <c r="M262" s="947">
        <v>64790.5</v>
      </c>
      <c r="N262" s="1021"/>
      <c r="O262" s="1021"/>
      <c r="P262" s="304" t="s">
        <v>110</v>
      </c>
      <c r="Q262" s="817" t="s">
        <v>38</v>
      </c>
      <c r="R262" s="21">
        <v>45675</v>
      </c>
      <c r="S262" s="5">
        <v>4975</v>
      </c>
      <c r="T262" s="612">
        <v>4975</v>
      </c>
      <c r="U262" s="3">
        <f>IFERROR($T262/$S262, 0)</f>
        <v>1</v>
      </c>
      <c r="V262" s="129">
        <v>45680</v>
      </c>
      <c r="W262" s="280">
        <v>0</v>
      </c>
      <c r="X262" s="280">
        <v>0</v>
      </c>
      <c r="Y262" s="1191">
        <v>0</v>
      </c>
      <c r="Z262" s="373" t="s">
        <v>928</v>
      </c>
      <c r="AA262" s="373" t="s">
        <v>928</v>
      </c>
      <c r="AB262" s="27" t="s">
        <v>1264</v>
      </c>
    </row>
    <row r="263" spans="1:31" ht="39.75" customHeight="1">
      <c r="A263" s="660" t="s">
        <v>1265</v>
      </c>
      <c r="B263" s="359" t="s">
        <v>28</v>
      </c>
      <c r="C263" s="360">
        <v>45960</v>
      </c>
      <c r="D263" s="358" t="s">
        <v>52</v>
      </c>
      <c r="E263" s="360">
        <v>45927</v>
      </c>
      <c r="F263" s="358" t="s">
        <v>1266</v>
      </c>
      <c r="G263" s="361" t="s">
        <v>1267</v>
      </c>
      <c r="H263" s="362">
        <v>86</v>
      </c>
      <c r="I263" s="1150" t="s">
        <v>687</v>
      </c>
      <c r="J263" s="362" t="s">
        <v>30</v>
      </c>
      <c r="K263" s="360">
        <v>45917</v>
      </c>
      <c r="L263" s="362" t="s">
        <v>110</v>
      </c>
      <c r="M263" s="651">
        <v>45500</v>
      </c>
      <c r="N263" s="415"/>
      <c r="O263" s="415"/>
      <c r="P263" s="362" t="s">
        <v>110</v>
      </c>
      <c r="Q263" s="565" t="s">
        <v>38</v>
      </c>
      <c r="R263" s="363">
        <v>45917</v>
      </c>
      <c r="S263" s="364">
        <v>3242</v>
      </c>
      <c r="T263" s="382">
        <v>3228</v>
      </c>
      <c r="U263" s="1161">
        <f>IFERROR($T263/$S263, 0)</f>
        <v>0.99568167797655771</v>
      </c>
      <c r="V263" s="505">
        <v>45930</v>
      </c>
      <c r="W263" s="280">
        <v>0</v>
      </c>
      <c r="X263" s="280">
        <v>0</v>
      </c>
      <c r="Y263" s="333">
        <v>0</v>
      </c>
      <c r="Z263" s="363">
        <v>45958</v>
      </c>
      <c r="AA263" s="363">
        <v>45958</v>
      </c>
      <c r="AB263" s="1248"/>
    </row>
    <row r="264" spans="1:31" ht="39.75" customHeight="1">
      <c r="A264" s="960" t="s">
        <v>1268</v>
      </c>
      <c r="B264" s="575" t="s">
        <v>28</v>
      </c>
      <c r="C264" s="608">
        <v>45991</v>
      </c>
      <c r="D264" s="691" t="s">
        <v>50</v>
      </c>
      <c r="E264" s="24">
        <v>45743</v>
      </c>
      <c r="F264" s="576" t="s">
        <v>59</v>
      </c>
      <c r="G264" s="578" t="s">
        <v>387</v>
      </c>
      <c r="H264" s="579">
        <v>69</v>
      </c>
      <c r="I264" s="1150" t="s">
        <v>687</v>
      </c>
      <c r="J264" s="362" t="s">
        <v>30</v>
      </c>
      <c r="K264" s="19">
        <v>45741</v>
      </c>
      <c r="L264" s="300" t="s">
        <v>110</v>
      </c>
      <c r="M264" s="935">
        <v>67734.5</v>
      </c>
      <c r="N264" s="966"/>
      <c r="O264" s="966"/>
      <c r="P264" s="300" t="s">
        <v>110</v>
      </c>
      <c r="Q264" s="817" t="s">
        <v>38</v>
      </c>
      <c r="R264" s="21">
        <v>45744</v>
      </c>
      <c r="S264" s="5">
        <v>4822</v>
      </c>
      <c r="T264" s="818">
        <v>4993</v>
      </c>
      <c r="U264" s="3">
        <f>IFERROR(Table5[[#This Row],[Actual Redline Completed Footage UG]]/Table5[[#This Row],[Footage UG]], 0)</f>
        <v>1.035462463708005</v>
      </c>
      <c r="V264" s="21">
        <v>45784</v>
      </c>
      <c r="W264" s="280">
        <v>0</v>
      </c>
      <c r="X264" s="280">
        <v>0</v>
      </c>
      <c r="Y264" s="1151">
        <v>0</v>
      </c>
      <c r="Z264" s="373" t="s">
        <v>928</v>
      </c>
      <c r="AA264" s="373" t="s">
        <v>928</v>
      </c>
      <c r="AB264" s="27" t="s">
        <v>1269</v>
      </c>
    </row>
    <row r="265" spans="1:31" ht="39.75" customHeight="1">
      <c r="A265" s="834" t="s">
        <v>1270</v>
      </c>
      <c r="B265" s="359" t="s">
        <v>28</v>
      </c>
      <c r="C265" s="704">
        <v>46008</v>
      </c>
      <c r="D265" s="704" t="s">
        <v>842</v>
      </c>
      <c r="E265" s="715">
        <v>45743</v>
      </c>
      <c r="F265" s="716" t="s">
        <v>59</v>
      </c>
      <c r="G265" s="716" t="s">
        <v>1271</v>
      </c>
      <c r="H265" s="717">
        <v>54</v>
      </c>
      <c r="I265" s="1150" t="s">
        <v>687</v>
      </c>
      <c r="J265" s="706" t="s">
        <v>30</v>
      </c>
      <c r="K265" s="715">
        <v>45741</v>
      </c>
      <c r="L265" s="706" t="s">
        <v>110</v>
      </c>
      <c r="M265" s="941">
        <v>45215.5</v>
      </c>
      <c r="N265" s="558"/>
      <c r="O265" s="1012"/>
      <c r="P265" s="706" t="s">
        <v>110</v>
      </c>
      <c r="Q265" s="942" t="s">
        <v>38</v>
      </c>
      <c r="R265" s="720">
        <v>45744</v>
      </c>
      <c r="S265" s="728">
        <v>3796</v>
      </c>
      <c r="T265" s="837">
        <v>3772</v>
      </c>
      <c r="U265" s="3">
        <f>IFERROR(Table5[[#This Row],[Actual Redline Completed Footage UG]]/Table5[[#This Row],[Footage UG]], 0)</f>
        <v>0.9936775553213909</v>
      </c>
      <c r="V265" s="722">
        <v>45996</v>
      </c>
      <c r="W265" s="712">
        <v>0</v>
      </c>
      <c r="X265" s="712">
        <v>0</v>
      </c>
      <c r="Y265" s="1151">
        <v>0</v>
      </c>
      <c r="Z265" s="373" t="s">
        <v>928</v>
      </c>
      <c r="AA265" s="373" t="s">
        <v>928</v>
      </c>
      <c r="AB265" s="1192" t="s">
        <v>1272</v>
      </c>
    </row>
    <row r="266" spans="1:31" ht="39.75" customHeight="1">
      <c r="A266" s="960" t="s">
        <v>392</v>
      </c>
      <c r="B266" s="575" t="s">
        <v>28</v>
      </c>
      <c r="C266" s="608">
        <v>45991</v>
      </c>
      <c r="D266" s="682" t="s">
        <v>1273</v>
      </c>
      <c r="E266" s="577">
        <v>45735</v>
      </c>
      <c r="F266" s="576" t="s">
        <v>59</v>
      </c>
      <c r="G266" s="578" t="s">
        <v>393</v>
      </c>
      <c r="H266" s="579">
        <v>70</v>
      </c>
      <c r="I266" s="1150" t="s">
        <v>687</v>
      </c>
      <c r="J266" s="369" t="s">
        <v>30</v>
      </c>
      <c r="K266" s="299">
        <v>45716</v>
      </c>
      <c r="L266" s="20" t="s">
        <v>110</v>
      </c>
      <c r="M266" s="947">
        <v>56262.5</v>
      </c>
      <c r="N266" s="558"/>
      <c r="O266" s="558"/>
      <c r="P266" s="20" t="s">
        <v>110</v>
      </c>
      <c r="Q266" s="817" t="s">
        <v>38</v>
      </c>
      <c r="R266" s="21">
        <v>45744</v>
      </c>
      <c r="S266" s="5">
        <v>4870</v>
      </c>
      <c r="T266" s="818">
        <v>4921</v>
      </c>
      <c r="U266" s="3">
        <f>IFERROR(Table5[[#This Row],[Actual Redline Completed Footage UG]]/Table5[[#This Row],[Footage UG]], 0)</f>
        <v>1.0104722792607803</v>
      </c>
      <c r="V266" s="21">
        <v>45754</v>
      </c>
      <c r="W266" s="365">
        <v>1</v>
      </c>
      <c r="X266" s="365">
        <v>1</v>
      </c>
      <c r="Y266" s="365">
        <v>1</v>
      </c>
      <c r="Z266" s="373" t="s">
        <v>928</v>
      </c>
      <c r="AA266" s="373" t="s">
        <v>928</v>
      </c>
      <c r="AB266" s="38" t="s">
        <v>1274</v>
      </c>
    </row>
    <row r="267" spans="1:31" ht="39.75" customHeight="1">
      <c r="A267" s="563" t="s">
        <v>1275</v>
      </c>
      <c r="B267" s="359" t="s">
        <v>28</v>
      </c>
      <c r="C267" s="360">
        <v>45991</v>
      </c>
      <c r="D267" s="360" t="s">
        <v>50</v>
      </c>
      <c r="E267" s="367">
        <v>45743</v>
      </c>
      <c r="F267" s="366" t="s">
        <v>59</v>
      </c>
      <c r="G267" s="368" t="s">
        <v>401</v>
      </c>
      <c r="H267" s="369">
        <v>70</v>
      </c>
      <c r="I267" s="1150" t="s">
        <v>687</v>
      </c>
      <c r="J267" s="362" t="s">
        <v>30</v>
      </c>
      <c r="K267" s="367">
        <v>45741</v>
      </c>
      <c r="L267" s="362" t="s">
        <v>110</v>
      </c>
      <c r="M267" s="581">
        <v>67735.5</v>
      </c>
      <c r="N267" s="558"/>
      <c r="O267" s="1012"/>
      <c r="P267" s="362" t="s">
        <v>110</v>
      </c>
      <c r="Q267" s="565" t="s">
        <v>38</v>
      </c>
      <c r="R267" s="370">
        <v>45779</v>
      </c>
      <c r="S267" s="9">
        <v>6152</v>
      </c>
      <c r="T267" s="382">
        <v>6020</v>
      </c>
      <c r="U267" s="3">
        <v>0.98</v>
      </c>
      <c r="V267" s="505">
        <v>45792</v>
      </c>
      <c r="W267" s="365">
        <v>1</v>
      </c>
      <c r="X267" s="365">
        <v>1</v>
      </c>
      <c r="Y267" s="365">
        <v>1</v>
      </c>
      <c r="Z267" s="373" t="s">
        <v>928</v>
      </c>
      <c r="AA267" s="373" t="s">
        <v>928</v>
      </c>
      <c r="AB267" s="278" t="s">
        <v>1276</v>
      </c>
    </row>
    <row r="268" spans="1:31" ht="39.75" customHeight="1">
      <c r="A268" s="650" t="s">
        <v>416</v>
      </c>
      <c r="B268" s="359" t="s">
        <v>28</v>
      </c>
      <c r="C268" s="367">
        <v>45742</v>
      </c>
      <c r="D268" s="366" t="s">
        <v>886</v>
      </c>
      <c r="E268" s="367">
        <v>45708</v>
      </c>
      <c r="F268" s="345" t="s">
        <v>1001</v>
      </c>
      <c r="G268" s="368" t="s">
        <v>417</v>
      </c>
      <c r="H268" s="369">
        <v>0</v>
      </c>
      <c r="I268" s="362" t="s">
        <v>38</v>
      </c>
      <c r="J268" s="369" t="s">
        <v>30</v>
      </c>
      <c r="K268" s="367">
        <v>45712</v>
      </c>
      <c r="L268" s="369" t="s">
        <v>110</v>
      </c>
      <c r="M268" s="581">
        <v>14262</v>
      </c>
      <c r="N268" s="558"/>
      <c r="O268" s="1012"/>
      <c r="P268" s="369" t="s">
        <v>110</v>
      </c>
      <c r="Q268" s="565" t="s">
        <v>38</v>
      </c>
      <c r="R268" s="370">
        <v>45712</v>
      </c>
      <c r="S268" s="378">
        <v>826</v>
      </c>
      <c r="T268" s="387">
        <v>810</v>
      </c>
      <c r="U268" s="29">
        <f>IFERROR(Table5[[#This Row],[Actual Redline Completed Footage UG]]/Table5[[#This Row],[Footage UG]], 0)</f>
        <v>0.98062953995157387</v>
      </c>
      <c r="V268" s="505">
        <v>45741</v>
      </c>
      <c r="W268" s="280">
        <v>1</v>
      </c>
      <c r="X268" s="280">
        <v>1</v>
      </c>
      <c r="Y268" s="280">
        <v>1</v>
      </c>
      <c r="Z268" s="370">
        <v>45867</v>
      </c>
      <c r="AA268" s="370">
        <v>45867</v>
      </c>
      <c r="AB268" s="135"/>
      <c r="AC268" s="1033"/>
    </row>
    <row r="269" spans="1:31" ht="39.75" customHeight="1">
      <c r="A269" s="573" t="s">
        <v>429</v>
      </c>
      <c r="B269" s="575" t="s">
        <v>28</v>
      </c>
      <c r="C269" s="24">
        <v>45742</v>
      </c>
      <c r="D269" s="576" t="s">
        <v>1035</v>
      </c>
      <c r="E269" s="24">
        <v>45708</v>
      </c>
      <c r="F269" s="577" t="s">
        <v>55</v>
      </c>
      <c r="G269" s="578" t="s">
        <v>430</v>
      </c>
      <c r="H269" s="579">
        <v>0</v>
      </c>
      <c r="I269" s="579" t="s">
        <v>687</v>
      </c>
      <c r="J269" s="579" t="s">
        <v>30</v>
      </c>
      <c r="K269" s="367">
        <v>45714</v>
      </c>
      <c r="L269" s="369" t="s">
        <v>110</v>
      </c>
      <c r="M269" s="581">
        <v>93462.85</v>
      </c>
      <c r="N269" s="582"/>
      <c r="O269" s="1012"/>
      <c r="P269" s="369" t="s">
        <v>110</v>
      </c>
      <c r="Q269" s="565" t="s">
        <v>38</v>
      </c>
      <c r="R269" s="388">
        <v>45709</v>
      </c>
      <c r="S269" s="378">
        <v>7497</v>
      </c>
      <c r="T269" s="387">
        <v>7251</v>
      </c>
      <c r="U269" s="29">
        <f>IFERROR(Table5[[#This Row],[Actual Redline Completed Footage UG]]/Table5[[#This Row],[Footage UG]], 0)</f>
        <v>0.96718687474989995</v>
      </c>
      <c r="V269" s="505">
        <v>45728</v>
      </c>
      <c r="W269" s="365">
        <v>1</v>
      </c>
      <c r="X269" s="365">
        <v>1</v>
      </c>
      <c r="Y269" s="365">
        <v>1</v>
      </c>
      <c r="Z269" s="370">
        <v>45916</v>
      </c>
      <c r="AA269" s="370">
        <v>45916</v>
      </c>
      <c r="AB269" s="135"/>
      <c r="AC269" s="1032"/>
      <c r="AD269" s="1026"/>
      <c r="AE269" s="1027"/>
    </row>
    <row r="270" spans="1:31" ht="39.75" customHeight="1">
      <c r="A270" s="573" t="s">
        <v>439</v>
      </c>
      <c r="B270" s="575" t="s">
        <v>28</v>
      </c>
      <c r="C270" s="24">
        <v>45924</v>
      </c>
      <c r="D270" s="577" t="s">
        <v>56</v>
      </c>
      <c r="E270" s="24">
        <v>45772</v>
      </c>
      <c r="F270" s="576" t="s">
        <v>59</v>
      </c>
      <c r="G270" s="576" t="s">
        <v>440</v>
      </c>
      <c r="H270" s="579">
        <v>0</v>
      </c>
      <c r="I270" s="579" t="s">
        <v>687</v>
      </c>
      <c r="J270" s="579" t="s">
        <v>30</v>
      </c>
      <c r="K270" s="366" t="s">
        <v>260</v>
      </c>
      <c r="L270" s="362" t="s">
        <v>110</v>
      </c>
      <c r="M270" s="651">
        <v>4397.6499999999996</v>
      </c>
      <c r="N270" s="582"/>
      <c r="O270" s="1012"/>
      <c r="P270" s="362" t="s">
        <v>110</v>
      </c>
      <c r="Q270" s="565" t="s">
        <v>38</v>
      </c>
      <c r="R270" s="363">
        <v>45852</v>
      </c>
      <c r="S270" s="364">
        <v>129</v>
      </c>
      <c r="T270" s="659">
        <v>129</v>
      </c>
      <c r="U270" s="79">
        <v>1</v>
      </c>
      <c r="V270" s="505">
        <v>45856</v>
      </c>
      <c r="W270" s="280">
        <v>0</v>
      </c>
      <c r="X270" s="280">
        <v>0</v>
      </c>
      <c r="Y270" s="1151">
        <v>0</v>
      </c>
      <c r="Z270" s="370">
        <v>45972</v>
      </c>
      <c r="AA270" s="370">
        <v>45972</v>
      </c>
      <c r="AB270" s="330" t="s">
        <v>1277</v>
      </c>
      <c r="AC270" s="342"/>
      <c r="AD270" s="823"/>
      <c r="AE270" s="1024"/>
    </row>
    <row r="271" spans="1:31" ht="39.75" customHeight="1">
      <c r="A271" s="960" t="s">
        <v>1278</v>
      </c>
      <c r="B271" s="359" t="s">
        <v>28</v>
      </c>
      <c r="C271" s="608">
        <v>46008</v>
      </c>
      <c r="D271" s="1249" t="s">
        <v>1279</v>
      </c>
      <c r="E271" s="24">
        <v>45938</v>
      </c>
      <c r="F271" s="366" t="s">
        <v>59</v>
      </c>
      <c r="G271" s="1244"/>
      <c r="H271" s="579">
        <v>193</v>
      </c>
      <c r="I271" s="1150" t="s">
        <v>687</v>
      </c>
      <c r="J271" s="362" t="s">
        <v>36</v>
      </c>
      <c r="K271" s="345">
        <v>46303</v>
      </c>
      <c r="L271" s="600" t="s">
        <v>110</v>
      </c>
      <c r="M271" s="947">
        <v>86136</v>
      </c>
      <c r="N271" s="558"/>
      <c r="O271" s="1012"/>
      <c r="P271" s="600" t="s">
        <v>110</v>
      </c>
      <c r="Q271" s="658" t="s">
        <v>38</v>
      </c>
      <c r="R271" s="21">
        <v>45938</v>
      </c>
      <c r="S271" s="378">
        <v>7655</v>
      </c>
      <c r="T271" s="387">
        <v>8528</v>
      </c>
      <c r="U271" s="256">
        <v>1.1100000000000001</v>
      </c>
      <c r="V271" s="21">
        <v>45943</v>
      </c>
      <c r="W271" s="26">
        <v>1</v>
      </c>
      <c r="X271" s="26">
        <v>1</v>
      </c>
      <c r="Y271" s="365">
        <v>1</v>
      </c>
      <c r="Z271" s="373" t="s">
        <v>928</v>
      </c>
      <c r="AA271" s="373" t="s">
        <v>928</v>
      </c>
      <c r="AB271" s="107"/>
      <c r="AC271" s="342"/>
      <c r="AD271" s="823"/>
      <c r="AE271" s="1024"/>
    </row>
    <row r="272" spans="1:31" ht="39.75" customHeight="1">
      <c r="A272" s="660" t="s">
        <v>1280</v>
      </c>
      <c r="B272" s="575" t="s">
        <v>28</v>
      </c>
      <c r="C272" s="608">
        <v>46008</v>
      </c>
      <c r="D272" s="691" t="s">
        <v>1281</v>
      </c>
      <c r="E272" s="24">
        <v>45952</v>
      </c>
      <c r="F272" s="366" t="s">
        <v>59</v>
      </c>
      <c r="G272" s="578"/>
      <c r="H272" s="579">
        <v>139</v>
      </c>
      <c r="I272" s="1150" t="s">
        <v>687</v>
      </c>
      <c r="J272" s="362" t="s">
        <v>36</v>
      </c>
      <c r="K272" s="24" t="s">
        <v>260</v>
      </c>
      <c r="L272" s="641" t="s">
        <v>110</v>
      </c>
      <c r="M272" s="947">
        <v>42766.5</v>
      </c>
      <c r="N272" s="558"/>
      <c r="O272" s="558"/>
      <c r="P272" s="20" t="s">
        <v>110</v>
      </c>
      <c r="Q272" s="817" t="s">
        <v>38</v>
      </c>
      <c r="R272" s="21">
        <v>45939</v>
      </c>
      <c r="S272" s="5">
        <v>6699</v>
      </c>
      <c r="T272" s="818">
        <v>7175</v>
      </c>
      <c r="U272" s="1161">
        <f>IFERROR($T272/$S272, 0)</f>
        <v>1.0710553814002091</v>
      </c>
      <c r="V272" s="21">
        <v>45954</v>
      </c>
      <c r="W272" s="466">
        <v>1</v>
      </c>
      <c r="X272" s="466">
        <v>1</v>
      </c>
      <c r="Y272" s="365">
        <v>1</v>
      </c>
      <c r="Z272" s="373" t="s">
        <v>928</v>
      </c>
      <c r="AA272" s="373" t="s">
        <v>928</v>
      </c>
      <c r="AB272" s="1028"/>
      <c r="AC272" s="342"/>
      <c r="AD272" s="823"/>
      <c r="AE272" s="1024"/>
    </row>
    <row r="273" spans="1:31" ht="39.75" customHeight="1">
      <c r="A273" s="660" t="s">
        <v>1282</v>
      </c>
      <c r="B273" s="359" t="s">
        <v>28</v>
      </c>
      <c r="C273" s="704">
        <v>46008</v>
      </c>
      <c r="D273" s="704" t="s">
        <v>1046</v>
      </c>
      <c r="E273" s="715">
        <v>45958</v>
      </c>
      <c r="F273" s="366" t="s">
        <v>59</v>
      </c>
      <c r="G273" s="716" t="s">
        <v>1283</v>
      </c>
      <c r="H273" s="717">
        <v>517</v>
      </c>
      <c r="I273" s="1150" t="s">
        <v>880</v>
      </c>
      <c r="J273" s="362" t="s">
        <v>36</v>
      </c>
      <c r="K273" s="715">
        <v>45964</v>
      </c>
      <c r="L273" s="717" t="s">
        <v>110</v>
      </c>
      <c r="M273" s="941">
        <v>215088</v>
      </c>
      <c r="N273" s="727"/>
      <c r="O273" s="727"/>
      <c r="P273" s="717" t="s">
        <v>110</v>
      </c>
      <c r="Q273" s="836" t="s">
        <v>38</v>
      </c>
      <c r="R273" s="720">
        <v>45960</v>
      </c>
      <c r="S273" s="721">
        <v>22238</v>
      </c>
      <c r="T273" s="837">
        <v>22321</v>
      </c>
      <c r="U273" s="383">
        <f>IFERROR($T273/$S273, 0)</f>
        <v>1.0037323500314776</v>
      </c>
      <c r="V273" s="720">
        <v>45965</v>
      </c>
      <c r="W273" s="280">
        <v>1</v>
      </c>
      <c r="X273" s="280">
        <v>1</v>
      </c>
      <c r="Y273" s="365">
        <v>1</v>
      </c>
      <c r="Z273" s="373" t="s">
        <v>928</v>
      </c>
      <c r="AA273" s="373" t="s">
        <v>928</v>
      </c>
      <c r="AB273" s="1029" t="s">
        <v>1284</v>
      </c>
      <c r="AC273" s="342"/>
      <c r="AD273" s="823"/>
      <c r="AE273" s="1024"/>
    </row>
    <row r="274" spans="1:31" ht="39.75" customHeight="1">
      <c r="A274" s="563" t="s">
        <v>1285</v>
      </c>
      <c r="B274" s="643" t="s">
        <v>1054</v>
      </c>
      <c r="C274" s="360">
        <v>46045</v>
      </c>
      <c r="D274" s="375" t="s">
        <v>56</v>
      </c>
      <c r="E274" s="360">
        <v>45959</v>
      </c>
      <c r="F274" s="358" t="s">
        <v>1057</v>
      </c>
      <c r="G274" s="361" t="s">
        <v>1286</v>
      </c>
      <c r="H274" s="683">
        <v>78</v>
      </c>
      <c r="I274" s="372" t="s">
        <v>687</v>
      </c>
      <c r="J274" s="369" t="s">
        <v>30</v>
      </c>
      <c r="K274" s="360">
        <v>45964</v>
      </c>
      <c r="L274" s="369" t="s">
        <v>110</v>
      </c>
      <c r="M274" s="979">
        <v>170</v>
      </c>
      <c r="N274" s="852"/>
      <c r="O274" s="727"/>
      <c r="P274" s="369" t="s">
        <v>110</v>
      </c>
      <c r="Q274" s="565" t="s">
        <v>38</v>
      </c>
      <c r="R274" s="363">
        <v>45964</v>
      </c>
      <c r="S274" s="687">
        <v>7522</v>
      </c>
      <c r="T274" s="382">
        <v>7522</v>
      </c>
      <c r="U274" s="3">
        <f>IFERROR(Table5[[#This Row],[Actual Redline Completed Footage UG]]/Table5[[#This Row],[Footage UG]], 0)</f>
        <v>1</v>
      </c>
      <c r="V274" s="500">
        <v>45964</v>
      </c>
      <c r="W274" s="280">
        <v>1</v>
      </c>
      <c r="X274" s="280">
        <v>1</v>
      </c>
      <c r="Y274" s="280">
        <v>1</v>
      </c>
      <c r="Z274" s="363">
        <v>45999</v>
      </c>
      <c r="AA274" s="373" t="s">
        <v>928</v>
      </c>
      <c r="AB274" s="829" t="s">
        <v>1287</v>
      </c>
      <c r="AC274" s="342"/>
      <c r="AD274" s="823"/>
      <c r="AE274" s="1024"/>
    </row>
    <row r="275" spans="1:31" ht="39.75" customHeight="1">
      <c r="A275" s="957" t="s">
        <v>1288</v>
      </c>
      <c r="B275" s="355" t="s">
        <v>1054</v>
      </c>
      <c r="C275" s="299">
        <v>46019</v>
      </c>
      <c r="D275" s="1250" t="s">
        <v>56</v>
      </c>
      <c r="E275" s="299">
        <v>45959</v>
      </c>
      <c r="F275" s="298" t="s">
        <v>1057</v>
      </c>
      <c r="G275" s="495" t="s">
        <v>1289</v>
      </c>
      <c r="H275" s="679">
        <v>89</v>
      </c>
      <c r="I275" s="1247" t="s">
        <v>687</v>
      </c>
      <c r="J275" s="641" t="s">
        <v>30</v>
      </c>
      <c r="K275" s="299">
        <v>45964</v>
      </c>
      <c r="L275" s="641" t="s">
        <v>110</v>
      </c>
      <c r="M275" s="816">
        <v>62937.05</v>
      </c>
      <c r="N275" s="558"/>
      <c r="O275" s="558"/>
      <c r="P275" s="20" t="s">
        <v>110</v>
      </c>
      <c r="Q275" s="817" t="s">
        <v>38</v>
      </c>
      <c r="R275" s="59">
        <v>45964</v>
      </c>
      <c r="S275" s="655">
        <v>8523</v>
      </c>
      <c r="T275" s="612">
        <v>8523</v>
      </c>
      <c r="U275" s="3">
        <f>IFERROR(Table5[[#This Row],[Actual Redline Completed Footage UG]]/Table5[[#This Row],[Footage UG]], 0)</f>
        <v>1</v>
      </c>
      <c r="V275" s="127">
        <v>45966</v>
      </c>
      <c r="W275" s="280">
        <v>1</v>
      </c>
      <c r="X275" s="280">
        <v>1</v>
      </c>
      <c r="Y275" s="280">
        <v>1</v>
      </c>
      <c r="Z275" s="59">
        <v>46002</v>
      </c>
      <c r="AA275" s="59">
        <v>46087</v>
      </c>
      <c r="AB275" s="1030" t="s">
        <v>1290</v>
      </c>
      <c r="AC275" s="342"/>
      <c r="AD275" s="823"/>
      <c r="AE275" s="1024"/>
    </row>
    <row r="276" spans="1:31" ht="39.75" customHeight="1">
      <c r="A276" s="946" t="s">
        <v>1291</v>
      </c>
      <c r="B276" s="355" t="s">
        <v>1054</v>
      </c>
      <c r="C276" s="299">
        <v>46052</v>
      </c>
      <c r="D276" s="1250" t="s">
        <v>56</v>
      </c>
      <c r="E276" s="767">
        <v>45959</v>
      </c>
      <c r="F276" s="768" t="s">
        <v>1057</v>
      </c>
      <c r="G276" s="768" t="s">
        <v>1292</v>
      </c>
      <c r="H276" s="779">
        <v>83</v>
      </c>
      <c r="I276" s="1247" t="s">
        <v>687</v>
      </c>
      <c r="J276" s="758" t="s">
        <v>30</v>
      </c>
      <c r="K276" s="767" t="s">
        <v>260</v>
      </c>
      <c r="L276" s="758" t="s">
        <v>110</v>
      </c>
      <c r="M276" s="983">
        <v>45545.15</v>
      </c>
      <c r="N276" s="558"/>
      <c r="O276" s="558"/>
      <c r="P276" s="773" t="s">
        <v>110</v>
      </c>
      <c r="Q276" s="860" t="s">
        <v>38</v>
      </c>
      <c r="R276" s="740">
        <v>45946</v>
      </c>
      <c r="S276" s="780">
        <v>4120</v>
      </c>
      <c r="T276" s="861">
        <v>4120</v>
      </c>
      <c r="U276" s="3">
        <f>IFERROR(Table5[[#This Row],[Actual Redline Completed Footage UG]]/Table5[[#This Row],[Footage UG]], 0)</f>
        <v>1</v>
      </c>
      <c r="V276" s="740">
        <v>45965</v>
      </c>
      <c r="W276" s="280">
        <v>1</v>
      </c>
      <c r="X276" s="280">
        <v>1</v>
      </c>
      <c r="Y276" s="280">
        <v>1</v>
      </c>
      <c r="Z276" s="363">
        <v>46057</v>
      </c>
      <c r="AA276" s="373" t="s">
        <v>928</v>
      </c>
      <c r="AB276" s="1031" t="s">
        <v>1293</v>
      </c>
      <c r="AC276" s="342"/>
      <c r="AD276" s="823"/>
      <c r="AE276" s="1024"/>
    </row>
    <row r="277" spans="1:31" ht="39.75" customHeight="1">
      <c r="A277" s="573" t="s">
        <v>1294</v>
      </c>
      <c r="B277" s="786" t="s">
        <v>1054</v>
      </c>
      <c r="C277" s="24">
        <v>46045</v>
      </c>
      <c r="D277" s="577" t="s">
        <v>56</v>
      </c>
      <c r="E277" s="24"/>
      <c r="F277" s="576" t="s">
        <v>1057</v>
      </c>
      <c r="G277" s="578"/>
      <c r="H277" s="787">
        <v>85</v>
      </c>
      <c r="I277" s="584" t="s">
        <v>687</v>
      </c>
      <c r="J277" s="579" t="s">
        <v>30</v>
      </c>
      <c r="K277" s="367" t="s">
        <v>260</v>
      </c>
      <c r="L277" s="369" t="s">
        <v>110</v>
      </c>
      <c r="M277" s="815">
        <v>29180.45</v>
      </c>
      <c r="N277" s="582"/>
      <c r="O277" s="1012"/>
      <c r="P277" s="369" t="s">
        <v>110</v>
      </c>
      <c r="Q277" s="565" t="s">
        <v>38</v>
      </c>
      <c r="R277" s="59" t="s">
        <v>260</v>
      </c>
      <c r="S277" s="655">
        <v>6249</v>
      </c>
      <c r="T277" s="818">
        <v>6183</v>
      </c>
      <c r="U277" s="3">
        <f>IFERROR(Table5[[#This Row],[Actual Redline Completed Footage UG]]/Table5[[#This Row],[Footage UG]], 0)</f>
        <v>0.98943831012962069</v>
      </c>
      <c r="V277" s="500">
        <v>45964</v>
      </c>
      <c r="W277" s="280">
        <v>1</v>
      </c>
      <c r="X277" s="280">
        <v>1</v>
      </c>
      <c r="Y277" s="280">
        <v>1</v>
      </c>
      <c r="Z277" s="59">
        <v>46002</v>
      </c>
      <c r="AA277" s="373" t="s">
        <v>928</v>
      </c>
      <c r="AB277" s="1139" t="s">
        <v>1295</v>
      </c>
      <c r="AC277" s="342"/>
      <c r="AD277" s="823"/>
      <c r="AE277" s="1024"/>
    </row>
    <row r="278" spans="1:31" ht="39.75" customHeight="1">
      <c r="A278" s="946" t="s">
        <v>1296</v>
      </c>
      <c r="B278" s="355" t="s">
        <v>1054</v>
      </c>
      <c r="C278" s="299">
        <v>46052</v>
      </c>
      <c r="D278" s="1250" t="s">
        <v>56</v>
      </c>
      <c r="E278" s="767">
        <v>45993</v>
      </c>
      <c r="F278" s="768" t="s">
        <v>869</v>
      </c>
      <c r="G278" s="768" t="s">
        <v>1297</v>
      </c>
      <c r="H278" s="779">
        <v>89</v>
      </c>
      <c r="I278" s="1247" t="s">
        <v>687</v>
      </c>
      <c r="J278" s="758" t="s">
        <v>30</v>
      </c>
      <c r="K278" s="767">
        <v>45993</v>
      </c>
      <c r="L278" s="758" t="s">
        <v>110</v>
      </c>
      <c r="M278" s="983">
        <v>93349.5</v>
      </c>
      <c r="N278" s="1055"/>
      <c r="O278" s="558"/>
      <c r="P278" s="773" t="s">
        <v>110</v>
      </c>
      <c r="Q278" s="972" t="s">
        <v>38</v>
      </c>
      <c r="R278" s="740">
        <v>45993</v>
      </c>
      <c r="S278" s="780">
        <v>7828</v>
      </c>
      <c r="T278" s="861">
        <v>7828</v>
      </c>
      <c r="U278" s="3">
        <f>IFERROR(Table5[[#This Row],[Actual Redline Completed Footage UG]]/Table5[[#This Row],[Footage UG]], 0)</f>
        <v>1</v>
      </c>
      <c r="V278" s="740">
        <v>45994</v>
      </c>
      <c r="W278" s="280">
        <v>1</v>
      </c>
      <c r="X278" s="762">
        <v>1</v>
      </c>
      <c r="Y278" s="280">
        <v>1</v>
      </c>
      <c r="Z278" s="740">
        <v>46048</v>
      </c>
      <c r="AA278" s="373" t="s">
        <v>928</v>
      </c>
      <c r="AB278" s="1031" t="s">
        <v>1298</v>
      </c>
      <c r="AC278" s="342"/>
      <c r="AD278" s="823"/>
      <c r="AE278" s="1024"/>
    </row>
    <row r="279" spans="1:31" ht="39.75" customHeight="1">
      <c r="A279" s="957" t="s">
        <v>1299</v>
      </c>
      <c r="B279" s="355" t="s">
        <v>1054</v>
      </c>
      <c r="C279" s="299">
        <v>46045</v>
      </c>
      <c r="D279" s="1250" t="s">
        <v>56</v>
      </c>
      <c r="E279" s="299">
        <v>45959</v>
      </c>
      <c r="F279" s="298" t="s">
        <v>869</v>
      </c>
      <c r="G279" s="495"/>
      <c r="H279" s="300">
        <v>89</v>
      </c>
      <c r="I279" s="1247" t="s">
        <v>687</v>
      </c>
      <c r="J279" s="641" t="s">
        <v>30</v>
      </c>
      <c r="K279" s="19">
        <v>45964</v>
      </c>
      <c r="L279" s="20" t="s">
        <v>110</v>
      </c>
      <c r="M279" s="935">
        <v>84750.5</v>
      </c>
      <c r="N279" s="558"/>
      <c r="O279" s="558"/>
      <c r="P279" s="20" t="s">
        <v>110</v>
      </c>
      <c r="Q279" s="817" t="s">
        <v>38</v>
      </c>
      <c r="R279" s="21">
        <v>45964</v>
      </c>
      <c r="S279" s="44">
        <v>6935</v>
      </c>
      <c r="T279" s="818">
        <v>6935</v>
      </c>
      <c r="U279" s="3">
        <f>IFERROR(Table5[[#This Row],[Actual Redline Completed Footage UG]]/Table5[[#This Row],[Footage UG]], 0)</f>
        <v>1</v>
      </c>
      <c r="V279" s="59">
        <v>45973</v>
      </c>
      <c r="W279" s="280">
        <v>1</v>
      </c>
      <c r="X279" s="280">
        <v>1</v>
      </c>
      <c r="Y279" s="280">
        <v>1</v>
      </c>
      <c r="Z279" s="59">
        <v>46034</v>
      </c>
      <c r="AA279" s="373" t="s">
        <v>928</v>
      </c>
      <c r="AB279" s="1030" t="s">
        <v>1300</v>
      </c>
      <c r="AC279" s="342"/>
      <c r="AD279" s="823"/>
      <c r="AE279" s="1024"/>
    </row>
    <row r="280" spans="1:31" ht="39.75" customHeight="1">
      <c r="A280" s="957" t="s">
        <v>1301</v>
      </c>
      <c r="B280" s="355" t="s">
        <v>1054</v>
      </c>
      <c r="C280" s="299">
        <v>46021</v>
      </c>
      <c r="D280" s="1250" t="s">
        <v>56</v>
      </c>
      <c r="E280" s="299">
        <v>45959</v>
      </c>
      <c r="F280" s="298" t="s">
        <v>869</v>
      </c>
      <c r="G280" s="495" t="s">
        <v>1302</v>
      </c>
      <c r="H280" s="300">
        <v>89</v>
      </c>
      <c r="I280" s="1247" t="s">
        <v>687</v>
      </c>
      <c r="J280" s="641" t="s">
        <v>30</v>
      </c>
      <c r="K280" s="19">
        <v>45961</v>
      </c>
      <c r="L280" s="641" t="s">
        <v>110</v>
      </c>
      <c r="M280" s="935">
        <v>83615</v>
      </c>
      <c r="N280" s="558"/>
      <c r="O280" s="558"/>
      <c r="P280" s="20" t="s">
        <v>110</v>
      </c>
      <c r="Q280" s="817" t="s">
        <v>38</v>
      </c>
      <c r="R280" s="21">
        <v>45961</v>
      </c>
      <c r="S280" s="44">
        <v>7010</v>
      </c>
      <c r="T280" s="818">
        <v>6748</v>
      </c>
      <c r="U280" s="3">
        <f>IFERROR(Table5[[#This Row],[Actual Redline Completed Footage UG]]/Table5[[#This Row],[Footage UG]], 0)</f>
        <v>0.96262482168330954</v>
      </c>
      <c r="V280" s="59">
        <v>45986</v>
      </c>
      <c r="W280" s="280">
        <v>1</v>
      </c>
      <c r="X280" s="280">
        <v>1</v>
      </c>
      <c r="Y280" s="280">
        <v>1</v>
      </c>
      <c r="Z280" s="740">
        <v>46048</v>
      </c>
      <c r="AA280" s="373" t="s">
        <v>928</v>
      </c>
      <c r="AB280" s="1030" t="s">
        <v>1303</v>
      </c>
      <c r="AC280" s="342"/>
      <c r="AD280" s="823"/>
      <c r="AE280" s="1024"/>
    </row>
    <row r="281" spans="1:31" ht="39.75" customHeight="1">
      <c r="A281" s="946" t="s">
        <v>1304</v>
      </c>
      <c r="B281" s="355" t="s">
        <v>1054</v>
      </c>
      <c r="C281" s="767">
        <v>46021</v>
      </c>
      <c r="D281" s="1250" t="s">
        <v>56</v>
      </c>
      <c r="E281" s="767">
        <v>45959</v>
      </c>
      <c r="F281" s="768" t="s">
        <v>869</v>
      </c>
      <c r="G281" s="768" t="s">
        <v>1305</v>
      </c>
      <c r="H281" s="769">
        <v>85</v>
      </c>
      <c r="I281" s="1247" t="s">
        <v>687</v>
      </c>
      <c r="J281" s="758" t="s">
        <v>30</v>
      </c>
      <c r="K281" s="771">
        <v>45964</v>
      </c>
      <c r="L281" s="758" t="s">
        <v>110</v>
      </c>
      <c r="M281" s="859">
        <v>84770</v>
      </c>
      <c r="N281" s="558"/>
      <c r="O281" s="558"/>
      <c r="P281" s="773" t="s">
        <v>110</v>
      </c>
      <c r="Q281" s="860" t="s">
        <v>38</v>
      </c>
      <c r="R281" s="781">
        <v>45964</v>
      </c>
      <c r="S281" s="748">
        <v>6965</v>
      </c>
      <c r="T281" s="861">
        <v>6758</v>
      </c>
      <c r="U281" s="3">
        <f>IFERROR(Table5[[#This Row],[Actual Redline Completed Footage UG]]/Table5[[#This Row],[Footage UG]], 0)</f>
        <v>0.97027997128499643</v>
      </c>
      <c r="V281" s="740">
        <v>45999</v>
      </c>
      <c r="W281" s="280">
        <v>1</v>
      </c>
      <c r="X281" s="280">
        <v>1</v>
      </c>
      <c r="Y281" s="280">
        <v>1</v>
      </c>
      <c r="Z281" s="740">
        <v>46048</v>
      </c>
      <c r="AA281" s="373" t="s">
        <v>928</v>
      </c>
      <c r="AB281" s="1030" t="s">
        <v>1306</v>
      </c>
      <c r="AC281" s="342"/>
      <c r="AD281" s="823"/>
      <c r="AE281" s="1024"/>
    </row>
    <row r="282" spans="1:31" ht="39.75" customHeight="1">
      <c r="A282" s="946" t="s">
        <v>1307</v>
      </c>
      <c r="B282" s="355" t="s">
        <v>1054</v>
      </c>
      <c r="C282" s="767">
        <v>46052</v>
      </c>
      <c r="D282" s="1250" t="s">
        <v>56</v>
      </c>
      <c r="E282" s="767">
        <v>45987</v>
      </c>
      <c r="F282" s="768" t="s">
        <v>869</v>
      </c>
      <c r="G282" s="768" t="s">
        <v>1308</v>
      </c>
      <c r="H282" s="769">
        <v>85</v>
      </c>
      <c r="I282" s="1247" t="s">
        <v>687</v>
      </c>
      <c r="J282" s="758" t="s">
        <v>30</v>
      </c>
      <c r="K282" s="771">
        <v>45987</v>
      </c>
      <c r="L282" s="758" t="s">
        <v>110</v>
      </c>
      <c r="M282" s="859">
        <v>84092.5</v>
      </c>
      <c r="N282" s="1055"/>
      <c r="O282" s="558"/>
      <c r="P282" s="773" t="s">
        <v>110</v>
      </c>
      <c r="Q282" s="972" t="s">
        <v>38</v>
      </c>
      <c r="R282" s="781">
        <v>45987</v>
      </c>
      <c r="S282" s="748">
        <v>6897</v>
      </c>
      <c r="T282" s="861">
        <v>6897</v>
      </c>
      <c r="U282" s="3">
        <f>IFERROR(Table5[[#This Row],[Actual Redline Completed Footage UG]]/Table5[[#This Row],[Footage UG]], 0)</f>
        <v>1</v>
      </c>
      <c r="V282" s="740">
        <v>46009</v>
      </c>
      <c r="W282" s="280">
        <v>1</v>
      </c>
      <c r="X282" s="280">
        <v>1</v>
      </c>
      <c r="Y282" s="280">
        <v>1</v>
      </c>
      <c r="Z282" s="740">
        <v>46048</v>
      </c>
      <c r="AA282" s="373" t="s">
        <v>928</v>
      </c>
      <c r="AB282" s="1031" t="s">
        <v>1309</v>
      </c>
      <c r="AC282" s="342"/>
      <c r="AD282" s="823"/>
      <c r="AE282" s="1024"/>
    </row>
    <row r="283" spans="1:31" ht="39.75" customHeight="1">
      <c r="A283" s="946" t="s">
        <v>1310</v>
      </c>
      <c r="B283" s="355" t="s">
        <v>1054</v>
      </c>
      <c r="C283" s="299">
        <v>46052</v>
      </c>
      <c r="D283" s="1250" t="s">
        <v>56</v>
      </c>
      <c r="E283" s="767">
        <v>45987</v>
      </c>
      <c r="F283" s="768" t="s">
        <v>869</v>
      </c>
      <c r="G283" s="768" t="s">
        <v>1311</v>
      </c>
      <c r="H283" s="769">
        <v>76</v>
      </c>
      <c r="I283" s="1247" t="s">
        <v>687</v>
      </c>
      <c r="J283" s="758" t="s">
        <v>30</v>
      </c>
      <c r="K283" s="771">
        <v>45987</v>
      </c>
      <c r="L283" s="758" t="s">
        <v>110</v>
      </c>
      <c r="M283" s="859">
        <v>74892.5</v>
      </c>
      <c r="N283" s="558"/>
      <c r="O283" s="558"/>
      <c r="P283" s="773" t="s">
        <v>110</v>
      </c>
      <c r="Q283" s="972" t="s">
        <v>38</v>
      </c>
      <c r="R283" s="781">
        <v>45987</v>
      </c>
      <c r="S283" s="748">
        <v>6218</v>
      </c>
      <c r="T283" s="861">
        <v>6218</v>
      </c>
      <c r="U283" s="3">
        <f>IFERROR(Table5[[#This Row],[Actual Redline Completed Footage UG]]/Table5[[#This Row],[Footage UG]], 0)</f>
        <v>1</v>
      </c>
      <c r="V283" s="740">
        <v>46386</v>
      </c>
      <c r="W283" s="280">
        <v>1</v>
      </c>
      <c r="X283" s="280">
        <v>1</v>
      </c>
      <c r="Y283" s="280">
        <v>1</v>
      </c>
      <c r="Z283" s="740">
        <v>46052</v>
      </c>
      <c r="AA283" s="373" t="s">
        <v>928</v>
      </c>
      <c r="AB283" s="1031" t="s">
        <v>1312</v>
      </c>
      <c r="AC283" s="342"/>
      <c r="AD283" s="823"/>
      <c r="AE283" s="1024"/>
    </row>
    <row r="284" spans="1:31" ht="39.75" customHeight="1">
      <c r="A284" s="946" t="s">
        <v>1313</v>
      </c>
      <c r="B284" s="355" t="s">
        <v>1054</v>
      </c>
      <c r="C284" s="299">
        <v>46052</v>
      </c>
      <c r="D284" s="1250" t="s">
        <v>56</v>
      </c>
      <c r="E284" s="767">
        <v>45987</v>
      </c>
      <c r="F284" s="768" t="s">
        <v>869</v>
      </c>
      <c r="G284" s="795" t="s">
        <v>1314</v>
      </c>
      <c r="H284" s="796">
        <v>86</v>
      </c>
      <c r="I284" s="372" t="s">
        <v>687</v>
      </c>
      <c r="J284" s="717" t="s">
        <v>30</v>
      </c>
      <c r="K284" s="771">
        <v>45987</v>
      </c>
      <c r="L284" s="758" t="s">
        <v>110</v>
      </c>
      <c r="M284" s="859">
        <v>90841</v>
      </c>
      <c r="N284" s="558"/>
      <c r="O284" s="558"/>
      <c r="P284" s="773" t="s">
        <v>110</v>
      </c>
      <c r="Q284" s="972" t="s">
        <v>38</v>
      </c>
      <c r="R284" s="833">
        <v>45987</v>
      </c>
      <c r="S284" s="748">
        <v>7491</v>
      </c>
      <c r="T284" s="861">
        <v>7491</v>
      </c>
      <c r="U284" s="3">
        <f>IFERROR(Table5[[#This Row],[Actual Redline Completed Footage UG]]/Table5[[#This Row],[Footage UG]], 0)</f>
        <v>1</v>
      </c>
      <c r="V284" s="740">
        <v>46009</v>
      </c>
      <c r="W284" s="762">
        <v>1</v>
      </c>
      <c r="X284" s="762">
        <v>1</v>
      </c>
      <c r="Y284" s="280">
        <v>1</v>
      </c>
      <c r="Z284" s="740">
        <v>46052</v>
      </c>
      <c r="AA284" s="373" t="s">
        <v>928</v>
      </c>
      <c r="AB284" s="1031" t="s">
        <v>1315</v>
      </c>
      <c r="AC284" s="342"/>
      <c r="AD284" s="823"/>
      <c r="AE284" s="1024"/>
    </row>
    <row r="285" spans="1:31" ht="39.75" customHeight="1">
      <c r="A285" s="946" t="s">
        <v>1316</v>
      </c>
      <c r="B285" s="355" t="s">
        <v>1054</v>
      </c>
      <c r="C285" s="299">
        <v>46052</v>
      </c>
      <c r="D285" s="1250" t="s">
        <v>56</v>
      </c>
      <c r="E285" s="767">
        <v>45987</v>
      </c>
      <c r="F285" s="804" t="s">
        <v>869</v>
      </c>
      <c r="G285" s="768" t="s">
        <v>1317</v>
      </c>
      <c r="H285" s="769">
        <v>78</v>
      </c>
      <c r="I285" s="304" t="s">
        <v>687</v>
      </c>
      <c r="J285" s="773" t="s">
        <v>30</v>
      </c>
      <c r="K285" s="771">
        <v>45987</v>
      </c>
      <c r="L285" s="758" t="s">
        <v>110</v>
      </c>
      <c r="M285" s="859">
        <v>68606.5</v>
      </c>
      <c r="N285" s="1055"/>
      <c r="O285" s="558"/>
      <c r="P285" s="773" t="s">
        <v>110</v>
      </c>
      <c r="Q285" s="972" t="s">
        <v>38</v>
      </c>
      <c r="R285" s="781">
        <v>45987</v>
      </c>
      <c r="S285" s="794">
        <v>5456</v>
      </c>
      <c r="T285" s="861">
        <v>5441</v>
      </c>
      <c r="U285" s="3">
        <f>IFERROR(Table5[[#This Row],[Actual Redline Completed Footage UG]]/Table5[[#This Row],[Footage UG]], 0)</f>
        <v>0.99725073313782986</v>
      </c>
      <c r="V285" s="740">
        <v>46028</v>
      </c>
      <c r="W285" s="280">
        <v>1</v>
      </c>
      <c r="X285" s="280">
        <v>1</v>
      </c>
      <c r="Y285" s="280">
        <v>1</v>
      </c>
      <c r="Z285" s="740">
        <v>46052</v>
      </c>
      <c r="AA285" s="373" t="s">
        <v>928</v>
      </c>
      <c r="AB285" s="1031" t="s">
        <v>1318</v>
      </c>
      <c r="AC285" s="342"/>
      <c r="AD285" s="823"/>
      <c r="AE285" s="1024"/>
    </row>
    <row r="286" spans="1:31" ht="39.75" customHeight="1">
      <c r="A286" s="978" t="s">
        <v>1319</v>
      </c>
      <c r="B286" s="1251" t="s">
        <v>1054</v>
      </c>
      <c r="C286" s="299">
        <v>46052</v>
      </c>
      <c r="D286" s="1252" t="s">
        <v>56</v>
      </c>
      <c r="E286" s="766">
        <v>45987</v>
      </c>
      <c r="F286" s="705" t="s">
        <v>869</v>
      </c>
      <c r="G286" s="768" t="s">
        <v>1320</v>
      </c>
      <c r="H286" s="769">
        <v>73</v>
      </c>
      <c r="I286" s="304" t="s">
        <v>687</v>
      </c>
      <c r="J286" s="773" t="s">
        <v>30</v>
      </c>
      <c r="K286" s="797">
        <v>45987</v>
      </c>
      <c r="L286" s="717" t="s">
        <v>110</v>
      </c>
      <c r="M286" s="835">
        <v>71371</v>
      </c>
      <c r="N286" s="1056"/>
      <c r="O286" s="582"/>
      <c r="P286" s="798" t="s">
        <v>110</v>
      </c>
      <c r="Q286" s="860" t="s">
        <v>38</v>
      </c>
      <c r="R286" s="781">
        <v>45987</v>
      </c>
      <c r="S286" s="748">
        <v>5810</v>
      </c>
      <c r="T286" s="861">
        <v>5674</v>
      </c>
      <c r="U286" s="3">
        <f>IFERROR(Table5[[#This Row],[Actual Redline Completed Footage UG]]/Table5[[#This Row],[Footage UG]], 0)</f>
        <v>0.97659208261617902</v>
      </c>
      <c r="V286" s="740">
        <v>46030</v>
      </c>
      <c r="W286" s="762">
        <v>1</v>
      </c>
      <c r="X286" s="762">
        <v>1</v>
      </c>
      <c r="Y286" s="280">
        <v>1</v>
      </c>
      <c r="Z286" s="740">
        <v>46052</v>
      </c>
      <c r="AA286" s="373" t="s">
        <v>928</v>
      </c>
      <c r="AB286" s="1031" t="s">
        <v>1321</v>
      </c>
      <c r="AC286" s="342"/>
      <c r="AD286" s="823"/>
      <c r="AE286" s="1024"/>
    </row>
    <row r="287" spans="1:31" ht="39.75" customHeight="1">
      <c r="A287" s="946" t="s">
        <v>1322</v>
      </c>
      <c r="B287" s="355" t="s">
        <v>1054</v>
      </c>
      <c r="C287" s="767">
        <v>46019</v>
      </c>
      <c r="D287" s="1250" t="s">
        <v>56</v>
      </c>
      <c r="E287" s="767">
        <v>45959</v>
      </c>
      <c r="F287" s="768" t="s">
        <v>869</v>
      </c>
      <c r="G287" s="768" t="s">
        <v>1323</v>
      </c>
      <c r="H287" s="769">
        <v>0</v>
      </c>
      <c r="I287" s="1247" t="s">
        <v>687</v>
      </c>
      <c r="J287" s="758" t="s">
        <v>30</v>
      </c>
      <c r="K287" s="771">
        <v>45961</v>
      </c>
      <c r="L287" s="758" t="s">
        <v>110</v>
      </c>
      <c r="M287" s="859">
        <v>64985.65</v>
      </c>
      <c r="N287" s="558"/>
      <c r="O287" s="558"/>
      <c r="P287" s="773" t="s">
        <v>110</v>
      </c>
      <c r="Q287" s="972" t="s">
        <v>38</v>
      </c>
      <c r="R287" s="781">
        <v>45964</v>
      </c>
      <c r="S287" s="748">
        <v>5155</v>
      </c>
      <c r="T287" s="861">
        <v>5169</v>
      </c>
      <c r="U287" s="3">
        <f>IFERROR(Table5[[#This Row],[Actual Redline Completed Footage UG]]/Table5[[#This Row],[Footage UG]], 0)</f>
        <v>1.0027158098933076</v>
      </c>
      <c r="V287" s="740">
        <v>45992</v>
      </c>
      <c r="W287" s="762">
        <v>1</v>
      </c>
      <c r="X287" s="280">
        <v>1</v>
      </c>
      <c r="Y287" s="280">
        <v>1</v>
      </c>
      <c r="Z287" s="740">
        <v>46040</v>
      </c>
      <c r="AA287" s="373" t="s">
        <v>928</v>
      </c>
      <c r="AB287" s="1030" t="s">
        <v>1324</v>
      </c>
      <c r="AC287" s="342"/>
      <c r="AD287" s="823"/>
      <c r="AE287" s="1024"/>
    </row>
    <row r="288" spans="1:31" ht="39.75" customHeight="1">
      <c r="A288" s="946" t="s">
        <v>1325</v>
      </c>
      <c r="B288" s="355" t="s">
        <v>1054</v>
      </c>
      <c r="C288" s="767">
        <v>46019</v>
      </c>
      <c r="D288" s="1250" t="s">
        <v>56</v>
      </c>
      <c r="E288" s="767">
        <v>45959</v>
      </c>
      <c r="F288" s="768" t="s">
        <v>869</v>
      </c>
      <c r="G288" s="768" t="s">
        <v>1326</v>
      </c>
      <c r="H288" s="769">
        <v>0</v>
      </c>
      <c r="I288" s="1247" t="s">
        <v>687</v>
      </c>
      <c r="J288" s="758" t="s">
        <v>30</v>
      </c>
      <c r="K288" s="771">
        <v>45961</v>
      </c>
      <c r="L288" s="758" t="s">
        <v>110</v>
      </c>
      <c r="M288" s="859">
        <v>54043.5</v>
      </c>
      <c r="N288" s="558"/>
      <c r="O288" s="558"/>
      <c r="P288" s="773" t="s">
        <v>110</v>
      </c>
      <c r="Q288" s="860" t="s">
        <v>38</v>
      </c>
      <c r="R288" s="781">
        <v>45961</v>
      </c>
      <c r="S288" s="748">
        <v>4140</v>
      </c>
      <c r="T288" s="861">
        <v>4140</v>
      </c>
      <c r="U288" s="3">
        <f>IFERROR(Table5[[#This Row],[Actual Redline Completed Footage UG]]/Table5[[#This Row],[Footage UG]], 0)</f>
        <v>1</v>
      </c>
      <c r="V288" s="740">
        <v>45974</v>
      </c>
      <c r="W288" s="762">
        <v>1</v>
      </c>
      <c r="X288" s="280">
        <v>1</v>
      </c>
      <c r="Y288" s="280">
        <v>1</v>
      </c>
      <c r="Z288" s="740">
        <v>46040</v>
      </c>
      <c r="AA288" s="373" t="s">
        <v>928</v>
      </c>
      <c r="AB288" s="1030" t="s">
        <v>1327</v>
      </c>
      <c r="AC288" s="342"/>
      <c r="AD288" s="823"/>
      <c r="AE288" s="1024"/>
    </row>
    <row r="289" spans="1:31" ht="39.75" customHeight="1">
      <c r="A289" s="858" t="s">
        <v>1328</v>
      </c>
      <c r="B289" s="786" t="s">
        <v>1054</v>
      </c>
      <c r="C289" s="797">
        <v>46052</v>
      </c>
      <c r="D289" s="577" t="s">
        <v>56</v>
      </c>
      <c r="E289" s="797">
        <v>46027</v>
      </c>
      <c r="F289" s="857" t="s">
        <v>927</v>
      </c>
      <c r="G289" s="857"/>
      <c r="H289" s="579">
        <v>68</v>
      </c>
      <c r="I289" s="584" t="s">
        <v>687</v>
      </c>
      <c r="J289" s="798" t="s">
        <v>30</v>
      </c>
      <c r="K289" s="766">
        <v>46027</v>
      </c>
      <c r="L289" s="717" t="s">
        <v>110</v>
      </c>
      <c r="M289" s="859">
        <v>68608</v>
      </c>
      <c r="N289" s="582"/>
      <c r="O289" s="582"/>
      <c r="P289" s="798" t="s">
        <v>110</v>
      </c>
      <c r="Q289" s="860" t="s">
        <v>38</v>
      </c>
      <c r="R289" s="740">
        <v>46027</v>
      </c>
      <c r="S289" s="5">
        <v>5699</v>
      </c>
      <c r="T289" s="861">
        <v>5669</v>
      </c>
      <c r="U289" s="79">
        <f>IFERROR(Table5[[#This Row],[Actual Redline Completed Footage UG]]/Table5[[#This Row],[Footage UG]], 0)</f>
        <v>0.99473591858220745</v>
      </c>
      <c r="V289" s="740">
        <v>46034</v>
      </c>
      <c r="W289" s="280">
        <v>1</v>
      </c>
      <c r="X289" s="280">
        <v>1</v>
      </c>
      <c r="Y289" s="280">
        <v>1</v>
      </c>
      <c r="Z289" s="740">
        <v>46052</v>
      </c>
      <c r="AA289" s="373" t="s">
        <v>928</v>
      </c>
      <c r="AB289" s="1031" t="s">
        <v>1329</v>
      </c>
      <c r="AC289" s="342"/>
      <c r="AD289" s="823"/>
      <c r="AE289" s="1024"/>
    </row>
    <row r="290" spans="1:31" ht="39.75" customHeight="1">
      <c r="A290" s="573" t="s">
        <v>1330</v>
      </c>
      <c r="B290" s="786" t="s">
        <v>1054</v>
      </c>
      <c r="C290" s="24">
        <v>46052</v>
      </c>
      <c r="D290" s="577" t="s">
        <v>56</v>
      </c>
      <c r="E290" s="797">
        <v>46027</v>
      </c>
      <c r="F290" s="576" t="s">
        <v>927</v>
      </c>
      <c r="G290" s="857"/>
      <c r="H290" s="579">
        <v>85</v>
      </c>
      <c r="I290" s="584" t="s">
        <v>687</v>
      </c>
      <c r="J290" s="798" t="s">
        <v>30</v>
      </c>
      <c r="K290" s="766">
        <v>46027</v>
      </c>
      <c r="L290" s="717" t="s">
        <v>110</v>
      </c>
      <c r="M290" s="859">
        <v>73334</v>
      </c>
      <c r="N290" s="582"/>
      <c r="O290" s="582"/>
      <c r="P290" s="798" t="s">
        <v>110</v>
      </c>
      <c r="Q290" s="860" t="s">
        <v>38</v>
      </c>
      <c r="R290" s="740">
        <v>46027</v>
      </c>
      <c r="S290" s="5">
        <v>5860</v>
      </c>
      <c r="T290" s="1086">
        <v>5883</v>
      </c>
      <c r="U290" s="79">
        <f>IFERROR(Table5[[#This Row],[Actual Redline Completed Footage UG]]/Table5[[#This Row],[Footage UG]], 0)</f>
        <v>1.0039249146757678</v>
      </c>
      <c r="V290" s="1079">
        <v>46034</v>
      </c>
      <c r="W290" s="280">
        <v>1</v>
      </c>
      <c r="X290" s="280">
        <v>1</v>
      </c>
      <c r="Y290" s="280">
        <v>1</v>
      </c>
      <c r="Z290" s="740">
        <v>46052</v>
      </c>
      <c r="AA290" s="373" t="s">
        <v>928</v>
      </c>
      <c r="AB290" s="1031" t="s">
        <v>1331</v>
      </c>
      <c r="AC290" s="342"/>
      <c r="AD290" s="823"/>
      <c r="AE290" s="1024"/>
    </row>
    <row r="291" spans="1:31" ht="39.75" customHeight="1">
      <c r="A291" s="946" t="s">
        <v>1332</v>
      </c>
      <c r="B291" s="1251" t="s">
        <v>1054</v>
      </c>
      <c r="C291" s="767">
        <v>46052</v>
      </c>
      <c r="D291" s="1252" t="s">
        <v>56</v>
      </c>
      <c r="E291" s="766">
        <v>46027</v>
      </c>
      <c r="F291" s="804" t="s">
        <v>927</v>
      </c>
      <c r="G291" s="768"/>
      <c r="H291" s="20">
        <v>81</v>
      </c>
      <c r="I291" s="304" t="s">
        <v>687</v>
      </c>
      <c r="J291" s="773" t="s">
        <v>30</v>
      </c>
      <c r="K291" s="766">
        <v>46027</v>
      </c>
      <c r="L291" s="717" t="s">
        <v>110</v>
      </c>
      <c r="M291" s="859">
        <v>73885</v>
      </c>
      <c r="N291" s="558"/>
      <c r="O291" s="582"/>
      <c r="P291" s="798" t="s">
        <v>110</v>
      </c>
      <c r="Q291" s="860" t="s">
        <v>38</v>
      </c>
      <c r="R291" s="740">
        <v>46027</v>
      </c>
      <c r="S291" s="5">
        <v>6021</v>
      </c>
      <c r="T291" s="861">
        <v>6092</v>
      </c>
      <c r="U291" s="3">
        <f>IFERROR(Table5[[#This Row],[Actual Redline Completed Footage UG]]/Table5[[#This Row],[Footage UG]], 0)</f>
        <v>1.0117920611194153</v>
      </c>
      <c r="V291" s="740">
        <v>46035</v>
      </c>
      <c r="W291" s="280">
        <v>1</v>
      </c>
      <c r="X291" s="280">
        <v>1</v>
      </c>
      <c r="Y291" s="280">
        <v>1</v>
      </c>
      <c r="Z291" s="740">
        <v>46052</v>
      </c>
      <c r="AA291" s="373" t="s">
        <v>928</v>
      </c>
      <c r="AB291" s="1031" t="s">
        <v>1333</v>
      </c>
      <c r="AC291" s="342"/>
      <c r="AD291" s="823"/>
      <c r="AE291" s="1024"/>
    </row>
    <row r="292" spans="1:31" ht="39.75" customHeight="1">
      <c r="A292" s="573" t="s">
        <v>1334</v>
      </c>
      <c r="B292" s="786" t="s">
        <v>1054</v>
      </c>
      <c r="C292" s="24">
        <v>46052</v>
      </c>
      <c r="D292" s="577" t="s">
        <v>56</v>
      </c>
      <c r="E292" s="797">
        <v>46027</v>
      </c>
      <c r="F292" s="576" t="s">
        <v>927</v>
      </c>
      <c r="G292" s="857"/>
      <c r="H292" s="579">
        <v>87</v>
      </c>
      <c r="I292" s="584" t="s">
        <v>687</v>
      </c>
      <c r="J292" s="798" t="s">
        <v>30</v>
      </c>
      <c r="K292" s="766">
        <v>46027</v>
      </c>
      <c r="L292" s="717" t="s">
        <v>110</v>
      </c>
      <c r="M292" s="859">
        <v>78025</v>
      </c>
      <c r="N292" s="582"/>
      <c r="O292" s="582"/>
      <c r="P292" s="798" t="s">
        <v>110</v>
      </c>
      <c r="Q292" s="860" t="s">
        <v>38</v>
      </c>
      <c r="R292" s="740">
        <v>46027</v>
      </c>
      <c r="S292" s="5">
        <v>6432</v>
      </c>
      <c r="T292" s="861">
        <v>6309</v>
      </c>
      <c r="U292" s="79">
        <f>IFERROR(Table5[[#This Row],[Actual Redline Completed Footage UG]]/Table5[[#This Row],[Footage UG]], 0)</f>
        <v>0.98087686567164178</v>
      </c>
      <c r="V292" s="740">
        <v>46035</v>
      </c>
      <c r="W292" s="762">
        <v>1</v>
      </c>
      <c r="X292" s="762">
        <v>1</v>
      </c>
      <c r="Y292" s="280">
        <v>1</v>
      </c>
      <c r="Z292" s="740">
        <v>46052</v>
      </c>
      <c r="AA292" s="373" t="s">
        <v>928</v>
      </c>
      <c r="AB292" s="1031" t="s">
        <v>1335</v>
      </c>
      <c r="AC292" s="342"/>
      <c r="AD292" s="823"/>
      <c r="AE292" s="1024"/>
    </row>
    <row r="293" spans="1:31" ht="39.75" customHeight="1">
      <c r="A293" s="957" t="s">
        <v>1336</v>
      </c>
      <c r="B293" s="1251" t="s">
        <v>1054</v>
      </c>
      <c r="C293" s="299">
        <v>46052</v>
      </c>
      <c r="D293" s="1252" t="s">
        <v>56</v>
      </c>
      <c r="E293" s="766">
        <v>46027</v>
      </c>
      <c r="F293" s="1253" t="s">
        <v>927</v>
      </c>
      <c r="G293" s="768"/>
      <c r="H293" s="20">
        <v>68</v>
      </c>
      <c r="I293" s="304" t="s">
        <v>687</v>
      </c>
      <c r="J293" s="773" t="s">
        <v>30</v>
      </c>
      <c r="K293" s="766">
        <v>46027</v>
      </c>
      <c r="L293" s="717" t="s">
        <v>110</v>
      </c>
      <c r="M293" s="859">
        <v>59114.5</v>
      </c>
      <c r="N293" s="1055"/>
      <c r="O293" s="582"/>
      <c r="P293" s="798" t="s">
        <v>110</v>
      </c>
      <c r="Q293" s="860" t="s">
        <v>38</v>
      </c>
      <c r="R293" s="740">
        <v>46027</v>
      </c>
      <c r="S293" s="5">
        <v>4836</v>
      </c>
      <c r="T293" s="1086">
        <v>4894</v>
      </c>
      <c r="U293" s="3">
        <f>IFERROR(Table5[[#This Row],[Actual Redline Completed Footage UG]]/Table5[[#This Row],[Footage UG]], 0)</f>
        <v>1.011993382961125</v>
      </c>
      <c r="V293" s="1082">
        <v>46036</v>
      </c>
      <c r="W293" s="280">
        <v>1</v>
      </c>
      <c r="X293" s="280">
        <v>1</v>
      </c>
      <c r="Y293" s="280">
        <v>1</v>
      </c>
      <c r="Z293" s="740">
        <v>46052</v>
      </c>
      <c r="AA293" s="373" t="s">
        <v>928</v>
      </c>
      <c r="AB293" s="1031" t="s">
        <v>1337</v>
      </c>
      <c r="AC293" s="342"/>
      <c r="AD293" s="823"/>
      <c r="AE293" s="1024"/>
    </row>
    <row r="294" spans="1:31" ht="39.75" customHeight="1">
      <c r="A294" s="946" t="s">
        <v>1338</v>
      </c>
      <c r="B294" s="1251" t="s">
        <v>1054</v>
      </c>
      <c r="C294" s="767">
        <v>46052</v>
      </c>
      <c r="D294" s="1252" t="s">
        <v>56</v>
      </c>
      <c r="E294" s="766">
        <v>46027</v>
      </c>
      <c r="F294" s="804" t="s">
        <v>927</v>
      </c>
      <c r="G294" s="768"/>
      <c r="H294" s="20">
        <v>90</v>
      </c>
      <c r="I294" s="304" t="s">
        <v>687</v>
      </c>
      <c r="J294" s="773" t="s">
        <v>30</v>
      </c>
      <c r="K294" s="766">
        <v>46027</v>
      </c>
      <c r="L294" s="717" t="s">
        <v>110</v>
      </c>
      <c r="M294" s="859">
        <v>88362</v>
      </c>
      <c r="N294" s="558"/>
      <c r="O294" s="582"/>
      <c r="P294" s="798" t="s">
        <v>110</v>
      </c>
      <c r="Q294" s="860" t="s">
        <v>38</v>
      </c>
      <c r="R294" s="740">
        <v>46027</v>
      </c>
      <c r="S294" s="5">
        <v>7145</v>
      </c>
      <c r="T294" s="982">
        <v>7173</v>
      </c>
      <c r="U294" s="3">
        <f>IFERROR(Table5[[#This Row],[Actual Redline Completed Footage UG]]/Table5[[#This Row],[Footage UG]], 0)</f>
        <v>1.0039188243526942</v>
      </c>
      <c r="V294" s="740">
        <v>46036</v>
      </c>
      <c r="W294" s="762">
        <v>1</v>
      </c>
      <c r="X294" s="762">
        <v>1</v>
      </c>
      <c r="Y294" s="280">
        <v>1</v>
      </c>
      <c r="Z294" s="363">
        <v>46059</v>
      </c>
      <c r="AA294" s="373" t="s">
        <v>928</v>
      </c>
      <c r="AB294" s="1031" t="s">
        <v>1339</v>
      </c>
      <c r="AC294" s="342"/>
      <c r="AD294" s="823"/>
      <c r="AE294" s="1024"/>
    </row>
    <row r="295" spans="1:31" ht="39.75" customHeight="1">
      <c r="A295" s="960" t="s">
        <v>1340</v>
      </c>
      <c r="B295" s="1251" t="s">
        <v>1054</v>
      </c>
      <c r="C295" s="299">
        <v>46052</v>
      </c>
      <c r="D295" s="1252" t="s">
        <v>56</v>
      </c>
      <c r="E295" s="608">
        <v>46027</v>
      </c>
      <c r="F295" s="804" t="s">
        <v>927</v>
      </c>
      <c r="G295" s="768"/>
      <c r="H295" s="20">
        <v>90</v>
      </c>
      <c r="I295" s="304" t="s">
        <v>687</v>
      </c>
      <c r="J295" s="773" t="s">
        <v>30</v>
      </c>
      <c r="K295" s="766">
        <v>46027</v>
      </c>
      <c r="L295" s="717" t="s">
        <v>110</v>
      </c>
      <c r="M295" s="835">
        <v>86984</v>
      </c>
      <c r="N295" s="558"/>
      <c r="O295" s="582"/>
      <c r="P295" s="798" t="s">
        <v>110</v>
      </c>
      <c r="Q295" s="860" t="s">
        <v>38</v>
      </c>
      <c r="R295" s="740">
        <v>46027</v>
      </c>
      <c r="S295" s="5">
        <v>7341</v>
      </c>
      <c r="T295" s="1087">
        <v>7212</v>
      </c>
      <c r="U295" s="3">
        <f>IFERROR(Table5[[#This Row],[Actual Redline Completed Footage UG]]/Table5[[#This Row],[Footage UG]], 0)</f>
        <v>0.98242746219861055</v>
      </c>
      <c r="V295" s="1079">
        <v>46037</v>
      </c>
      <c r="W295" s="280">
        <v>1</v>
      </c>
      <c r="X295" s="280">
        <v>1</v>
      </c>
      <c r="Y295" s="280">
        <v>1</v>
      </c>
      <c r="Z295" s="740">
        <v>46048</v>
      </c>
      <c r="AA295" s="373" t="s">
        <v>928</v>
      </c>
      <c r="AB295" s="1031" t="s">
        <v>1341</v>
      </c>
      <c r="AC295" s="342"/>
      <c r="AD295" s="823"/>
      <c r="AE295" s="1024"/>
    </row>
    <row r="296" spans="1:31" ht="39.75" customHeight="1">
      <c r="A296" s="297" t="s">
        <v>1342</v>
      </c>
      <c r="B296" s="311" t="s">
        <v>1054</v>
      </c>
      <c r="C296" s="19">
        <v>46052</v>
      </c>
      <c r="D296" s="305" t="s">
        <v>56</v>
      </c>
      <c r="E296" s="19">
        <v>46027</v>
      </c>
      <c r="F296" s="851" t="s">
        <v>869</v>
      </c>
      <c r="G296" s="851"/>
      <c r="H296" s="773">
        <v>0</v>
      </c>
      <c r="I296" s="304" t="s">
        <v>687</v>
      </c>
      <c r="J296" s="773" t="s">
        <v>30</v>
      </c>
      <c r="K296" s="766">
        <v>46027</v>
      </c>
      <c r="L296" s="717" t="s">
        <v>110</v>
      </c>
      <c r="M296" s="835">
        <v>54261.05</v>
      </c>
      <c r="N296" s="558"/>
      <c r="O296" s="582"/>
      <c r="P296" s="798" t="s">
        <v>110</v>
      </c>
      <c r="Q296" s="860" t="s">
        <v>38</v>
      </c>
      <c r="R296" s="740">
        <v>46027</v>
      </c>
      <c r="S296" s="5">
        <v>4022</v>
      </c>
      <c r="T296" s="861">
        <v>4019</v>
      </c>
      <c r="U296" s="3">
        <f>IFERROR(Table5[[#This Row],[Actual Redline Completed Footage UG]]/Table5[[#This Row],[Footage UG]], 0)</f>
        <v>0.99925410243659873</v>
      </c>
      <c r="V296" s="842">
        <v>46037</v>
      </c>
      <c r="W296" s="762">
        <v>1</v>
      </c>
      <c r="X296" s="762">
        <v>1</v>
      </c>
      <c r="Y296" s="280">
        <v>1</v>
      </c>
      <c r="Z296" s="781">
        <v>46059</v>
      </c>
      <c r="AA296" s="373" t="s">
        <v>928</v>
      </c>
      <c r="AB296" s="1031" t="s">
        <v>1343</v>
      </c>
      <c r="AC296" s="342"/>
      <c r="AD296" s="823"/>
      <c r="AE296" s="1024"/>
    </row>
    <row r="297" spans="1:31" ht="39.75" customHeight="1">
      <c r="A297" s="41"/>
      <c r="B297" s="41"/>
      <c r="C297" s="41"/>
      <c r="D297" s="41"/>
      <c r="E297" s="41"/>
      <c r="F297" s="41"/>
      <c r="G297" s="41"/>
      <c r="H297" s="41"/>
      <c r="I297" s="41"/>
      <c r="J297" s="41"/>
      <c r="K297" s="41"/>
      <c r="L297" s="41"/>
      <c r="M297" s="41"/>
      <c r="N297" s="41"/>
      <c r="O297" s="605"/>
      <c r="P297" s="606"/>
      <c r="Q297" s="11"/>
      <c r="R297" s="11"/>
      <c r="S297" s="74"/>
      <c r="T297" s="11"/>
      <c r="U297" s="11"/>
      <c r="V297" s="11"/>
      <c r="W297" s="11"/>
      <c r="X297" s="340"/>
      <c r="Y297" s="11"/>
      <c r="Z297" s="11"/>
      <c r="AA297" s="11"/>
      <c r="AB297" s="81"/>
      <c r="AC297" s="432"/>
      <c r="AD297" s="1225"/>
    </row>
    <row r="298" spans="1:31" ht="39.75" customHeight="1">
      <c r="A298" s="41"/>
      <c r="B298" s="41"/>
      <c r="C298" s="41"/>
      <c r="D298" s="41"/>
      <c r="E298" s="41"/>
      <c r="F298" s="41"/>
      <c r="G298" s="41"/>
      <c r="H298" s="41"/>
      <c r="I298" s="41"/>
      <c r="J298" s="41"/>
      <c r="K298" s="41"/>
      <c r="L298" s="41"/>
      <c r="M298" s="41"/>
      <c r="N298" s="41"/>
      <c r="O298" s="605"/>
      <c r="P298" s="606"/>
      <c r="Q298" s="11"/>
      <c r="R298" s="11"/>
      <c r="S298" s="11"/>
      <c r="T298" s="103"/>
      <c r="U298" s="103"/>
      <c r="V298" s="103"/>
      <c r="W298" s="103"/>
      <c r="X298" s="74"/>
      <c r="Y298" s="11"/>
      <c r="Z298" s="11"/>
      <c r="AA298" s="11"/>
      <c r="AB298" s="81"/>
      <c r="AC298" s="432"/>
      <c r="AD298" s="1225"/>
    </row>
    <row r="299" spans="1:31" ht="39.75" customHeight="1">
      <c r="A299" s="22" t="s">
        <v>1344</v>
      </c>
      <c r="B299" s="80"/>
      <c r="C299" s="80"/>
      <c r="D299" s="80"/>
      <c r="E299" s="80"/>
      <c r="F299" s="22"/>
      <c r="G299" s="22"/>
      <c r="H299" s="80"/>
      <c r="I299" s="80"/>
      <c r="J299" s="80"/>
      <c r="K299" s="80"/>
      <c r="L299" s="22"/>
      <c r="M299" s="80"/>
      <c r="N299" s="418"/>
      <c r="O299" s="80"/>
      <c r="P299" s="80"/>
      <c r="Q299" s="80"/>
      <c r="R299" s="80"/>
      <c r="S299" s="80"/>
      <c r="T299" s="80"/>
      <c r="U299" s="80"/>
      <c r="V299" s="80"/>
      <c r="W299" s="80"/>
      <c r="X299" s="1034"/>
      <c r="Y299" s="1026"/>
      <c r="Z299" s="1026"/>
      <c r="AA299" s="1026"/>
      <c r="AB299" s="350"/>
      <c r="AC299" s="1254"/>
      <c r="AD299" s="1242"/>
    </row>
    <row r="300" spans="1:31" ht="39.75" customHeight="1">
      <c r="A300" s="823" t="s">
        <v>67</v>
      </c>
      <c r="B300" s="390" t="s">
        <v>90</v>
      </c>
      <c r="C300" s="390" t="s">
        <v>91</v>
      </c>
      <c r="D300" s="390" t="s">
        <v>444</v>
      </c>
      <c r="E300" s="390" t="s">
        <v>525</v>
      </c>
      <c r="F300" s="390" t="s">
        <v>526</v>
      </c>
      <c r="G300" s="390" t="s">
        <v>92</v>
      </c>
      <c r="H300" s="390" t="s">
        <v>68</v>
      </c>
      <c r="I300" s="390" t="s">
        <v>93</v>
      </c>
      <c r="J300" s="390" t="s">
        <v>26</v>
      </c>
      <c r="K300" s="390" t="s">
        <v>96</v>
      </c>
      <c r="L300" s="390" t="s">
        <v>95</v>
      </c>
      <c r="M300" s="417" t="s">
        <v>528</v>
      </c>
      <c r="N300" s="417" t="s">
        <v>851</v>
      </c>
      <c r="O300" s="417" t="s">
        <v>852</v>
      </c>
      <c r="P300" s="390" t="s">
        <v>94</v>
      </c>
      <c r="Q300" s="390" t="s">
        <v>97</v>
      </c>
      <c r="R300" s="342" t="s">
        <v>98</v>
      </c>
      <c r="S300" s="342" t="s">
        <v>69</v>
      </c>
      <c r="T300" s="342" t="s">
        <v>532</v>
      </c>
      <c r="U300" s="1025" t="s">
        <v>493</v>
      </c>
      <c r="V300" s="1025" t="s">
        <v>534</v>
      </c>
      <c r="W300" s="1037" t="s">
        <v>535</v>
      </c>
      <c r="X300" s="1049" t="s">
        <v>495</v>
      </c>
      <c r="Y300" s="1049" t="s">
        <v>1345</v>
      </c>
      <c r="Z300" s="1049" t="s">
        <v>853</v>
      </c>
      <c r="AA300" s="1049" t="s">
        <v>1346</v>
      </c>
      <c r="AB300" s="1255" t="s">
        <v>855</v>
      </c>
    </row>
    <row r="301" spans="1:31" ht="39.75" customHeight="1">
      <c r="A301" s="1015" t="s">
        <v>120</v>
      </c>
      <c r="B301" s="377" t="s">
        <v>34</v>
      </c>
      <c r="C301" s="367">
        <v>45807</v>
      </c>
      <c r="D301" s="358" t="s">
        <v>830</v>
      </c>
      <c r="E301" s="366" t="s">
        <v>260</v>
      </c>
      <c r="F301" s="358" t="s">
        <v>1020</v>
      </c>
      <c r="G301" s="361" t="s">
        <v>121</v>
      </c>
      <c r="H301" s="362">
        <v>60</v>
      </c>
      <c r="I301" s="372" t="s">
        <v>687</v>
      </c>
      <c r="J301" s="369" t="s">
        <v>36</v>
      </c>
      <c r="K301" s="360">
        <v>45716</v>
      </c>
      <c r="L301" s="369" t="s">
        <v>110</v>
      </c>
      <c r="M301" s="415">
        <v>2075.6999999999998</v>
      </c>
      <c r="N301" s="415"/>
      <c r="O301" s="415"/>
      <c r="P301" s="369" t="s">
        <v>110</v>
      </c>
      <c r="Q301" s="620" t="s">
        <v>38</v>
      </c>
      <c r="R301" s="277" t="s">
        <v>36</v>
      </c>
      <c r="S301" s="9">
        <v>0</v>
      </c>
      <c r="T301" s="277">
        <v>0</v>
      </c>
      <c r="U301" s="1256">
        <f t="shared" ref="U301:U307" si="3">IFERROR($T301/$S301, 0)</f>
        <v>0</v>
      </c>
      <c r="V301" s="694">
        <v>45744</v>
      </c>
      <c r="W301" s="1038">
        <v>1</v>
      </c>
      <c r="X301" s="1038"/>
      <c r="Y301" s="1038"/>
      <c r="Z301" s="1038"/>
      <c r="AA301" s="1038"/>
      <c r="AB301" s="11" t="s">
        <v>1347</v>
      </c>
    </row>
    <row r="302" spans="1:31" ht="39.75" customHeight="1">
      <c r="A302" s="1015" t="s">
        <v>124</v>
      </c>
      <c r="B302" s="377" t="s">
        <v>34</v>
      </c>
      <c r="C302" s="367">
        <v>45807</v>
      </c>
      <c r="D302" s="366" t="s">
        <v>830</v>
      </c>
      <c r="E302" s="366" t="s">
        <v>260</v>
      </c>
      <c r="F302" s="366" t="s">
        <v>1020</v>
      </c>
      <c r="G302" s="368" t="s">
        <v>127</v>
      </c>
      <c r="H302" s="369">
        <v>79</v>
      </c>
      <c r="I302" s="372" t="s">
        <v>687</v>
      </c>
      <c r="J302" s="369" t="s">
        <v>36</v>
      </c>
      <c r="K302" s="360">
        <v>45716</v>
      </c>
      <c r="L302" s="369" t="s">
        <v>110</v>
      </c>
      <c r="M302" s="416">
        <v>2947.5</v>
      </c>
      <c r="N302" s="416"/>
      <c r="O302" s="416"/>
      <c r="P302" s="369" t="s">
        <v>110</v>
      </c>
      <c r="Q302" s="621" t="s">
        <v>38</v>
      </c>
      <c r="R302" s="277" t="s">
        <v>36</v>
      </c>
      <c r="S302" s="9">
        <v>0</v>
      </c>
      <c r="T302" s="277">
        <v>0</v>
      </c>
      <c r="U302" s="383">
        <f t="shared" si="3"/>
        <v>0</v>
      </c>
      <c r="V302" s="370">
        <v>45744</v>
      </c>
      <c r="W302" s="1035">
        <v>1</v>
      </c>
      <c r="X302" s="1035"/>
      <c r="Y302" s="1035"/>
      <c r="Z302" s="1035"/>
      <c r="AA302" s="1035"/>
      <c r="AB302" s="613"/>
    </row>
    <row r="303" spans="1:31" ht="39.75" customHeight="1">
      <c r="A303" s="1015" t="s">
        <v>126</v>
      </c>
      <c r="B303" s="377" t="s">
        <v>34</v>
      </c>
      <c r="C303" s="367">
        <v>45807</v>
      </c>
      <c r="D303" s="366" t="s">
        <v>830</v>
      </c>
      <c r="E303" s="366" t="s">
        <v>260</v>
      </c>
      <c r="F303" s="366" t="s">
        <v>1020</v>
      </c>
      <c r="G303" s="368" t="s">
        <v>1348</v>
      </c>
      <c r="H303" s="369">
        <v>83</v>
      </c>
      <c r="I303" s="372" t="s">
        <v>687</v>
      </c>
      <c r="J303" s="369" t="s">
        <v>36</v>
      </c>
      <c r="K303" s="360">
        <v>45716</v>
      </c>
      <c r="L303" s="369" t="s">
        <v>110</v>
      </c>
      <c r="M303" s="416">
        <v>2908.95</v>
      </c>
      <c r="N303" s="416"/>
      <c r="O303" s="416"/>
      <c r="P303" s="369" t="s">
        <v>110</v>
      </c>
      <c r="Q303" s="621" t="s">
        <v>38</v>
      </c>
      <c r="R303" s="277" t="s">
        <v>36</v>
      </c>
      <c r="S303" s="9">
        <v>0</v>
      </c>
      <c r="T303" s="277">
        <v>0</v>
      </c>
      <c r="U303" s="383">
        <f t="shared" si="3"/>
        <v>0</v>
      </c>
      <c r="V303" s="370">
        <v>45744</v>
      </c>
      <c r="W303" s="1035">
        <v>1</v>
      </c>
      <c r="X303" s="1035"/>
      <c r="Y303" s="1035"/>
      <c r="Z303" s="1035"/>
      <c r="AA303" s="1035"/>
      <c r="AB303" s="11"/>
    </row>
    <row r="304" spans="1:31" ht="39.75" customHeight="1">
      <c r="A304" s="1015" t="s">
        <v>271</v>
      </c>
      <c r="B304" s="359" t="s">
        <v>28</v>
      </c>
      <c r="C304" s="367">
        <v>45807</v>
      </c>
      <c r="D304" s="366" t="s">
        <v>830</v>
      </c>
      <c r="E304" s="366" t="s">
        <v>260</v>
      </c>
      <c r="F304" s="366" t="s">
        <v>63</v>
      </c>
      <c r="G304" s="368" t="s">
        <v>272</v>
      </c>
      <c r="H304" s="369">
        <v>68</v>
      </c>
      <c r="I304" s="369" t="s">
        <v>38</v>
      </c>
      <c r="J304" s="369" t="s">
        <v>36</v>
      </c>
      <c r="K304" s="1257">
        <v>45716</v>
      </c>
      <c r="L304" s="369" t="s">
        <v>110</v>
      </c>
      <c r="M304" s="416">
        <v>1134</v>
      </c>
      <c r="N304" s="416"/>
      <c r="O304" s="416"/>
      <c r="P304" s="369" t="s">
        <v>110</v>
      </c>
      <c r="Q304" s="622" t="s">
        <v>38</v>
      </c>
      <c r="R304" s="277" t="s">
        <v>36</v>
      </c>
      <c r="S304" s="9">
        <v>0</v>
      </c>
      <c r="T304" s="364">
        <v>0</v>
      </c>
      <c r="U304" s="383">
        <f t="shared" si="3"/>
        <v>0</v>
      </c>
      <c r="V304" s="370">
        <v>45812</v>
      </c>
      <c r="W304" s="256">
        <v>1</v>
      </c>
      <c r="X304" s="256"/>
      <c r="Y304" s="256"/>
      <c r="Z304" s="256"/>
      <c r="AA304" s="256"/>
      <c r="AB304" s="11"/>
    </row>
    <row r="305" spans="1:29" ht="39.75" customHeight="1">
      <c r="A305" s="1015" t="s">
        <v>281</v>
      </c>
      <c r="B305" s="359" t="s">
        <v>28</v>
      </c>
      <c r="C305" s="367">
        <v>45772</v>
      </c>
      <c r="D305" s="366" t="s">
        <v>830</v>
      </c>
      <c r="E305" s="366" t="s">
        <v>260</v>
      </c>
      <c r="F305" s="366" t="s">
        <v>63</v>
      </c>
      <c r="G305" s="1258" t="s">
        <v>282</v>
      </c>
      <c r="H305" s="369">
        <v>38</v>
      </c>
      <c r="I305" s="369" t="s">
        <v>38</v>
      </c>
      <c r="J305" s="369" t="s">
        <v>36</v>
      </c>
      <c r="K305" s="360">
        <v>45716</v>
      </c>
      <c r="L305" s="369" t="s">
        <v>110</v>
      </c>
      <c r="M305" s="416">
        <v>870</v>
      </c>
      <c r="N305" s="416"/>
      <c r="O305" s="416"/>
      <c r="P305" s="369" t="s">
        <v>110</v>
      </c>
      <c r="Q305" s="622" t="s">
        <v>38</v>
      </c>
      <c r="R305" s="277" t="s">
        <v>36</v>
      </c>
      <c r="S305" s="9">
        <v>0</v>
      </c>
      <c r="T305" s="373">
        <v>0</v>
      </c>
      <c r="U305" s="383">
        <f t="shared" si="3"/>
        <v>0</v>
      </c>
      <c r="V305" s="370">
        <v>45742</v>
      </c>
      <c r="W305" s="256">
        <v>1</v>
      </c>
      <c r="X305" s="256"/>
      <c r="Y305" s="256"/>
      <c r="Z305" s="256"/>
      <c r="AA305" s="256"/>
      <c r="AB305" s="83" t="s">
        <v>1349</v>
      </c>
    </row>
    <row r="306" spans="1:29" ht="39.75" customHeight="1">
      <c r="A306" s="1015" t="s">
        <v>359</v>
      </c>
      <c r="B306" s="359" t="s">
        <v>28</v>
      </c>
      <c r="C306" s="367">
        <v>45772</v>
      </c>
      <c r="D306" s="345" t="s">
        <v>1009</v>
      </c>
      <c r="E306" s="345">
        <v>45698</v>
      </c>
      <c r="F306" s="367" t="s">
        <v>1004</v>
      </c>
      <c r="G306" s="1188" t="s">
        <v>360</v>
      </c>
      <c r="H306" s="369">
        <v>82</v>
      </c>
      <c r="I306" s="369" t="s">
        <v>687</v>
      </c>
      <c r="J306" s="369" t="s">
        <v>30</v>
      </c>
      <c r="K306" s="1257">
        <v>45716</v>
      </c>
      <c r="L306" s="372" t="s">
        <v>110</v>
      </c>
      <c r="M306" s="416">
        <v>2025.6</v>
      </c>
      <c r="N306" s="416"/>
      <c r="O306" s="416"/>
      <c r="P306" s="372" t="s">
        <v>110</v>
      </c>
      <c r="Q306" s="622" t="s">
        <v>38</v>
      </c>
      <c r="R306" s="277" t="s">
        <v>36</v>
      </c>
      <c r="S306" s="9">
        <v>0</v>
      </c>
      <c r="T306" s="364">
        <v>0</v>
      </c>
      <c r="U306" s="383">
        <f t="shared" si="3"/>
        <v>0</v>
      </c>
      <c r="V306" s="370">
        <v>45716</v>
      </c>
      <c r="W306" s="3">
        <v>1</v>
      </c>
      <c r="X306" s="1161"/>
      <c r="Y306" s="1161"/>
      <c r="Z306" s="1161"/>
      <c r="AA306" s="1161"/>
      <c r="AB306" s="1036" t="s">
        <v>1350</v>
      </c>
    </row>
    <row r="307" spans="1:29" ht="39.75" customHeight="1">
      <c r="A307" s="1015" t="s">
        <v>370</v>
      </c>
      <c r="B307" s="359" t="s">
        <v>28</v>
      </c>
      <c r="C307" s="367">
        <v>45742</v>
      </c>
      <c r="D307" s="366" t="s">
        <v>830</v>
      </c>
      <c r="E307" s="367">
        <v>45715</v>
      </c>
      <c r="F307" s="366" t="s">
        <v>63</v>
      </c>
      <c r="G307" s="368" t="s">
        <v>371</v>
      </c>
      <c r="H307" s="369">
        <v>84</v>
      </c>
      <c r="I307" s="369" t="s">
        <v>38</v>
      </c>
      <c r="J307" s="369" t="s">
        <v>36</v>
      </c>
      <c r="K307" s="367">
        <v>45715</v>
      </c>
      <c r="L307" s="369" t="s">
        <v>110</v>
      </c>
      <c r="M307" s="416">
        <v>3801.75</v>
      </c>
      <c r="N307" s="416"/>
      <c r="O307" s="416"/>
      <c r="P307" s="369" t="s">
        <v>110</v>
      </c>
      <c r="Q307" s="622" t="s">
        <v>38</v>
      </c>
      <c r="R307" s="277" t="s">
        <v>36</v>
      </c>
      <c r="S307" s="9">
        <v>0</v>
      </c>
      <c r="T307" s="277">
        <v>0</v>
      </c>
      <c r="U307" s="383">
        <f t="shared" si="3"/>
        <v>0</v>
      </c>
      <c r="V307" s="370">
        <v>45716</v>
      </c>
      <c r="W307" s="79">
        <v>1</v>
      </c>
      <c r="X307" s="79"/>
      <c r="Y307" s="79"/>
      <c r="Z307" s="79"/>
      <c r="AA307" s="79"/>
      <c r="AB307" s="50"/>
    </row>
    <row r="308" spans="1:29"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74"/>
      <c r="AB308" s="11"/>
      <c r="AC308" s="11"/>
    </row>
    <row r="309" spans="1:29" ht="39.75" customHeight="1">
      <c r="A309" s="615" t="s">
        <v>1351</v>
      </c>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35"/>
      <c r="AB309" s="11"/>
      <c r="AC309" s="11"/>
    </row>
    <row r="310" spans="1:29" ht="39.75" customHeight="1">
      <c r="A310" s="1045" t="s">
        <v>67</v>
      </c>
      <c r="B310" s="1045" t="s">
        <v>90</v>
      </c>
      <c r="C310" s="1045" t="s">
        <v>91</v>
      </c>
      <c r="D310" s="1045" t="s">
        <v>444</v>
      </c>
      <c r="E310" s="1045" t="s">
        <v>525</v>
      </c>
      <c r="F310" s="1045" t="s">
        <v>526</v>
      </c>
      <c r="G310" s="1045" t="s">
        <v>92</v>
      </c>
      <c r="H310" s="1045" t="s">
        <v>68</v>
      </c>
      <c r="I310" s="1045" t="s">
        <v>93</v>
      </c>
      <c r="J310" s="1045" t="s">
        <v>26</v>
      </c>
      <c r="K310" s="1045" t="s">
        <v>527</v>
      </c>
      <c r="L310" s="1045" t="s">
        <v>96</v>
      </c>
      <c r="M310" s="1045" t="s">
        <v>95</v>
      </c>
      <c r="N310" s="1046" t="s">
        <v>528</v>
      </c>
      <c r="O310" s="1046" t="s">
        <v>1352</v>
      </c>
      <c r="P310" s="1045" t="s">
        <v>94</v>
      </c>
      <c r="Q310" s="1045" t="s">
        <v>97</v>
      </c>
      <c r="R310" s="1047" t="s">
        <v>98</v>
      </c>
      <c r="S310" s="1047" t="s">
        <v>529</v>
      </c>
      <c r="T310" s="1047" t="s">
        <v>1353</v>
      </c>
      <c r="U310" s="1047" t="s">
        <v>1354</v>
      </c>
      <c r="V310" s="1047" t="s">
        <v>853</v>
      </c>
      <c r="W310" s="1047" t="s">
        <v>69</v>
      </c>
      <c r="X310" s="1047" t="s">
        <v>532</v>
      </c>
      <c r="Y310" s="1025" t="s">
        <v>533</v>
      </c>
      <c r="Z310" s="1025" t="s">
        <v>493</v>
      </c>
      <c r="AA310" s="1025" t="s">
        <v>534</v>
      </c>
      <c r="AB310" s="1051" t="s">
        <v>855</v>
      </c>
      <c r="AC310" s="1048" t="s">
        <v>537</v>
      </c>
    </row>
    <row r="311" spans="1:29" ht="39.75" customHeight="1">
      <c r="A311" s="1039" t="s">
        <v>1355</v>
      </c>
      <c r="B311" s="358" t="s">
        <v>31</v>
      </c>
      <c r="C311" s="1040"/>
      <c r="D311" s="360" t="s">
        <v>50</v>
      </c>
      <c r="E311" s="360">
        <v>45768</v>
      </c>
      <c r="F311" s="375" t="s">
        <v>869</v>
      </c>
      <c r="G311" s="358"/>
      <c r="H311" s="362">
        <v>0</v>
      </c>
      <c r="I311" s="1150" t="s">
        <v>38</v>
      </c>
      <c r="J311" s="362" t="s">
        <v>36</v>
      </c>
      <c r="K311" s="1040"/>
      <c r="L311" s="366" t="s">
        <v>36</v>
      </c>
      <c r="M311" s="362" t="s">
        <v>238</v>
      </c>
      <c r="N311" s="415">
        <v>0</v>
      </c>
      <c r="O311" s="362" t="s">
        <v>238</v>
      </c>
      <c r="P311" s="1041" t="s">
        <v>38</v>
      </c>
      <c r="Q311" s="277" t="s">
        <v>36</v>
      </c>
      <c r="R311" s="373" t="s">
        <v>555</v>
      </c>
      <c r="S311" s="373" t="s">
        <v>555</v>
      </c>
      <c r="T311" s="373" t="s">
        <v>555</v>
      </c>
      <c r="U311" s="277"/>
      <c r="V311" s="373">
        <v>3</v>
      </c>
      <c r="W311" s="373">
        <v>3</v>
      </c>
      <c r="X311" s="364">
        <f t="shared" ref="X311:X312" si="4">SUM(V311-W311)</f>
        <v>0</v>
      </c>
      <c r="Y311" s="383">
        <f>IFERROR($W311/$V311, 0)</f>
        <v>1</v>
      </c>
      <c r="Z311" s="383"/>
      <c r="AA311" s="370">
        <v>45768</v>
      </c>
      <c r="AB311" s="268"/>
    </row>
    <row r="312" spans="1:29" ht="39.75" customHeight="1">
      <c r="A312" s="1039" t="s">
        <v>1356</v>
      </c>
      <c r="B312" s="358" t="s">
        <v>31</v>
      </c>
      <c r="C312" s="1040"/>
      <c r="D312" s="360" t="s">
        <v>50</v>
      </c>
      <c r="E312" s="360">
        <v>45768</v>
      </c>
      <c r="F312" s="375" t="s">
        <v>869</v>
      </c>
      <c r="G312" s="358"/>
      <c r="H312" s="362">
        <v>0</v>
      </c>
      <c r="I312" s="1150" t="s">
        <v>38</v>
      </c>
      <c r="J312" s="362" t="s">
        <v>36</v>
      </c>
      <c r="K312" s="1040"/>
      <c r="L312" s="366" t="s">
        <v>36</v>
      </c>
      <c r="M312" s="362" t="s">
        <v>238</v>
      </c>
      <c r="N312" s="415">
        <v>0</v>
      </c>
      <c r="O312" s="362" t="s">
        <v>238</v>
      </c>
      <c r="P312" s="1041" t="s">
        <v>38</v>
      </c>
      <c r="Q312" s="277" t="s">
        <v>36</v>
      </c>
      <c r="R312" s="373" t="s">
        <v>555</v>
      </c>
      <c r="S312" s="373" t="s">
        <v>555</v>
      </c>
      <c r="T312" s="373" t="s">
        <v>555</v>
      </c>
      <c r="U312" s="277"/>
      <c r="V312" s="373">
        <v>3</v>
      </c>
      <c r="W312" s="373">
        <v>3</v>
      </c>
      <c r="X312" s="364">
        <f t="shared" si="4"/>
        <v>0</v>
      </c>
      <c r="Y312" s="383">
        <f>IFERROR($W312/$V312, 0)</f>
        <v>1</v>
      </c>
      <c r="Z312" s="383"/>
      <c r="AA312" s="370">
        <v>45768</v>
      </c>
      <c r="AB312" s="1050"/>
    </row>
    <row r="313" spans="1:29" ht="39.75" customHeight="1">
      <c r="A313" s="971" t="s">
        <v>1357</v>
      </c>
      <c r="B313" s="1226" t="s">
        <v>34</v>
      </c>
      <c r="C313" s="616">
        <v>46053</v>
      </c>
      <c r="D313" s="618" t="s">
        <v>1358</v>
      </c>
      <c r="E313" s="645">
        <v>46030</v>
      </c>
      <c r="F313" s="618" t="s">
        <v>53</v>
      </c>
      <c r="G313" s="969"/>
      <c r="H313" s="758">
        <v>0</v>
      </c>
      <c r="I313" s="1228" t="s">
        <v>687</v>
      </c>
      <c r="J313" s="1042" t="s">
        <v>30</v>
      </c>
      <c r="K313" s="605"/>
      <c r="L313" s="601" t="s">
        <v>36</v>
      </c>
      <c r="M313" s="641" t="s">
        <v>110</v>
      </c>
      <c r="N313" s="1043">
        <v>1035</v>
      </c>
      <c r="O313" s="758" t="s">
        <v>110</v>
      </c>
      <c r="P313" s="970" t="s">
        <v>38</v>
      </c>
      <c r="Q313" s="760">
        <v>46030</v>
      </c>
      <c r="R313" s="255" t="s">
        <v>555</v>
      </c>
      <c r="S313" s="255" t="s">
        <v>555</v>
      </c>
      <c r="T313" s="255" t="s">
        <v>555</v>
      </c>
      <c r="U313" s="35"/>
      <c r="V313" s="761">
        <v>0</v>
      </c>
      <c r="W313" s="1044">
        <v>0</v>
      </c>
      <c r="X313" s="380">
        <f t="shared" ref="X313" si="5">SUM(V313-W313)</f>
        <v>0</v>
      </c>
      <c r="Y313" s="383">
        <v>1</v>
      </c>
      <c r="Z313" s="1224"/>
      <c r="AA313" s="463">
        <v>46079</v>
      </c>
      <c r="AB313" s="7"/>
    </row>
    <row r="314" spans="1:29" ht="39.7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39.7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39.7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1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1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1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sheetData>
  <dataValidations count="9">
    <dataValidation type="list" allowBlank="1" showInputMessage="1" showErrorMessage="1" sqref="I27:I30 I137:I138 I124:I125 I140 I142 I105 I157 I301 I305 I135 I144 I10:I11 I95 I86:I87 I78:I79 I109 I112 I258:I259 I159 I154:I155 I238 I268:I270 I256 I277 I215:I216 I91:I92 I206 I35 I15 I17:I19 I211 I218 I7:I8 I247 I66 I37:I38 I221:I234 I52:I56 I162 I46:I47 I58:I63 I240 I242:I244 I68:I74 I201" xr:uid="{8EBE9BB6-6BD2-46C1-9207-22004A752DD6}">
      <formula1>"On Track, In Jeopardy, Completed on Track, Completed, Completed -Missed TSD, On Hold Per Tillman"</formula1>
    </dataValidation>
    <dataValidation type="list" allowBlank="1" showInputMessage="1" showErrorMessage="1" sqref="I300 I1 I191 I310"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59 K303 E305 K305:K307 D260 R97:R98 D79:E79 R117:R120 D109:E109 R122 K123 R130:R145 K10:K11 E99:E100 E102 D264 Z15:AA17 E38:E39 E91 E106 E45:E46 E235:E236 K108:K121 E104 D158 R150:R158 AA313 D271:D272 K191:K219 K267:K274 D258 D262 K257:K261 D266 L310:L313 Q312:U313 E35 R277 K277 Z6:AA8 Z170:Z171 K78:K84 D8:E8 E12 E14 K13 R1:R6 K1:K8 R267:R274 D275:D276 D168:D185 E57 E53:E54 K263 R263 K265 R265 D163 Q187:Q188 R300:R307 Q299:U299 Z262:AA267 Z238:AA238 Z246:AA246 Z271:AA274 Z240:AA240 Z257:AA259 Z42:AA42 Z103:AA103 AA105 Z117:AA117 Z152:AA152 Z113:AA113 Z1:AA1 K300 Z13:AA13 AA2 Z78:AA78 Z47:AA47 Z82:AA83 Z160:AA160 Z97:AA97 Z66:AA66 L299 R310:V310 Z163:Z166 AA146 AA119:AA123 AA115 AA112 AA110 AA108 Z296 K45:K47 K238 Z276:AA276 Z283:Z294 K125:K162 K240:K244 R160:R162 K19:K43 Z33:AA36 Z52:AA52 K49:K52 Z54:AA63 Z242:AA243 K176 R176 S225 K164:K174 Z182 K86:K97 K15:K17 S227 K246:K255 R164:R174 D278:D296 R280:R288 K280:K288 AA277:AA296 AA163:AA185 K178:K188 R178:R186 Z87:AA91 Z248:AA255 R246:R260 R8:R95 K54:K76 Z68:AA75 K221:K236 S210 R191:R193 R195:R244 D201:E201 Z191:AA234" xr:uid="{69BA9396-C6BF-4BF7-ADE5-B0A99637D974}"/>
    <dataValidation type="list" allowBlank="1" showInputMessage="1" showErrorMessage="1" sqref="J146:J147 J311:J313 J301:J307 J144 J219:J220 J206:J208 J217 J2:J9 J222:J243 J212:J213 J149:J185 J245:J296 J11:J36 J38:J142 J192:J196 J210 J199:J204" xr:uid="{FD7C7CD5-6442-444B-AC8D-9E87EABB0D4D}">
      <formula1>"Received, Pending, Not Required"</formula1>
    </dataValidation>
    <dataValidation type="list" allowBlank="1" showInputMessage="1" showErrorMessage="1" sqref="I113:I123 I80:I85 I139 I160:I161 I141 I248:I255 I239 I136 I156 I302:I304 I299 I306:I307 I311:I313 I67 I145:I153 I126:I134 I143 I57 I48:I51 I93:I94 I106:I108 I12:I14 I192:I200 I110:I111 I104 I158 I245:I246 I219:I220 I235:I237 I217 I241 I257 I9 I39:I45 I20:I26 I2:I6 I212:I214 I36 I31:I34 I75:I77 I64:I65 I163:I188 I260:I267 I271:I276 I96:I102 I16 I278:I296 I88:I90 I202:I210" xr:uid="{961FBB26-6236-46B9-BD22-4000D8D733CF}">
      <formula1>"On Track, In Jeopardy, Completed on Track, Completed, Completed -Missed TSD"</formula1>
    </dataValidation>
    <dataValidation type="list" allowBlank="1" showInputMessage="1" showErrorMessage="1" sqref="P311:P313 Q310 P187:P188 Q300:Q307 P299 Q104:Q186 Q1:Q102 Q191:Q296"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299 K310:K31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1"/>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1006</v>
      </c>
      <c r="K5">
        <v>6147</v>
      </c>
      <c r="N5" t="s">
        <v>1006</v>
      </c>
      <c r="O5">
        <v>7120</v>
      </c>
      <c r="P5">
        <v>22896</v>
      </c>
      <c r="Q5">
        <v>7447</v>
      </c>
      <c r="R5">
        <v>37463</v>
      </c>
    </row>
    <row r="6" spans="1:18">
      <c r="A6" t="s">
        <v>302</v>
      </c>
      <c r="C6">
        <v>202</v>
      </c>
      <c r="G6">
        <v>202</v>
      </c>
      <c r="J6" t="s">
        <v>56</v>
      </c>
      <c r="K6">
        <v>22274</v>
      </c>
      <c r="N6" t="s">
        <v>56</v>
      </c>
      <c r="O6">
        <v>24798</v>
      </c>
      <c r="P6">
        <v>52479</v>
      </c>
      <c r="Q6">
        <v>33743</v>
      </c>
      <c r="R6">
        <v>111020</v>
      </c>
    </row>
    <row r="7" spans="1:18">
      <c r="A7" t="s">
        <v>304</v>
      </c>
      <c r="B7">
        <v>2677</v>
      </c>
      <c r="G7">
        <v>2677</v>
      </c>
      <c r="J7" t="s">
        <v>1367</v>
      </c>
      <c r="K7">
        <v>0</v>
      </c>
      <c r="N7" t="s">
        <v>1027</v>
      </c>
      <c r="O7">
        <v>3158</v>
      </c>
      <c r="P7">
        <v>21322</v>
      </c>
      <c r="Q7">
        <v>12406</v>
      </c>
      <c r="R7">
        <v>36886</v>
      </c>
    </row>
    <row r="8" spans="1:18">
      <c r="A8" t="s">
        <v>308</v>
      </c>
      <c r="C8">
        <v>241</v>
      </c>
      <c r="D8">
        <v>366</v>
      </c>
      <c r="E8">
        <v>202</v>
      </c>
      <c r="F8">
        <v>120</v>
      </c>
      <c r="G8">
        <v>929</v>
      </c>
      <c r="J8" t="s">
        <v>1027</v>
      </c>
      <c r="K8">
        <v>3629</v>
      </c>
      <c r="N8" t="s">
        <v>1032</v>
      </c>
      <c r="P8">
        <v>4135</v>
      </c>
      <c r="Q8">
        <v>7641</v>
      </c>
      <c r="R8">
        <v>11776</v>
      </c>
    </row>
    <row r="9" spans="1:18">
      <c r="A9" t="s">
        <v>177</v>
      </c>
      <c r="E9">
        <v>106</v>
      </c>
      <c r="G9">
        <v>106</v>
      </c>
      <c r="J9" t="s">
        <v>1032</v>
      </c>
      <c r="K9">
        <v>0</v>
      </c>
      <c r="N9" t="s">
        <v>1368</v>
      </c>
      <c r="O9">
        <v>7188</v>
      </c>
      <c r="P9">
        <v>21876</v>
      </c>
      <c r="Q9">
        <v>8220</v>
      </c>
      <c r="R9">
        <v>37284</v>
      </c>
    </row>
    <row r="10" spans="1:18">
      <c r="A10" t="s">
        <v>181</v>
      </c>
      <c r="C10">
        <v>534</v>
      </c>
      <c r="D10">
        <v>460</v>
      </c>
      <c r="E10">
        <v>886</v>
      </c>
      <c r="F10">
        <v>202</v>
      </c>
      <c r="G10">
        <v>2082</v>
      </c>
      <c r="J10" t="s">
        <v>1035</v>
      </c>
      <c r="K10">
        <v>933</v>
      </c>
      <c r="N10" t="s">
        <v>886</v>
      </c>
      <c r="O10">
        <v>6561</v>
      </c>
      <c r="P10">
        <v>14625</v>
      </c>
      <c r="Q10">
        <v>17060</v>
      </c>
      <c r="R10">
        <v>38246</v>
      </c>
    </row>
    <row r="11" spans="1:18">
      <c r="A11" t="s">
        <v>427</v>
      </c>
      <c r="C11">
        <v>1990</v>
      </c>
      <c r="D11">
        <v>1045</v>
      </c>
      <c r="G11">
        <v>3035</v>
      </c>
      <c r="J11" t="s">
        <v>1368</v>
      </c>
      <c r="K11">
        <v>4129</v>
      </c>
      <c r="N11" t="s">
        <v>860</v>
      </c>
      <c r="P11">
        <v>5968</v>
      </c>
      <c r="Q11">
        <v>20002</v>
      </c>
      <c r="R11">
        <v>25970</v>
      </c>
    </row>
    <row r="12" spans="1:18">
      <c r="A12" t="s">
        <v>469</v>
      </c>
      <c r="B12">
        <v>2677</v>
      </c>
      <c r="C12">
        <v>2967</v>
      </c>
      <c r="D12">
        <v>3297</v>
      </c>
      <c r="E12">
        <v>2384</v>
      </c>
      <c r="F12">
        <v>1394</v>
      </c>
      <c r="G12">
        <v>12719</v>
      </c>
      <c r="J12" t="s">
        <v>886</v>
      </c>
      <c r="K12">
        <v>7128</v>
      </c>
      <c r="N12" t="s">
        <v>1016</v>
      </c>
      <c r="O12">
        <v>2073</v>
      </c>
      <c r="P12">
        <v>6882</v>
      </c>
      <c r="Q12">
        <v>7027</v>
      </c>
      <c r="R12">
        <v>15982</v>
      </c>
    </row>
    <row r="13" spans="1:18">
      <c r="J13" t="s">
        <v>1369</v>
      </c>
      <c r="K13">
        <v>2298</v>
      </c>
      <c r="N13" t="s">
        <v>469</v>
      </c>
      <c r="O13">
        <v>50898</v>
      </c>
      <c r="P13">
        <v>150183</v>
      </c>
      <c r="Q13">
        <v>113546</v>
      </c>
      <c r="R13">
        <v>314627</v>
      </c>
    </row>
    <row r="14" spans="1:18">
      <c r="J14" t="s">
        <v>860</v>
      </c>
      <c r="K14">
        <v>13034</v>
      </c>
    </row>
    <row r="15" spans="1:18">
      <c r="A15" s="12" t="s">
        <v>1360</v>
      </c>
      <c r="B15" s="12" t="s">
        <v>1359</v>
      </c>
      <c r="J15" t="s">
        <v>1009</v>
      </c>
      <c r="K15">
        <v>4828</v>
      </c>
    </row>
    <row r="16" spans="1:18">
      <c r="A16" s="12" t="s">
        <v>1361</v>
      </c>
      <c r="B16" s="48">
        <v>45705</v>
      </c>
      <c r="C16" s="48">
        <v>45706</v>
      </c>
      <c r="D16" s="48">
        <v>45707</v>
      </c>
      <c r="E16" s="48">
        <v>45708</v>
      </c>
      <c r="F16" s="48">
        <v>45709</v>
      </c>
      <c r="G16" t="s">
        <v>469</v>
      </c>
      <c r="J16" t="s">
        <v>1016</v>
      </c>
      <c r="K16">
        <v>6718</v>
      </c>
    </row>
    <row r="17" spans="1:11">
      <c r="A17" t="s">
        <v>294</v>
      </c>
      <c r="E17">
        <v>547</v>
      </c>
      <c r="F17">
        <v>792</v>
      </c>
      <c r="G17">
        <v>1339</v>
      </c>
      <c r="J17" t="s">
        <v>856</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1000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1000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1000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943</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943</v>
      </c>
      <c r="D717">
        <v>1491</v>
      </c>
      <c r="E717">
        <v>1549</v>
      </c>
      <c r="G717">
        <v>3040</v>
      </c>
    </row>
    <row r="718" spans="1:7">
      <c r="A718" t="s">
        <v>1400</v>
      </c>
    </row>
    <row r="719" spans="1:7">
      <c r="A719" t="s">
        <v>885</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943</v>
      </c>
      <c r="B730">
        <v>918</v>
      </c>
      <c r="G730">
        <v>918</v>
      </c>
    </row>
    <row r="731" spans="1:7">
      <c r="A731" t="s">
        <v>885</v>
      </c>
      <c r="B731">
        <v>254</v>
      </c>
      <c r="C731">
        <v>1686</v>
      </c>
      <c r="D731">
        <v>611</v>
      </c>
      <c r="G731">
        <v>2551</v>
      </c>
    </row>
    <row r="732" spans="1:7">
      <c r="A732" t="s">
        <v>142</v>
      </c>
      <c r="E732">
        <v>82</v>
      </c>
      <c r="G732">
        <v>82</v>
      </c>
    </row>
    <row r="733" spans="1:7">
      <c r="A733" t="s">
        <v>254</v>
      </c>
      <c r="C733">
        <v>329</v>
      </c>
      <c r="D733">
        <v>333</v>
      </c>
      <c r="G733">
        <v>662</v>
      </c>
    </row>
    <row r="734" spans="1:7">
      <c r="A734" t="s">
        <v>1213</v>
      </c>
      <c r="D734">
        <v>740</v>
      </c>
      <c r="G734">
        <v>740</v>
      </c>
    </row>
    <row r="735" spans="1:7">
      <c r="A735" t="s">
        <v>255</v>
      </c>
      <c r="E735">
        <v>267</v>
      </c>
      <c r="G735">
        <v>267</v>
      </c>
    </row>
    <row r="736" spans="1:7">
      <c r="A736" t="s">
        <v>1112</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885</v>
      </c>
      <c r="D748">
        <v>250</v>
      </c>
      <c r="G748">
        <v>250</v>
      </c>
    </row>
    <row r="749" spans="1:7">
      <c r="A749" t="s">
        <v>1213</v>
      </c>
      <c r="B749">
        <v>1238</v>
      </c>
      <c r="C749">
        <v>1531</v>
      </c>
      <c r="D749">
        <v>1250</v>
      </c>
      <c r="E749">
        <v>361</v>
      </c>
      <c r="G749">
        <v>4380</v>
      </c>
    </row>
    <row r="750" spans="1:7">
      <c r="A750" t="s">
        <v>255</v>
      </c>
      <c r="B750">
        <v>711</v>
      </c>
      <c r="G750">
        <v>711</v>
      </c>
    </row>
    <row r="751" spans="1:7">
      <c r="A751" t="s">
        <v>1401</v>
      </c>
      <c r="D751">
        <v>75</v>
      </c>
      <c r="G751">
        <v>75</v>
      </c>
    </row>
    <row r="752" spans="1:7">
      <c r="A752" t="s">
        <v>890</v>
      </c>
      <c r="C752">
        <v>1808</v>
      </c>
      <c r="E752">
        <v>1204</v>
      </c>
      <c r="G752">
        <v>3012</v>
      </c>
    </row>
    <row r="753" spans="1:7">
      <c r="A753" t="s">
        <v>132</v>
      </c>
      <c r="C753">
        <v>251</v>
      </c>
      <c r="D753">
        <v>253</v>
      </c>
      <c r="E753">
        <v>1076</v>
      </c>
      <c r="G753">
        <v>1580</v>
      </c>
    </row>
    <row r="754" spans="1:7">
      <c r="A754" t="s">
        <v>1112</v>
      </c>
      <c r="B754">
        <v>829</v>
      </c>
      <c r="D754">
        <v>863</v>
      </c>
      <c r="E754">
        <v>499</v>
      </c>
      <c r="F754">
        <v>475</v>
      </c>
      <c r="G754">
        <v>2666</v>
      </c>
    </row>
    <row r="755" spans="1:7">
      <c r="A755" t="s">
        <v>1209</v>
      </c>
      <c r="E755">
        <v>754</v>
      </c>
      <c r="G755">
        <v>754</v>
      </c>
    </row>
    <row r="756" spans="1:7">
      <c r="A756" t="s">
        <v>892</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1213</v>
      </c>
    </row>
    <row r="769" spans="1:7">
      <c r="A769" t="s">
        <v>890</v>
      </c>
    </row>
    <row r="770" spans="1:7">
      <c r="A770" t="s">
        <v>132</v>
      </c>
      <c r="C770">
        <v>120</v>
      </c>
      <c r="D770">
        <v>190</v>
      </c>
      <c r="G770">
        <v>310</v>
      </c>
    </row>
    <row r="771" spans="1:7">
      <c r="A771" t="s">
        <v>1112</v>
      </c>
      <c r="B771">
        <v>839</v>
      </c>
      <c r="D771">
        <v>616</v>
      </c>
      <c r="E771">
        <v>969</v>
      </c>
      <c r="F771">
        <v>552</v>
      </c>
      <c r="G771">
        <v>2976</v>
      </c>
    </row>
    <row r="772" spans="1:7">
      <c r="A772" t="s">
        <v>1209</v>
      </c>
      <c r="B772">
        <v>1285</v>
      </c>
      <c r="G772">
        <v>1285</v>
      </c>
    </row>
    <row r="773" spans="1:7">
      <c r="A773" t="s">
        <v>892</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972</v>
      </c>
      <c r="B776">
        <v>335</v>
      </c>
      <c r="G776">
        <v>335</v>
      </c>
    </row>
    <row r="777" spans="1:7">
      <c r="A777" t="s">
        <v>1403</v>
      </c>
      <c r="B777">
        <v>415</v>
      </c>
      <c r="C777">
        <v>291</v>
      </c>
      <c r="F777">
        <v>755</v>
      </c>
      <c r="G777">
        <v>1461</v>
      </c>
    </row>
    <row r="778" spans="1:7">
      <c r="A778" t="s">
        <v>1194</v>
      </c>
      <c r="C778">
        <v>1231</v>
      </c>
      <c r="D778">
        <v>1538</v>
      </c>
      <c r="E778">
        <v>1377</v>
      </c>
      <c r="G778">
        <v>4146</v>
      </c>
    </row>
    <row r="779" spans="1:7">
      <c r="A779" t="s">
        <v>1200</v>
      </c>
      <c r="D779">
        <v>1205</v>
      </c>
      <c r="E779">
        <v>1000</v>
      </c>
      <c r="G779">
        <v>2205</v>
      </c>
    </row>
    <row r="780" spans="1:7">
      <c r="A780" t="s">
        <v>872</v>
      </c>
      <c r="D780">
        <v>240</v>
      </c>
      <c r="E780">
        <v>504</v>
      </c>
      <c r="G780">
        <v>744</v>
      </c>
    </row>
    <row r="781" spans="1:7">
      <c r="A781" t="s">
        <v>1404</v>
      </c>
      <c r="F781">
        <v>4135</v>
      </c>
      <c r="G781">
        <v>4135</v>
      </c>
    </row>
    <row r="782" spans="1:7">
      <c r="A782" t="s">
        <v>1133</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1112</v>
      </c>
      <c r="B795">
        <v>1375</v>
      </c>
      <c r="C795">
        <v>1016</v>
      </c>
      <c r="D795">
        <v>312</v>
      </c>
      <c r="E795">
        <v>1304</v>
      </c>
      <c r="F795">
        <v>617</v>
      </c>
      <c r="G795">
        <v>4624</v>
      </c>
    </row>
    <row r="796" spans="1:7">
      <c r="A796" t="s">
        <v>1209</v>
      </c>
    </row>
    <row r="797" spans="1:7">
      <c r="A797" t="s">
        <v>1403</v>
      </c>
      <c r="B797">
        <v>1418</v>
      </c>
      <c r="C797">
        <v>701</v>
      </c>
      <c r="E797">
        <v>614</v>
      </c>
      <c r="F797">
        <v>486</v>
      </c>
      <c r="G797">
        <v>3219</v>
      </c>
    </row>
    <row r="798" spans="1:7">
      <c r="A798" t="s">
        <v>1194</v>
      </c>
      <c r="B798">
        <v>600</v>
      </c>
      <c r="G798">
        <v>600</v>
      </c>
    </row>
    <row r="799" spans="1:7">
      <c r="A799" t="s">
        <v>1200</v>
      </c>
      <c r="B799">
        <v>1002</v>
      </c>
      <c r="C799">
        <v>268</v>
      </c>
      <c r="G799">
        <v>1270</v>
      </c>
    </row>
    <row r="800" spans="1:7">
      <c r="A800" t="s">
        <v>872</v>
      </c>
      <c r="B800">
        <v>80</v>
      </c>
      <c r="G800">
        <v>80</v>
      </c>
    </row>
    <row r="801" spans="1:7">
      <c r="A801" t="s">
        <v>1404</v>
      </c>
      <c r="B801">
        <v>2251</v>
      </c>
      <c r="C801">
        <v>2014</v>
      </c>
      <c r="D801">
        <v>1868</v>
      </c>
      <c r="E801">
        <v>2157</v>
      </c>
      <c r="F801">
        <v>2953</v>
      </c>
      <c r="G801">
        <v>11243</v>
      </c>
    </row>
    <row r="802" spans="1:7">
      <c r="A802" t="s">
        <v>1133</v>
      </c>
      <c r="B802">
        <v>454</v>
      </c>
      <c r="C802">
        <v>251</v>
      </c>
      <c r="D802">
        <v>224</v>
      </c>
      <c r="E802">
        <v>789</v>
      </c>
      <c r="G802">
        <v>1718</v>
      </c>
    </row>
    <row r="803" spans="1:7">
      <c r="A803" t="s">
        <v>1265</v>
      </c>
      <c r="C803">
        <v>1253</v>
      </c>
      <c r="D803">
        <v>1351</v>
      </c>
      <c r="E803">
        <v>443</v>
      </c>
      <c r="G803">
        <v>3047</v>
      </c>
    </row>
    <row r="804" spans="1:7">
      <c r="A804" t="s">
        <v>896</v>
      </c>
      <c r="C804">
        <v>1850</v>
      </c>
      <c r="D804">
        <v>1276</v>
      </c>
      <c r="E804">
        <v>1479</v>
      </c>
      <c r="G804">
        <v>4605</v>
      </c>
    </row>
    <row r="805" spans="1:7">
      <c r="A805" t="s">
        <v>1220</v>
      </c>
      <c r="D805">
        <v>1118</v>
      </c>
      <c r="E805">
        <v>1472</v>
      </c>
      <c r="G805">
        <v>2590</v>
      </c>
    </row>
    <row r="806" spans="1:7">
      <c r="A806" t="s">
        <v>1218</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1112</v>
      </c>
      <c r="B819">
        <v>768</v>
      </c>
      <c r="C819">
        <v>1014</v>
      </c>
      <c r="G819">
        <v>1782</v>
      </c>
    </row>
    <row r="820" spans="1:7">
      <c r="A820" t="s">
        <v>1403</v>
      </c>
      <c r="B820">
        <v>225</v>
      </c>
      <c r="C820">
        <v>1287</v>
      </c>
      <c r="D820">
        <v>1185</v>
      </c>
      <c r="E820">
        <v>508</v>
      </c>
      <c r="G820">
        <v>3205</v>
      </c>
    </row>
    <row r="821" spans="1:7">
      <c r="A821" t="s">
        <v>1200</v>
      </c>
      <c r="D821">
        <v>334</v>
      </c>
      <c r="G821">
        <v>334</v>
      </c>
    </row>
    <row r="822" spans="1:7">
      <c r="A822" t="s">
        <v>1404</v>
      </c>
      <c r="C822">
        <v>216</v>
      </c>
      <c r="G822">
        <v>216</v>
      </c>
    </row>
    <row r="823" spans="1:7">
      <c r="A823" t="s">
        <v>1133</v>
      </c>
      <c r="B823">
        <v>1088</v>
      </c>
      <c r="C823">
        <v>557</v>
      </c>
      <c r="D823">
        <v>512</v>
      </c>
      <c r="E823">
        <v>369</v>
      </c>
      <c r="G823">
        <v>2526</v>
      </c>
    </row>
    <row r="824" spans="1:7">
      <c r="A824" t="s">
        <v>1265</v>
      </c>
      <c r="B824">
        <v>192</v>
      </c>
      <c r="G824">
        <v>192</v>
      </c>
    </row>
    <row r="825" spans="1:7">
      <c r="A825" t="s">
        <v>1220</v>
      </c>
      <c r="B825">
        <v>1174</v>
      </c>
      <c r="C825">
        <v>1597</v>
      </c>
      <c r="D825">
        <v>308</v>
      </c>
      <c r="G825">
        <v>3079</v>
      </c>
    </row>
    <row r="826" spans="1:7">
      <c r="A826" t="s">
        <v>1218</v>
      </c>
      <c r="B826">
        <v>1545</v>
      </c>
      <c r="C826">
        <v>995</v>
      </c>
      <c r="G826">
        <v>2540</v>
      </c>
    </row>
    <row r="827" spans="1:7">
      <c r="A827" t="s">
        <v>1172</v>
      </c>
      <c r="D827">
        <v>333</v>
      </c>
      <c r="G827">
        <v>333</v>
      </c>
    </row>
    <row r="828" spans="1:7">
      <c r="A828" t="s">
        <v>1406</v>
      </c>
      <c r="D828">
        <v>160</v>
      </c>
      <c r="G828">
        <v>160</v>
      </c>
    </row>
    <row r="829" spans="1:7">
      <c r="A829" t="s">
        <v>553</v>
      </c>
      <c r="D829">
        <v>1282</v>
      </c>
      <c r="E829">
        <v>980</v>
      </c>
      <c r="G829">
        <v>2262</v>
      </c>
    </row>
    <row r="830" spans="1:7">
      <c r="A830" t="s">
        <v>1118</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1112</v>
      </c>
      <c r="D839">
        <v>986</v>
      </c>
      <c r="G839">
        <v>986</v>
      </c>
    </row>
    <row r="840" spans="1:7">
      <c r="A840" t="s">
        <v>1403</v>
      </c>
      <c r="B840">
        <v>916</v>
      </c>
      <c r="C840">
        <v>144</v>
      </c>
      <c r="G840">
        <v>1060</v>
      </c>
    </row>
    <row r="841" spans="1:7">
      <c r="A841" t="s">
        <v>1220</v>
      </c>
    </row>
    <row r="842" spans="1:7">
      <c r="A842" t="s">
        <v>1218</v>
      </c>
    </row>
    <row r="843" spans="1:7">
      <c r="A843" t="s">
        <v>553</v>
      </c>
      <c r="B843">
        <v>828</v>
      </c>
      <c r="C843">
        <v>150</v>
      </c>
      <c r="E843">
        <v>688</v>
      </c>
      <c r="G843">
        <v>1666</v>
      </c>
    </row>
    <row r="844" spans="1:7">
      <c r="A844" t="s">
        <v>1407</v>
      </c>
      <c r="B844">
        <v>233</v>
      </c>
      <c r="G844">
        <v>233</v>
      </c>
    </row>
    <row r="845" spans="1:7">
      <c r="A845" t="s">
        <v>918</v>
      </c>
      <c r="B845">
        <v>1768</v>
      </c>
      <c r="C845">
        <v>510</v>
      </c>
      <c r="G845">
        <v>2278</v>
      </c>
    </row>
    <row r="846" spans="1:7">
      <c r="A846" t="s">
        <v>1278</v>
      </c>
      <c r="B846">
        <v>220</v>
      </c>
      <c r="C846">
        <v>435</v>
      </c>
      <c r="D846">
        <v>227</v>
      </c>
      <c r="E846">
        <v>487</v>
      </c>
      <c r="F846">
        <v>123</v>
      </c>
      <c r="G846">
        <v>1492</v>
      </c>
    </row>
    <row r="847" spans="1:7">
      <c r="A847" t="s">
        <v>775</v>
      </c>
      <c r="B847">
        <v>60</v>
      </c>
      <c r="C847">
        <v>219</v>
      </c>
      <c r="G847">
        <v>279</v>
      </c>
    </row>
    <row r="848" spans="1:7">
      <c r="A848" t="s">
        <v>990</v>
      </c>
      <c r="D848">
        <v>240</v>
      </c>
      <c r="G848">
        <v>240</v>
      </c>
    </row>
    <row r="849" spans="1:7">
      <c r="A849" t="s">
        <v>1408</v>
      </c>
      <c r="C849">
        <v>1603</v>
      </c>
      <c r="D849">
        <v>791</v>
      </c>
      <c r="E849">
        <v>2803</v>
      </c>
      <c r="G849">
        <v>5197</v>
      </c>
    </row>
    <row r="850" spans="1:7">
      <c r="A850" t="s">
        <v>1127</v>
      </c>
      <c r="C850">
        <v>927</v>
      </c>
      <c r="D850">
        <v>1221</v>
      </c>
      <c r="E850">
        <v>1023</v>
      </c>
      <c r="G850">
        <v>3171</v>
      </c>
    </row>
    <row r="851" spans="1:7">
      <c r="A851" t="s">
        <v>922</v>
      </c>
      <c r="C851">
        <v>974</v>
      </c>
      <c r="D851">
        <v>1312</v>
      </c>
      <c r="E851">
        <v>359</v>
      </c>
      <c r="G851">
        <v>2645</v>
      </c>
    </row>
    <row r="852" spans="1:7">
      <c r="A852" t="s">
        <v>914</v>
      </c>
      <c r="D852">
        <v>1239</v>
      </c>
      <c r="E852">
        <v>1220</v>
      </c>
      <c r="G852">
        <v>2459</v>
      </c>
    </row>
    <row r="853" spans="1:7">
      <c r="A853" t="s">
        <v>1130</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1172</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1127</v>
      </c>
      <c r="B867">
        <v>1100</v>
      </c>
      <c r="C867">
        <v>527</v>
      </c>
      <c r="D867">
        <v>553</v>
      </c>
      <c r="G867">
        <v>2180</v>
      </c>
    </row>
    <row r="868" spans="1:7">
      <c r="A868" t="s">
        <v>922</v>
      </c>
      <c r="C868">
        <v>230</v>
      </c>
      <c r="G868">
        <v>230</v>
      </c>
    </row>
    <row r="869" spans="1:7">
      <c r="A869" t="s">
        <v>914</v>
      </c>
      <c r="B869">
        <v>853</v>
      </c>
      <c r="G869">
        <v>853</v>
      </c>
    </row>
    <row r="870" spans="1:7">
      <c r="A870" t="s">
        <v>1130</v>
      </c>
      <c r="B870">
        <v>1186</v>
      </c>
      <c r="C870">
        <v>1564</v>
      </c>
      <c r="D870">
        <v>1012</v>
      </c>
      <c r="E870">
        <v>588</v>
      </c>
      <c r="G870">
        <v>4350</v>
      </c>
    </row>
    <row r="871" spans="1:7">
      <c r="A871" t="s">
        <v>1222</v>
      </c>
      <c r="C871">
        <v>1007</v>
      </c>
      <c r="D871">
        <v>1672</v>
      </c>
      <c r="E871">
        <v>1544</v>
      </c>
      <c r="G871">
        <v>4223</v>
      </c>
    </row>
    <row r="872" spans="1:7">
      <c r="A872" t="s">
        <v>941</v>
      </c>
      <c r="C872">
        <v>1182</v>
      </c>
      <c r="D872">
        <v>1604</v>
      </c>
      <c r="E872">
        <v>1268</v>
      </c>
      <c r="G872">
        <v>4054</v>
      </c>
    </row>
    <row r="873" spans="1:7">
      <c r="A873" t="s">
        <v>1145</v>
      </c>
      <c r="D873">
        <v>1624</v>
      </c>
      <c r="E873">
        <v>551</v>
      </c>
      <c r="G873">
        <v>2175</v>
      </c>
    </row>
    <row r="874" spans="1:7">
      <c r="A874" t="s">
        <v>1128</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1112</v>
      </c>
    </row>
    <row r="886" spans="1:7">
      <c r="A886" t="s">
        <v>431</v>
      </c>
      <c r="B886">
        <v>188</v>
      </c>
      <c r="C886">
        <v>140</v>
      </c>
      <c r="G886">
        <v>328</v>
      </c>
    </row>
    <row r="887" spans="1:7">
      <c r="A887" t="s">
        <v>1172</v>
      </c>
      <c r="B887">
        <v>270</v>
      </c>
      <c r="C887">
        <v>60</v>
      </c>
      <c r="G887">
        <v>330</v>
      </c>
    </row>
    <row r="888" spans="1:7">
      <c r="A888" t="s">
        <v>918</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1127</v>
      </c>
      <c r="C891">
        <v>1647</v>
      </c>
      <c r="D891">
        <v>343</v>
      </c>
      <c r="G891">
        <v>1990</v>
      </c>
    </row>
    <row r="892" spans="1:7">
      <c r="A892" t="s">
        <v>1222</v>
      </c>
      <c r="B892">
        <v>587</v>
      </c>
      <c r="C892">
        <v>115</v>
      </c>
      <c r="G892">
        <v>702</v>
      </c>
    </row>
    <row r="893" spans="1:7">
      <c r="A893" t="s">
        <v>920</v>
      </c>
      <c r="C893">
        <v>1509</v>
      </c>
      <c r="D893">
        <v>1087</v>
      </c>
      <c r="E893">
        <v>777</v>
      </c>
      <c r="G893">
        <v>3373</v>
      </c>
    </row>
    <row r="894" spans="1:7">
      <c r="A894" t="s">
        <v>941</v>
      </c>
      <c r="B894">
        <v>1310</v>
      </c>
      <c r="G894">
        <v>1310</v>
      </c>
    </row>
    <row r="895" spans="1:7">
      <c r="A895" t="s">
        <v>1145</v>
      </c>
      <c r="F895">
        <v>168</v>
      </c>
      <c r="G895">
        <v>168</v>
      </c>
    </row>
    <row r="896" spans="1:7">
      <c r="A896" t="s">
        <v>1128</v>
      </c>
      <c r="B896">
        <v>1323</v>
      </c>
      <c r="C896">
        <v>1516</v>
      </c>
      <c r="D896">
        <v>790</v>
      </c>
      <c r="E896">
        <v>930</v>
      </c>
      <c r="F896">
        <v>408</v>
      </c>
      <c r="G896">
        <v>4967</v>
      </c>
    </row>
    <row r="897" spans="1:7">
      <c r="A897" t="s">
        <v>1409</v>
      </c>
      <c r="B897">
        <v>1224</v>
      </c>
      <c r="C897">
        <v>988</v>
      </c>
      <c r="D897">
        <v>2316</v>
      </c>
      <c r="E897">
        <v>2066</v>
      </c>
      <c r="G897">
        <v>6594</v>
      </c>
    </row>
    <row r="898" spans="1:7">
      <c r="A898" t="s">
        <v>916</v>
      </c>
      <c r="C898">
        <v>1678</v>
      </c>
      <c r="E898">
        <v>394</v>
      </c>
      <c r="G898">
        <v>2072</v>
      </c>
    </row>
    <row r="899" spans="1:7">
      <c r="A899" t="s">
        <v>1125</v>
      </c>
      <c r="D899">
        <v>3179</v>
      </c>
      <c r="G899">
        <v>3179</v>
      </c>
    </row>
    <row r="900" spans="1:7">
      <c r="A900" t="s">
        <v>1238</v>
      </c>
      <c r="E900">
        <v>978</v>
      </c>
      <c r="G900">
        <v>978</v>
      </c>
    </row>
    <row r="901" spans="1:7">
      <c r="A901" t="s">
        <v>1232</v>
      </c>
      <c r="E901">
        <v>502</v>
      </c>
      <c r="G901">
        <v>502</v>
      </c>
    </row>
    <row r="902" spans="1:7">
      <c r="A902" t="s">
        <v>594</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1112</v>
      </c>
    </row>
    <row r="911" spans="1:7">
      <c r="A911" t="s">
        <v>1133</v>
      </c>
      <c r="F911">
        <v>569</v>
      </c>
      <c r="G911">
        <v>569</v>
      </c>
    </row>
    <row r="912" spans="1:7">
      <c r="A912" t="s">
        <v>1278</v>
      </c>
    </row>
    <row r="913" spans="1:7">
      <c r="A913" t="s">
        <v>775</v>
      </c>
      <c r="D913">
        <v>150</v>
      </c>
      <c r="G913">
        <v>150</v>
      </c>
    </row>
    <row r="914" spans="1:7">
      <c r="A914" t="s">
        <v>1130</v>
      </c>
    </row>
    <row r="915" spans="1:7">
      <c r="A915" t="s">
        <v>941</v>
      </c>
      <c r="B915">
        <v>701</v>
      </c>
      <c r="G915">
        <v>701</v>
      </c>
    </row>
    <row r="916" spans="1:7">
      <c r="A916" t="s">
        <v>1145</v>
      </c>
      <c r="B916">
        <v>463</v>
      </c>
      <c r="C916">
        <v>633</v>
      </c>
      <c r="D916">
        <v>625</v>
      </c>
      <c r="G916">
        <v>1721</v>
      </c>
    </row>
    <row r="917" spans="1:7">
      <c r="A917" t="s">
        <v>1128</v>
      </c>
    </row>
    <row r="918" spans="1:7">
      <c r="A918" t="s">
        <v>1125</v>
      </c>
      <c r="B918">
        <v>882</v>
      </c>
      <c r="C918">
        <v>1072</v>
      </c>
      <c r="D918">
        <v>1034</v>
      </c>
      <c r="E918">
        <v>209</v>
      </c>
      <c r="G918">
        <v>3197</v>
      </c>
    </row>
    <row r="919" spans="1:7">
      <c r="A919" t="s">
        <v>1238</v>
      </c>
      <c r="B919">
        <v>1420</v>
      </c>
      <c r="C919">
        <v>990</v>
      </c>
      <c r="D919">
        <v>549</v>
      </c>
      <c r="G919">
        <v>2959</v>
      </c>
    </row>
    <row r="920" spans="1:7">
      <c r="A920" t="s">
        <v>1232</v>
      </c>
      <c r="B920">
        <v>259</v>
      </c>
      <c r="C920">
        <v>1087</v>
      </c>
      <c r="D920">
        <v>2206</v>
      </c>
      <c r="E920">
        <v>453</v>
      </c>
      <c r="G920">
        <v>4005</v>
      </c>
    </row>
    <row r="921" spans="1:7">
      <c r="A921" t="s">
        <v>594</v>
      </c>
      <c r="C921">
        <v>379</v>
      </c>
      <c r="D921">
        <v>208</v>
      </c>
      <c r="G921">
        <v>587</v>
      </c>
    </row>
    <row r="922" spans="1:7">
      <c r="A922" t="s">
        <v>930</v>
      </c>
      <c r="B922">
        <v>579</v>
      </c>
      <c r="C922">
        <v>1120</v>
      </c>
      <c r="D922">
        <v>1488</v>
      </c>
      <c r="E922">
        <v>954</v>
      </c>
      <c r="G922">
        <v>4141</v>
      </c>
    </row>
    <row r="923" spans="1:7">
      <c r="A923" t="s">
        <v>1410</v>
      </c>
      <c r="B923">
        <v>365</v>
      </c>
      <c r="G923">
        <v>365</v>
      </c>
    </row>
    <row r="924" spans="1:7">
      <c r="A924" t="s">
        <v>1156</v>
      </c>
      <c r="B924">
        <v>207</v>
      </c>
      <c r="G924">
        <v>207</v>
      </c>
    </row>
    <row r="925" spans="1:7">
      <c r="A925" t="s">
        <v>1282</v>
      </c>
      <c r="C925">
        <v>1691</v>
      </c>
      <c r="D925">
        <v>1998</v>
      </c>
      <c r="E925">
        <v>760</v>
      </c>
      <c r="F925">
        <v>3975</v>
      </c>
      <c r="G925">
        <v>8424</v>
      </c>
    </row>
    <row r="926" spans="1:7">
      <c r="A926" t="s">
        <v>998</v>
      </c>
      <c r="D926">
        <v>1031</v>
      </c>
      <c r="G926">
        <v>1031</v>
      </c>
    </row>
    <row r="927" spans="1:7">
      <c r="A927" t="s">
        <v>1143</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1081</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1118</v>
      </c>
    </row>
    <row r="940" spans="1:7">
      <c r="A940" t="s">
        <v>1278</v>
      </c>
      <c r="B940">
        <v>560</v>
      </c>
      <c r="G940">
        <v>560</v>
      </c>
    </row>
    <row r="941" spans="1:7">
      <c r="A941" t="s">
        <v>1130</v>
      </c>
    </row>
    <row r="942" spans="1:7">
      <c r="A942" t="s">
        <v>941</v>
      </c>
      <c r="B942">
        <v>138</v>
      </c>
      <c r="G942">
        <v>138</v>
      </c>
    </row>
    <row r="943" spans="1:7">
      <c r="A943" t="s">
        <v>1128</v>
      </c>
    </row>
    <row r="944" spans="1:7">
      <c r="A944" t="s">
        <v>1125</v>
      </c>
      <c r="B944">
        <v>96</v>
      </c>
      <c r="G944">
        <v>96</v>
      </c>
    </row>
    <row r="945" spans="1:7">
      <c r="A945" t="s">
        <v>1238</v>
      </c>
      <c r="B945">
        <v>632</v>
      </c>
      <c r="G945">
        <v>632</v>
      </c>
    </row>
    <row r="946" spans="1:7">
      <c r="A946" t="s">
        <v>1232</v>
      </c>
      <c r="B946">
        <v>558</v>
      </c>
      <c r="G946">
        <v>558</v>
      </c>
    </row>
    <row r="947" spans="1:7">
      <c r="A947" t="s">
        <v>594</v>
      </c>
      <c r="B947">
        <v>562</v>
      </c>
      <c r="D947">
        <v>474</v>
      </c>
      <c r="E947">
        <v>606</v>
      </c>
      <c r="F947">
        <v>322</v>
      </c>
      <c r="G947">
        <v>1964</v>
      </c>
    </row>
    <row r="948" spans="1:7">
      <c r="A948" t="s">
        <v>998</v>
      </c>
      <c r="B948">
        <v>1351</v>
      </c>
      <c r="D948">
        <v>890</v>
      </c>
      <c r="G948">
        <v>2241</v>
      </c>
    </row>
    <row r="949" spans="1:7">
      <c r="A949" t="s">
        <v>1081</v>
      </c>
      <c r="B949">
        <v>4084</v>
      </c>
      <c r="D949">
        <v>242</v>
      </c>
      <c r="G949">
        <v>4326</v>
      </c>
    </row>
    <row r="950" spans="1:7">
      <c r="A950" t="s">
        <v>1411</v>
      </c>
      <c r="B950">
        <v>748</v>
      </c>
      <c r="C950">
        <v>1062</v>
      </c>
      <c r="G950">
        <v>1810</v>
      </c>
    </row>
    <row r="951" spans="1:7">
      <c r="A951" t="s">
        <v>780</v>
      </c>
      <c r="B951">
        <v>435</v>
      </c>
      <c r="E951">
        <v>1123</v>
      </c>
      <c r="G951">
        <v>1558</v>
      </c>
    </row>
    <row r="952" spans="1:7">
      <c r="A952" t="s">
        <v>926</v>
      </c>
      <c r="D952">
        <v>1580</v>
      </c>
      <c r="E952">
        <v>1258</v>
      </c>
      <c r="G952">
        <v>2838</v>
      </c>
    </row>
    <row r="953" spans="1:7">
      <c r="A953" t="s">
        <v>924</v>
      </c>
      <c r="D953">
        <v>877</v>
      </c>
      <c r="E953">
        <v>814</v>
      </c>
      <c r="G953">
        <v>1691</v>
      </c>
    </row>
    <row r="954" spans="1:7">
      <c r="A954" t="s">
        <v>591</v>
      </c>
      <c r="D954">
        <v>711</v>
      </c>
      <c r="E954">
        <v>325</v>
      </c>
      <c r="F954">
        <v>430</v>
      </c>
      <c r="G954">
        <v>1466</v>
      </c>
    </row>
    <row r="955" spans="1:7">
      <c r="A955" t="s">
        <v>809</v>
      </c>
      <c r="D955">
        <v>1486</v>
      </c>
      <c r="E955">
        <v>2912</v>
      </c>
      <c r="F955">
        <v>2125</v>
      </c>
      <c r="G955">
        <v>6523</v>
      </c>
    </row>
    <row r="956" spans="1:7">
      <c r="A956" t="s">
        <v>1299</v>
      </c>
      <c r="D956">
        <v>1264</v>
      </c>
      <c r="E956">
        <v>1281</v>
      </c>
      <c r="G956">
        <v>2545</v>
      </c>
    </row>
    <row r="957" spans="1:7">
      <c r="A957" t="s">
        <v>1412</v>
      </c>
    </row>
    <row r="958" spans="1:7">
      <c r="A958" t="s">
        <v>1086</v>
      </c>
      <c r="D958">
        <v>3678</v>
      </c>
      <c r="E958">
        <v>3382</v>
      </c>
      <c r="G958">
        <v>7060</v>
      </c>
    </row>
    <row r="959" spans="1:7">
      <c r="A959" t="s">
        <v>1413</v>
      </c>
      <c r="F959">
        <v>1505</v>
      </c>
      <c r="G959">
        <v>1505</v>
      </c>
    </row>
    <row r="960" spans="1:7">
      <c r="A960" t="s">
        <v>1325</v>
      </c>
      <c r="E960">
        <v>424</v>
      </c>
      <c r="G960">
        <v>424</v>
      </c>
    </row>
    <row r="961" spans="1:7">
      <c r="A961" t="s">
        <v>1088</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1278</v>
      </c>
      <c r="C970">
        <v>17</v>
      </c>
      <c r="G970">
        <v>17</v>
      </c>
    </row>
    <row r="971" spans="1:7">
      <c r="A971" t="s">
        <v>941</v>
      </c>
    </row>
    <row r="972" spans="1:7">
      <c r="A972" t="s">
        <v>1232</v>
      </c>
      <c r="B972">
        <v>127</v>
      </c>
      <c r="G972">
        <v>127</v>
      </c>
    </row>
    <row r="973" spans="1:7">
      <c r="A973" t="s">
        <v>594</v>
      </c>
      <c r="B973">
        <v>420</v>
      </c>
      <c r="G973">
        <v>420</v>
      </c>
    </row>
    <row r="974" spans="1:7">
      <c r="A974" t="s">
        <v>998</v>
      </c>
    </row>
    <row r="975" spans="1:7">
      <c r="A975" t="s">
        <v>780</v>
      </c>
      <c r="C975">
        <v>1917</v>
      </c>
      <c r="E975">
        <v>272</v>
      </c>
      <c r="G975">
        <v>2189</v>
      </c>
    </row>
    <row r="976" spans="1:7">
      <c r="A976" t="s">
        <v>924</v>
      </c>
      <c r="B976">
        <v>956</v>
      </c>
      <c r="G976">
        <v>956</v>
      </c>
    </row>
    <row r="977" spans="1:7">
      <c r="A977" t="s">
        <v>591</v>
      </c>
      <c r="E977">
        <v>195</v>
      </c>
      <c r="G977">
        <v>195</v>
      </c>
    </row>
    <row r="978" spans="1:7">
      <c r="A978" t="s">
        <v>809</v>
      </c>
      <c r="B978">
        <v>1449</v>
      </c>
      <c r="G978">
        <v>1449</v>
      </c>
    </row>
    <row r="979" spans="1:7">
      <c r="A979" t="s">
        <v>1299</v>
      </c>
      <c r="B979">
        <v>1662</v>
      </c>
      <c r="C979">
        <v>2684</v>
      </c>
      <c r="F979">
        <v>51</v>
      </c>
      <c r="G979">
        <v>4397</v>
      </c>
    </row>
    <row r="980" spans="1:7">
      <c r="A980" t="s">
        <v>1083</v>
      </c>
      <c r="B980">
        <v>5466</v>
      </c>
      <c r="E980">
        <v>2252</v>
      </c>
      <c r="G980">
        <v>7718</v>
      </c>
    </row>
    <row r="981" spans="1:7">
      <c r="A981" t="s">
        <v>1413</v>
      </c>
      <c r="B981">
        <v>907</v>
      </c>
      <c r="G981">
        <v>907</v>
      </c>
    </row>
    <row r="982" spans="1:7">
      <c r="A982" t="s">
        <v>1325</v>
      </c>
      <c r="E982">
        <v>313</v>
      </c>
      <c r="F982">
        <v>3007</v>
      </c>
      <c r="G982">
        <v>3320</v>
      </c>
    </row>
    <row r="983" spans="1:7">
      <c r="A983" t="s">
        <v>1088</v>
      </c>
      <c r="B983">
        <v>1498</v>
      </c>
      <c r="C983">
        <v>3613</v>
      </c>
      <c r="E983">
        <v>1027</v>
      </c>
      <c r="F983">
        <v>490</v>
      </c>
      <c r="G983">
        <v>6628</v>
      </c>
    </row>
    <row r="984" spans="1:7">
      <c r="A984" t="s">
        <v>1414</v>
      </c>
      <c r="B984">
        <v>1505</v>
      </c>
      <c r="C984">
        <v>1518</v>
      </c>
      <c r="D984">
        <v>1968</v>
      </c>
      <c r="E984">
        <v>345</v>
      </c>
      <c r="F984">
        <v>375</v>
      </c>
      <c r="G984">
        <v>5711</v>
      </c>
    </row>
    <row r="985" spans="1:7">
      <c r="A985" t="s">
        <v>948</v>
      </c>
      <c r="B985">
        <v>1471</v>
      </c>
      <c r="G985">
        <v>1471</v>
      </c>
    </row>
    <row r="986" spans="1:7">
      <c r="A986" t="s">
        <v>945</v>
      </c>
      <c r="B986">
        <v>762</v>
      </c>
      <c r="C986">
        <v>1530</v>
      </c>
      <c r="D986">
        <v>954</v>
      </c>
      <c r="E986">
        <v>1603</v>
      </c>
      <c r="G986">
        <v>4849</v>
      </c>
    </row>
    <row r="987" spans="1:7">
      <c r="A987" t="s">
        <v>1189</v>
      </c>
      <c r="C987">
        <v>1679</v>
      </c>
      <c r="D987">
        <v>1429</v>
      </c>
      <c r="E987">
        <v>1624</v>
      </c>
      <c r="G987">
        <v>4732</v>
      </c>
    </row>
    <row r="988" spans="1:7">
      <c r="A988" t="s">
        <v>811</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1056</v>
      </c>
    </row>
    <row r="992" spans="1:7">
      <c r="A992" t="s">
        <v>1059</v>
      </c>
    </row>
    <row r="993" spans="1:7">
      <c r="A993" t="s">
        <v>1122</v>
      </c>
      <c r="C993">
        <v>136</v>
      </c>
      <c r="D993">
        <v>170</v>
      </c>
      <c r="F993">
        <v>15</v>
      </c>
      <c r="G993">
        <v>321</v>
      </c>
    </row>
    <row r="994" spans="1:7">
      <c r="A994" t="s">
        <v>1091</v>
      </c>
      <c r="E994">
        <v>1420</v>
      </c>
      <c r="F994">
        <v>3043</v>
      </c>
      <c r="G994">
        <v>4463</v>
      </c>
    </row>
    <row r="995" spans="1:7">
      <c r="A995" t="s">
        <v>1094</v>
      </c>
      <c r="E995">
        <v>2376</v>
      </c>
      <c r="F995">
        <v>1217</v>
      </c>
      <c r="G995">
        <v>3593</v>
      </c>
    </row>
    <row r="996" spans="1:7">
      <c r="A996" t="s">
        <v>1168</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1118</v>
      </c>
    </row>
    <row r="1008" spans="1:7">
      <c r="A1008" t="s">
        <v>1145</v>
      </c>
    </row>
    <row r="1009" spans="1:7">
      <c r="A1009" t="s">
        <v>1128</v>
      </c>
    </row>
    <row r="1010" spans="1:7">
      <c r="A1010" t="s">
        <v>1125</v>
      </c>
    </row>
    <row r="1011" spans="1:7">
      <c r="A1011" t="s">
        <v>594</v>
      </c>
      <c r="D1011">
        <v>426</v>
      </c>
      <c r="G1011">
        <v>426</v>
      </c>
    </row>
    <row r="1012" spans="1:7">
      <c r="A1012" t="s">
        <v>1143</v>
      </c>
    </row>
    <row r="1013" spans="1:7">
      <c r="A1013" t="s">
        <v>1285</v>
      </c>
    </row>
    <row r="1014" spans="1:7">
      <c r="A1014" t="s">
        <v>1291</v>
      </c>
      <c r="C1014">
        <v>1175</v>
      </c>
      <c r="G1014">
        <v>1175</v>
      </c>
    </row>
    <row r="1015" spans="1:7">
      <c r="A1015" t="s">
        <v>1288</v>
      </c>
      <c r="C1015">
        <v>996</v>
      </c>
      <c r="G1015">
        <v>996</v>
      </c>
    </row>
    <row r="1016" spans="1:7">
      <c r="A1016" t="s">
        <v>780</v>
      </c>
      <c r="B1016">
        <v>900</v>
      </c>
      <c r="G1016">
        <v>900</v>
      </c>
    </row>
    <row r="1017" spans="1:7">
      <c r="A1017" t="s">
        <v>926</v>
      </c>
    </row>
    <row r="1018" spans="1:7">
      <c r="A1018" t="s">
        <v>924</v>
      </c>
    </row>
    <row r="1019" spans="1:7">
      <c r="A1019" t="s">
        <v>1414</v>
      </c>
      <c r="B1019">
        <v>2805</v>
      </c>
      <c r="C1019">
        <v>1397</v>
      </c>
      <c r="G1019">
        <v>4202</v>
      </c>
    </row>
    <row r="1020" spans="1:7">
      <c r="A1020" t="s">
        <v>948</v>
      </c>
      <c r="B1020">
        <v>665</v>
      </c>
      <c r="C1020">
        <v>1360</v>
      </c>
      <c r="D1020">
        <v>1024</v>
      </c>
      <c r="G1020">
        <v>3049</v>
      </c>
    </row>
    <row r="1021" spans="1:7">
      <c r="A1021" t="s">
        <v>945</v>
      </c>
      <c r="B1021">
        <v>805</v>
      </c>
      <c r="G1021">
        <v>805</v>
      </c>
    </row>
    <row r="1022" spans="1:7">
      <c r="A1022" t="s">
        <v>1189</v>
      </c>
      <c r="B1022">
        <v>572</v>
      </c>
      <c r="G1022">
        <v>572</v>
      </c>
    </row>
    <row r="1023" spans="1:7">
      <c r="A1023" t="s">
        <v>1416</v>
      </c>
      <c r="B1023">
        <v>1718</v>
      </c>
      <c r="C1023">
        <v>2478</v>
      </c>
      <c r="D1023">
        <v>1567</v>
      </c>
      <c r="G1023">
        <v>5763</v>
      </c>
    </row>
    <row r="1024" spans="1:7">
      <c r="A1024" t="s">
        <v>1091</v>
      </c>
      <c r="C1024">
        <v>3411</v>
      </c>
      <c r="G1024">
        <v>3411</v>
      </c>
    </row>
    <row r="1025" spans="1:7">
      <c r="A1025" t="s">
        <v>1259</v>
      </c>
      <c r="B1025">
        <v>82</v>
      </c>
      <c r="G1025">
        <v>82</v>
      </c>
    </row>
    <row r="1026" spans="1:7">
      <c r="A1026" t="s">
        <v>1094</v>
      </c>
      <c r="C1026">
        <v>3311</v>
      </c>
      <c r="G1026">
        <v>3311</v>
      </c>
    </row>
    <row r="1027" spans="1:7">
      <c r="A1027" t="s">
        <v>1061</v>
      </c>
    </row>
    <row r="1028" spans="1:7">
      <c r="A1028" t="s">
        <v>1168</v>
      </c>
      <c r="C1028">
        <v>2568</v>
      </c>
      <c r="G1028">
        <v>2568</v>
      </c>
    </row>
    <row r="1029" spans="1:7">
      <c r="A1029" t="s">
        <v>975</v>
      </c>
      <c r="B1029">
        <v>286</v>
      </c>
      <c r="C1029">
        <v>357</v>
      </c>
      <c r="D1029">
        <v>331</v>
      </c>
      <c r="G1029">
        <v>974</v>
      </c>
    </row>
    <row r="1030" spans="1:7">
      <c r="A1030" t="s">
        <v>1165</v>
      </c>
      <c r="B1030">
        <v>1655</v>
      </c>
      <c r="C1030">
        <v>2537</v>
      </c>
      <c r="G1030">
        <v>4192</v>
      </c>
    </row>
    <row r="1031" spans="1:7">
      <c r="A1031" t="s">
        <v>1075</v>
      </c>
      <c r="C1031">
        <v>2382</v>
      </c>
      <c r="G1031">
        <v>2382</v>
      </c>
    </row>
    <row r="1032" spans="1:7">
      <c r="A1032" t="s">
        <v>951</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1067</v>
      </c>
    </row>
    <row r="1038" spans="1:7">
      <c r="A1038" t="s">
        <v>1294</v>
      </c>
    </row>
    <row r="1039" spans="1:7">
      <c r="A1039" t="s">
        <v>1063</v>
      </c>
    </row>
    <row r="1040" spans="1:7">
      <c r="A1040" t="s">
        <v>1065</v>
      </c>
    </row>
    <row r="1041" spans="1:7">
      <c r="A1041" t="s">
        <v>1069</v>
      </c>
    </row>
    <row r="1042" spans="1:7">
      <c r="A1042" t="s">
        <v>1071</v>
      </c>
    </row>
    <row r="1043" spans="1:7">
      <c r="A1043" t="s">
        <v>1073</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930</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1083</v>
      </c>
      <c r="E1054">
        <v>64</v>
      </c>
      <c r="G1054">
        <v>64</v>
      </c>
    </row>
    <row r="1055" spans="1:7">
      <c r="A1055" t="s">
        <v>1086</v>
      </c>
    </row>
    <row r="1056" spans="1:7">
      <c r="A1056" t="s">
        <v>948</v>
      </c>
      <c r="B1056">
        <v>1610</v>
      </c>
      <c r="G1056">
        <v>1610</v>
      </c>
    </row>
    <row r="1057" spans="1:7">
      <c r="A1057" t="s">
        <v>945</v>
      </c>
    </row>
    <row r="1058" spans="1:7">
      <c r="A1058" t="s">
        <v>1091</v>
      </c>
      <c r="E1058">
        <v>52</v>
      </c>
      <c r="G1058">
        <v>52</v>
      </c>
    </row>
    <row r="1059" spans="1:7">
      <c r="A1059" t="s">
        <v>1168</v>
      </c>
      <c r="E1059">
        <v>489</v>
      </c>
      <c r="F1059">
        <v>2020</v>
      </c>
      <c r="G1059">
        <v>2509</v>
      </c>
    </row>
    <row r="1060" spans="1:7">
      <c r="A1060" t="s">
        <v>1165</v>
      </c>
      <c r="B1060">
        <v>2113</v>
      </c>
      <c r="D1060">
        <v>1677</v>
      </c>
      <c r="E1060">
        <v>1316</v>
      </c>
      <c r="G1060">
        <v>5106</v>
      </c>
    </row>
    <row r="1061" spans="1:7">
      <c r="A1061" t="s">
        <v>1075</v>
      </c>
      <c r="B1061">
        <v>3084</v>
      </c>
      <c r="G1061">
        <v>3084</v>
      </c>
    </row>
    <row r="1062" spans="1:7">
      <c r="A1062" t="s">
        <v>951</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1078</v>
      </c>
      <c r="B1068">
        <v>1391</v>
      </c>
      <c r="C1068">
        <v>2916</v>
      </c>
      <c r="D1068">
        <v>2430</v>
      </c>
      <c r="G1068">
        <v>6737</v>
      </c>
    </row>
    <row r="1069" spans="1:7">
      <c r="A1069" t="s">
        <v>1206</v>
      </c>
      <c r="D1069">
        <v>466</v>
      </c>
      <c r="E1069">
        <v>345</v>
      </c>
      <c r="G1069">
        <v>811</v>
      </c>
    </row>
    <row r="1070" spans="1:7">
      <c r="A1070" t="s">
        <v>954</v>
      </c>
      <c r="E1070">
        <v>1431</v>
      </c>
      <c r="G1070">
        <v>1431</v>
      </c>
    </row>
    <row r="1071" spans="1:7">
      <c r="A1071" t="s">
        <v>911</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1088</v>
      </c>
      <c r="E1083">
        <v>242</v>
      </c>
      <c r="G1083">
        <v>242</v>
      </c>
    </row>
    <row r="1084" spans="1:7">
      <c r="A1084" t="s">
        <v>948</v>
      </c>
    </row>
    <row r="1085" spans="1:7">
      <c r="A1085" t="s">
        <v>1168</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1206</v>
      </c>
      <c r="B1089">
        <v>1172</v>
      </c>
      <c r="G1089">
        <v>1172</v>
      </c>
    </row>
    <row r="1090" spans="1:7">
      <c r="A1090" t="s">
        <v>954</v>
      </c>
      <c r="B1090">
        <v>1583</v>
      </c>
      <c r="C1090">
        <v>1325</v>
      </c>
      <c r="D1090">
        <v>621</v>
      </c>
      <c r="G1090">
        <v>3529</v>
      </c>
    </row>
    <row r="1091" spans="1:7">
      <c r="A1091" t="s">
        <v>911</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1106</v>
      </c>
      <c r="C1094">
        <v>1743</v>
      </c>
      <c r="D1094">
        <v>522</v>
      </c>
      <c r="E1094">
        <v>1194</v>
      </c>
      <c r="F1094">
        <v>2811</v>
      </c>
      <c r="G1094">
        <v>6270</v>
      </c>
    </row>
    <row r="1095" spans="1:7">
      <c r="A1095" t="s">
        <v>1423</v>
      </c>
    </row>
    <row r="1096" spans="1:7">
      <c r="A1096" t="s">
        <v>1163</v>
      </c>
      <c r="C1096">
        <v>1640</v>
      </c>
      <c r="D1096">
        <v>1177</v>
      </c>
      <c r="G1096">
        <v>2817</v>
      </c>
    </row>
    <row r="1097" spans="1:7">
      <c r="A1097" t="s">
        <v>1097</v>
      </c>
      <c r="C1097">
        <v>1980</v>
      </c>
      <c r="D1097">
        <v>1251</v>
      </c>
      <c r="E1097">
        <v>3172</v>
      </c>
      <c r="G1097">
        <v>6403</v>
      </c>
    </row>
    <row r="1098" spans="1:7">
      <c r="A1098" t="s">
        <v>1103</v>
      </c>
      <c r="C1098">
        <v>1111</v>
      </c>
      <c r="D1098">
        <v>1373</v>
      </c>
      <c r="E1098">
        <v>1090</v>
      </c>
      <c r="F1098">
        <v>1204</v>
      </c>
      <c r="G1098">
        <v>4778</v>
      </c>
    </row>
    <row r="1099" spans="1:7">
      <c r="A1099" t="s">
        <v>1203</v>
      </c>
      <c r="C1099">
        <v>1500</v>
      </c>
      <c r="D1099">
        <v>1084</v>
      </c>
      <c r="G1099">
        <v>2584</v>
      </c>
    </row>
    <row r="1100" spans="1:7">
      <c r="A1100" t="s">
        <v>797</v>
      </c>
      <c r="D1100">
        <v>817</v>
      </c>
      <c r="E1100">
        <v>1820</v>
      </c>
      <c r="G1100">
        <v>2637</v>
      </c>
    </row>
    <row r="1101" spans="1:7">
      <c r="A1101" t="s">
        <v>1197</v>
      </c>
      <c r="E1101">
        <v>1351</v>
      </c>
      <c r="G1101">
        <v>1351</v>
      </c>
    </row>
    <row r="1102" spans="1:7">
      <c r="A1102" t="s">
        <v>803</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1282</v>
      </c>
      <c r="B1109">
        <v>735</v>
      </c>
      <c r="G1109">
        <v>735</v>
      </c>
    </row>
    <row r="1110" spans="1:7">
      <c r="A1110" t="s">
        <v>1285</v>
      </c>
    </row>
    <row r="1111" spans="1:7">
      <c r="A1111" t="s">
        <v>1086</v>
      </c>
    </row>
    <row r="1112" spans="1:7">
      <c r="A1112" t="s">
        <v>1325</v>
      </c>
      <c r="E1112">
        <v>396</v>
      </c>
      <c r="G1112">
        <v>396</v>
      </c>
    </row>
    <row r="1113" spans="1:7">
      <c r="A1113" t="s">
        <v>1088</v>
      </c>
    </row>
    <row r="1114" spans="1:7">
      <c r="A1114" t="s">
        <v>948</v>
      </c>
    </row>
    <row r="1115" spans="1:7">
      <c r="A1115" t="s">
        <v>1094</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1206</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1106</v>
      </c>
      <c r="D1121">
        <v>1049</v>
      </c>
      <c r="G1121">
        <v>1049</v>
      </c>
    </row>
    <row r="1122" spans="1:7">
      <c r="A1122" t="s">
        <v>1097</v>
      </c>
      <c r="B1122">
        <v>29</v>
      </c>
      <c r="G1122">
        <v>29</v>
      </c>
    </row>
    <row r="1123" spans="1:7">
      <c r="A1123" t="s">
        <v>1103</v>
      </c>
      <c r="F1123">
        <v>1235</v>
      </c>
      <c r="G1123">
        <v>1235</v>
      </c>
    </row>
    <row r="1124" spans="1:7">
      <c r="A1124" t="s">
        <v>1203</v>
      </c>
    </row>
    <row r="1125" spans="1:7">
      <c r="A1125" t="s">
        <v>1197</v>
      </c>
      <c r="B1125">
        <v>689</v>
      </c>
      <c r="C1125">
        <v>586</v>
      </c>
      <c r="D1125">
        <v>199</v>
      </c>
      <c r="G1125">
        <v>1474</v>
      </c>
    </row>
    <row r="1126" spans="1:7">
      <c r="A1126" t="s">
        <v>803</v>
      </c>
      <c r="C1126">
        <v>1164</v>
      </c>
      <c r="D1126">
        <v>308</v>
      </c>
      <c r="E1126">
        <v>892</v>
      </c>
      <c r="F1126">
        <v>366</v>
      </c>
      <c r="G1126">
        <v>2730</v>
      </c>
    </row>
    <row r="1127" spans="1:7">
      <c r="A1127" t="s">
        <v>1192</v>
      </c>
      <c r="B1127">
        <v>1095</v>
      </c>
      <c r="C1127">
        <v>1676</v>
      </c>
      <c r="D1127">
        <v>1139</v>
      </c>
      <c r="G1127">
        <v>3910</v>
      </c>
    </row>
    <row r="1128" spans="1:7">
      <c r="A1128" t="s">
        <v>907</v>
      </c>
      <c r="B1128">
        <v>1344</v>
      </c>
      <c r="C1128">
        <v>1583</v>
      </c>
      <c r="D1128">
        <v>1027</v>
      </c>
      <c r="E1128">
        <v>1596</v>
      </c>
      <c r="G1128">
        <v>5550</v>
      </c>
    </row>
    <row r="1129" spans="1:7">
      <c r="A1129" t="s">
        <v>791</v>
      </c>
      <c r="C1129">
        <v>890</v>
      </c>
      <c r="D1129">
        <v>1810</v>
      </c>
      <c r="E1129">
        <v>967</v>
      </c>
      <c r="G1129">
        <v>3667</v>
      </c>
    </row>
    <row r="1130" spans="1:7">
      <c r="A1130" t="s">
        <v>813</v>
      </c>
      <c r="B1130">
        <v>1511</v>
      </c>
      <c r="C1130">
        <v>1887</v>
      </c>
      <c r="D1130">
        <v>916</v>
      </c>
      <c r="E1130">
        <v>1704</v>
      </c>
      <c r="F1130">
        <v>974</v>
      </c>
      <c r="G1130">
        <v>6992</v>
      </c>
    </row>
    <row r="1131" spans="1:7">
      <c r="A1131" t="s">
        <v>1100</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1235</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803</v>
      </c>
      <c r="B1147">
        <v>154</v>
      </c>
      <c r="G1147">
        <v>154</v>
      </c>
    </row>
    <row r="1148" spans="1:7">
      <c r="A1148" t="s">
        <v>907</v>
      </c>
      <c r="B1148">
        <v>342</v>
      </c>
      <c r="G1148">
        <v>342</v>
      </c>
    </row>
    <row r="1149" spans="1:7">
      <c r="A1149" t="s">
        <v>1100</v>
      </c>
    </row>
    <row r="1150" spans="1:7">
      <c r="A1150" t="s">
        <v>1313</v>
      </c>
      <c r="B1150">
        <v>3523</v>
      </c>
      <c r="C1150">
        <v>2384</v>
      </c>
      <c r="G1150">
        <v>5907</v>
      </c>
    </row>
    <row r="1151" spans="1:7">
      <c r="A1151" t="s">
        <v>1307</v>
      </c>
      <c r="B1151">
        <v>362</v>
      </c>
      <c r="G1151">
        <v>362</v>
      </c>
    </row>
    <row r="1152" spans="1:7">
      <c r="A1152" t="s">
        <v>1235</v>
      </c>
      <c r="B1152">
        <v>380</v>
      </c>
      <c r="G1152">
        <v>380</v>
      </c>
    </row>
    <row r="1153" spans="1:7">
      <c r="A1153" t="s">
        <v>987</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1081</v>
      </c>
    </row>
    <row r="1162" spans="1:7">
      <c r="A1162" t="s">
        <v>1299</v>
      </c>
      <c r="B1162">
        <v>0</v>
      </c>
      <c r="G1162">
        <v>0</v>
      </c>
    </row>
    <row r="1163" spans="1:7">
      <c r="A1163" t="s">
        <v>1075</v>
      </c>
      <c r="C1163">
        <v>0</v>
      </c>
      <c r="G1163">
        <v>0</v>
      </c>
    </row>
    <row r="1164" spans="1:7">
      <c r="A1164" t="s">
        <v>1078</v>
      </c>
      <c r="B1164">
        <v>0</v>
      </c>
      <c r="G1164">
        <v>0</v>
      </c>
    </row>
    <row r="1165" spans="1:7">
      <c r="A1165" t="s">
        <v>954</v>
      </c>
    </row>
    <row r="1166" spans="1:7">
      <c r="A1166" t="s">
        <v>1296</v>
      </c>
      <c r="B1166">
        <v>738</v>
      </c>
      <c r="C1166">
        <v>466</v>
      </c>
      <c r="G1166">
        <v>1204</v>
      </c>
    </row>
    <row r="1167" spans="1:7">
      <c r="A1167" t="s">
        <v>1106</v>
      </c>
      <c r="B1167">
        <v>0</v>
      </c>
      <c r="G1167">
        <v>0</v>
      </c>
    </row>
    <row r="1168" spans="1:7">
      <c r="A1168" t="s">
        <v>803</v>
      </c>
      <c r="D1168">
        <v>173</v>
      </c>
      <c r="G1168">
        <v>173</v>
      </c>
    </row>
    <row r="1169" spans="1:7">
      <c r="A1169" t="s">
        <v>1307</v>
      </c>
      <c r="B1169">
        <v>1297</v>
      </c>
      <c r="G1169">
        <v>1297</v>
      </c>
    </row>
    <row r="1170" spans="1:7">
      <c r="A1170" t="s">
        <v>1235</v>
      </c>
      <c r="B1170">
        <v>100</v>
      </c>
      <c r="G1170">
        <v>100</v>
      </c>
    </row>
    <row r="1171" spans="1:7">
      <c r="A1171" t="s">
        <v>1310</v>
      </c>
      <c r="B1171">
        <v>2583</v>
      </c>
      <c r="C1171">
        <v>3099</v>
      </c>
      <c r="G1171">
        <v>5682</v>
      </c>
    </row>
    <row r="1172" spans="1:7">
      <c r="A1172" t="s">
        <v>957</v>
      </c>
      <c r="B1172">
        <v>1188</v>
      </c>
      <c r="C1172">
        <v>0</v>
      </c>
      <c r="G1172">
        <v>1188</v>
      </c>
    </row>
    <row r="1173" spans="1:7">
      <c r="A1173" t="s">
        <v>960</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1143</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1103</v>
      </c>
    </row>
    <row r="1187" spans="1:7">
      <c r="A1187" t="s">
        <v>1100</v>
      </c>
      <c r="D1187">
        <v>0</v>
      </c>
      <c r="F1187">
        <v>104</v>
      </c>
      <c r="G1187">
        <v>104</v>
      </c>
    </row>
    <row r="1188" spans="1:7">
      <c r="A1188" t="s">
        <v>1310</v>
      </c>
      <c r="B1188">
        <v>568</v>
      </c>
      <c r="G1188">
        <v>568</v>
      </c>
    </row>
    <row r="1189" spans="1:7">
      <c r="A1189" t="s">
        <v>1139</v>
      </c>
      <c r="B1189">
        <v>1105</v>
      </c>
      <c r="C1189">
        <v>942</v>
      </c>
      <c r="D1189">
        <v>2151</v>
      </c>
      <c r="E1189">
        <v>1926</v>
      </c>
      <c r="F1189">
        <v>1000</v>
      </c>
      <c r="G1189">
        <v>7124</v>
      </c>
    </row>
    <row r="1190" spans="1:7">
      <c r="A1190" t="s">
        <v>978</v>
      </c>
      <c r="B1190">
        <v>1353</v>
      </c>
      <c r="C1190">
        <v>1153</v>
      </c>
      <c r="G1190">
        <v>2506</v>
      </c>
    </row>
    <row r="1191" spans="1:7">
      <c r="A1191" t="s">
        <v>1316</v>
      </c>
      <c r="C1191">
        <v>2362</v>
      </c>
      <c r="D1191">
        <v>3079</v>
      </c>
      <c r="G1191">
        <v>5441</v>
      </c>
    </row>
    <row r="1192" spans="1:7">
      <c r="A1192" t="s">
        <v>1215</v>
      </c>
      <c r="C1192">
        <v>1534</v>
      </c>
      <c r="D1192">
        <v>180</v>
      </c>
      <c r="G1192">
        <v>1714</v>
      </c>
    </row>
    <row r="1193" spans="1:7">
      <c r="A1193" t="s">
        <v>932</v>
      </c>
      <c r="D1193">
        <v>1687</v>
      </c>
      <c r="E1193">
        <v>1053</v>
      </c>
      <c r="G1193">
        <v>2740</v>
      </c>
    </row>
    <row r="1194" spans="1:7">
      <c r="A1194" t="s">
        <v>1224</v>
      </c>
      <c r="D1194">
        <v>1056</v>
      </c>
      <c r="G1194">
        <v>1056</v>
      </c>
    </row>
    <row r="1195" spans="1:7">
      <c r="A1195" t="s">
        <v>1319</v>
      </c>
      <c r="E1195">
        <v>2367</v>
      </c>
      <c r="F1195">
        <v>447</v>
      </c>
      <c r="G1195">
        <v>2814</v>
      </c>
    </row>
    <row r="1196" spans="1:7">
      <c r="A1196" t="s">
        <v>1153</v>
      </c>
      <c r="F1196">
        <v>0</v>
      </c>
      <c r="G1196">
        <v>0</v>
      </c>
    </row>
    <row r="1197" spans="1:7">
      <c r="A1197" t="s">
        <v>800</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1118</v>
      </c>
    </row>
    <row r="1209" spans="1:7">
      <c r="A1209" t="s">
        <v>1156</v>
      </c>
    </row>
    <row r="1210" spans="1:7">
      <c r="A1210" t="s">
        <v>1103</v>
      </c>
    </row>
    <row r="1211" spans="1:7">
      <c r="A1211" t="s">
        <v>1139</v>
      </c>
      <c r="B1211">
        <v>1812</v>
      </c>
      <c r="C1211">
        <v>1838</v>
      </c>
      <c r="E1211">
        <v>0</v>
      </c>
      <c r="G1211">
        <v>3650</v>
      </c>
    </row>
    <row r="1212" spans="1:7">
      <c r="A1212" t="s">
        <v>978</v>
      </c>
      <c r="B1212">
        <v>1314</v>
      </c>
      <c r="G1212">
        <v>1314</v>
      </c>
    </row>
    <row r="1213" spans="1:7">
      <c r="A1213" t="s">
        <v>1215</v>
      </c>
      <c r="D1213">
        <v>0</v>
      </c>
      <c r="G1213">
        <v>0</v>
      </c>
    </row>
    <row r="1214" spans="1:7">
      <c r="A1214" t="s">
        <v>932</v>
      </c>
      <c r="B1214">
        <v>0</v>
      </c>
      <c r="G1214">
        <v>0</v>
      </c>
    </row>
    <row r="1215" spans="1:7">
      <c r="A1215" t="s">
        <v>1224</v>
      </c>
      <c r="B1215">
        <v>1356</v>
      </c>
      <c r="C1215">
        <v>1435</v>
      </c>
      <c r="D1215">
        <v>1295</v>
      </c>
      <c r="G1215">
        <v>4086</v>
      </c>
    </row>
    <row r="1216" spans="1:7">
      <c r="A1216" t="s">
        <v>1319</v>
      </c>
      <c r="B1216">
        <v>858</v>
      </c>
      <c r="G1216">
        <v>858</v>
      </c>
    </row>
    <row r="1217" spans="1:7">
      <c r="A1217" t="s">
        <v>800</v>
      </c>
      <c r="B1217">
        <v>926</v>
      </c>
      <c r="C1217">
        <v>1128</v>
      </c>
      <c r="D1217">
        <v>1082</v>
      </c>
      <c r="E1217">
        <v>1325</v>
      </c>
      <c r="F1217">
        <v>441</v>
      </c>
      <c r="G1217">
        <v>4902</v>
      </c>
    </row>
    <row r="1218" spans="1:7">
      <c r="A1218" t="s">
        <v>514</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1243</v>
      </c>
    </row>
    <row r="1222" spans="1:7">
      <c r="A1222" t="s">
        <v>966</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1161</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1291</v>
      </c>
      <c r="C1239">
        <v>2209</v>
      </c>
      <c r="G1239">
        <v>2209</v>
      </c>
    </row>
    <row r="1240" spans="1:7">
      <c r="A1240" t="s">
        <v>1100</v>
      </c>
    </row>
    <row r="1241" spans="1:7">
      <c r="A1241" t="s">
        <v>978</v>
      </c>
    </row>
    <row r="1242" spans="1:7">
      <c r="A1242" t="s">
        <v>1224</v>
      </c>
      <c r="C1242">
        <v>0</v>
      </c>
      <c r="G1242">
        <v>0</v>
      </c>
    </row>
    <row r="1243" spans="1:7">
      <c r="A1243" t="s">
        <v>1319</v>
      </c>
      <c r="E1243">
        <v>1940</v>
      </c>
      <c r="G1243">
        <v>1940</v>
      </c>
    </row>
    <row r="1244" spans="1:7">
      <c r="A1244" t="s">
        <v>514</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826</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660</v>
      </c>
      <c r="C1252">
        <v>2719</v>
      </c>
      <c r="D1252">
        <v>408</v>
      </c>
      <c r="G1252">
        <v>3127</v>
      </c>
    </row>
    <row r="1253" spans="1:7">
      <c r="A1253" t="s">
        <v>1053</v>
      </c>
      <c r="C1253">
        <v>1277</v>
      </c>
      <c r="G1253">
        <v>1277</v>
      </c>
    </row>
    <row r="1254" spans="1:7">
      <c r="A1254" t="s">
        <v>935</v>
      </c>
      <c r="D1254">
        <v>686</v>
      </c>
      <c r="E1254">
        <v>736</v>
      </c>
      <c r="G1254">
        <v>1422</v>
      </c>
    </row>
    <row r="1255" spans="1:7">
      <c r="A1255" t="s">
        <v>1227</v>
      </c>
      <c r="D1255">
        <v>867</v>
      </c>
      <c r="E1255">
        <v>1539</v>
      </c>
      <c r="G1255">
        <v>2406</v>
      </c>
    </row>
    <row r="1256" spans="1:7">
      <c r="A1256" t="s">
        <v>666</v>
      </c>
      <c r="D1256">
        <v>2000</v>
      </c>
      <c r="E1256">
        <v>970</v>
      </c>
      <c r="G1256">
        <v>2970</v>
      </c>
    </row>
    <row r="1257" spans="1:7">
      <c r="A1257" t="s">
        <v>783</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1313</v>
      </c>
    </row>
    <row r="1266" spans="1:7">
      <c r="A1266" t="s">
        <v>1307</v>
      </c>
    </row>
    <row r="1267" spans="1:7">
      <c r="A1267" t="s">
        <v>1310</v>
      </c>
    </row>
    <row r="1268" spans="1:7">
      <c r="A1268" t="s">
        <v>1139</v>
      </c>
      <c r="D1268">
        <v>149</v>
      </c>
      <c r="G1268">
        <v>149</v>
      </c>
    </row>
    <row r="1269" spans="1:7">
      <c r="A1269" t="s">
        <v>978</v>
      </c>
    </row>
    <row r="1270" spans="1:7">
      <c r="A1270" t="s">
        <v>1316</v>
      </c>
    </row>
    <row r="1271" spans="1:7">
      <c r="A1271" t="s">
        <v>932</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826</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1053</v>
      </c>
    </row>
    <row r="1285" spans="1:7">
      <c r="A1285" t="s">
        <v>935</v>
      </c>
      <c r="B1285">
        <v>835</v>
      </c>
      <c r="C1285">
        <v>858</v>
      </c>
      <c r="D1285">
        <v>976</v>
      </c>
      <c r="G1285">
        <v>2669</v>
      </c>
    </row>
    <row r="1286" spans="1:7">
      <c r="A1286" t="s">
        <v>1227</v>
      </c>
      <c r="B1286">
        <v>1590</v>
      </c>
      <c r="C1286">
        <v>1230</v>
      </c>
      <c r="D1286">
        <v>1015</v>
      </c>
      <c r="G1286">
        <v>3835</v>
      </c>
    </row>
    <row r="1287" spans="1:7">
      <c r="A1287" t="s">
        <v>783</v>
      </c>
      <c r="B1287">
        <v>1530</v>
      </c>
      <c r="C1287">
        <v>388</v>
      </c>
      <c r="E1287">
        <v>470</v>
      </c>
      <c r="G1287">
        <v>2388</v>
      </c>
    </row>
    <row r="1288" spans="1:7">
      <c r="A1288" t="s">
        <v>938</v>
      </c>
      <c r="C1288">
        <v>1758</v>
      </c>
      <c r="D1288">
        <v>1363</v>
      </c>
      <c r="G1288">
        <v>3121</v>
      </c>
    </row>
    <row r="1289" spans="1:7">
      <c r="A1289" t="s">
        <v>1151</v>
      </c>
      <c r="D1289">
        <v>881</v>
      </c>
      <c r="E1289">
        <v>1143</v>
      </c>
      <c r="G1289">
        <v>2024</v>
      </c>
    </row>
    <row r="1290" spans="1:7">
      <c r="A1290" t="s">
        <v>806</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594</v>
      </c>
    </row>
    <row r="1299" spans="1:7">
      <c r="A1299" t="s">
        <v>1103</v>
      </c>
      <c r="E1299">
        <v>253</v>
      </c>
      <c r="G1299">
        <v>253</v>
      </c>
    </row>
    <row r="1300" spans="1:7">
      <c r="A1300" t="s">
        <v>1139</v>
      </c>
    </row>
    <row r="1301" spans="1:7">
      <c r="A1301" t="s">
        <v>514</v>
      </c>
    </row>
    <row r="1302" spans="1:7">
      <c r="A1302" t="s">
        <v>1425</v>
      </c>
    </row>
    <row r="1303" spans="1:7">
      <c r="A1303" t="s">
        <v>1426</v>
      </c>
    </row>
    <row r="1304" spans="1:7">
      <c r="A1304" t="s">
        <v>660</v>
      </c>
      <c r="D1304">
        <v>1809</v>
      </c>
      <c r="E1304">
        <v>696</v>
      </c>
      <c r="F1304">
        <v>3</v>
      </c>
      <c r="G1304">
        <v>2508</v>
      </c>
    </row>
    <row r="1305" spans="1:7">
      <c r="A1305" t="s">
        <v>935</v>
      </c>
      <c r="B1305">
        <v>505</v>
      </c>
      <c r="G1305">
        <v>505</v>
      </c>
    </row>
    <row r="1306" spans="1:7">
      <c r="A1306" t="s">
        <v>1227</v>
      </c>
    </row>
    <row r="1307" spans="1:7">
      <c r="A1307" t="s">
        <v>938</v>
      </c>
    </row>
    <row r="1308" spans="1:7">
      <c r="A1308" t="s">
        <v>1151</v>
      </c>
      <c r="C1308">
        <v>363</v>
      </c>
      <c r="D1308">
        <v>933</v>
      </c>
      <c r="E1308">
        <v>363</v>
      </c>
      <c r="G1308">
        <v>1659</v>
      </c>
    </row>
    <row r="1309" spans="1:7">
      <c r="A1309" t="s">
        <v>806</v>
      </c>
      <c r="C1309">
        <v>1646</v>
      </c>
      <c r="F1309">
        <v>6</v>
      </c>
      <c r="G1309">
        <v>1652</v>
      </c>
    </row>
    <row r="1310" spans="1:7">
      <c r="A1310" t="s">
        <v>824</v>
      </c>
      <c r="C1310">
        <v>1250</v>
      </c>
      <c r="D1310">
        <v>518</v>
      </c>
      <c r="E1310">
        <v>990</v>
      </c>
      <c r="G1310">
        <v>2758</v>
      </c>
    </row>
    <row r="1311" spans="1:7">
      <c r="A1311" t="s">
        <v>876</v>
      </c>
      <c r="C1311">
        <v>251</v>
      </c>
      <c r="E1311">
        <v>298</v>
      </c>
      <c r="G1311">
        <v>549</v>
      </c>
    </row>
    <row r="1312" spans="1:7">
      <c r="A1312" t="s">
        <v>1182</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1139</v>
      </c>
    </row>
    <row r="1322" spans="1:7">
      <c r="A1322" t="s">
        <v>1151</v>
      </c>
      <c r="E1322">
        <v>30</v>
      </c>
      <c r="G1322">
        <v>30</v>
      </c>
    </row>
    <row r="1323" spans="1:7">
      <c r="A1323" t="s">
        <v>824</v>
      </c>
      <c r="F1323">
        <v>342</v>
      </c>
      <c r="G1323">
        <v>342</v>
      </c>
    </row>
    <row r="1324" spans="1:7">
      <c r="A1324" t="s">
        <v>876</v>
      </c>
      <c r="D1324">
        <v>150</v>
      </c>
      <c r="G1324">
        <v>150</v>
      </c>
    </row>
    <row r="1325" spans="1:7">
      <c r="A1325" t="s">
        <v>1182</v>
      </c>
      <c r="B1325">
        <v>712</v>
      </c>
      <c r="C1325">
        <v>1092</v>
      </c>
      <c r="D1325">
        <v>384</v>
      </c>
      <c r="E1325">
        <v>397</v>
      </c>
      <c r="G1325">
        <v>2585</v>
      </c>
    </row>
    <row r="1326" spans="1:7">
      <c r="A1326" t="s">
        <v>1427</v>
      </c>
      <c r="C1326">
        <v>189</v>
      </c>
      <c r="G1326">
        <v>189</v>
      </c>
    </row>
    <row r="1327" spans="1:7">
      <c r="A1327" t="s">
        <v>1136</v>
      </c>
      <c r="C1327">
        <v>817</v>
      </c>
      <c r="G1327">
        <v>817</v>
      </c>
    </row>
    <row r="1328" spans="1:7">
      <c r="A1328" t="s">
        <v>640</v>
      </c>
      <c r="D1328">
        <v>753</v>
      </c>
      <c r="E1328">
        <v>1289</v>
      </c>
      <c r="G1328">
        <v>2042</v>
      </c>
    </row>
    <row r="1329" spans="1:7">
      <c r="A1329" t="s">
        <v>663</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1153</v>
      </c>
      <c r="C1339">
        <v>1340</v>
      </c>
      <c r="D1339">
        <v>1529</v>
      </c>
      <c r="E1339">
        <v>1168</v>
      </c>
      <c r="F1339">
        <v>1008</v>
      </c>
      <c r="G1339">
        <v>5045</v>
      </c>
    </row>
    <row r="1340" spans="1:7">
      <c r="A1340" t="s">
        <v>1182</v>
      </c>
      <c r="B1340">
        <v>669</v>
      </c>
      <c r="C1340">
        <v>467</v>
      </c>
      <c r="D1340">
        <v>1133</v>
      </c>
      <c r="E1340">
        <v>448</v>
      </c>
      <c r="G1340">
        <v>2717</v>
      </c>
    </row>
    <row r="1341" spans="1:7">
      <c r="A1341" t="s">
        <v>816</v>
      </c>
      <c r="B1341">
        <v>1564</v>
      </c>
      <c r="C1341">
        <v>1532</v>
      </c>
      <c r="D1341">
        <v>1447</v>
      </c>
      <c r="E1341">
        <v>864</v>
      </c>
      <c r="G1341">
        <v>5407</v>
      </c>
    </row>
    <row r="1342" spans="1:7">
      <c r="A1342" t="s">
        <v>1428</v>
      </c>
      <c r="C1342">
        <v>199</v>
      </c>
      <c r="D1342">
        <v>361</v>
      </c>
      <c r="E1342">
        <v>652</v>
      </c>
      <c r="F1342">
        <v>379</v>
      </c>
      <c r="G1342">
        <v>1591</v>
      </c>
    </row>
    <row r="1343" spans="1:7">
      <c r="A1343" t="s">
        <v>1176</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1153</v>
      </c>
      <c r="B1351">
        <v>1274</v>
      </c>
      <c r="C1351">
        <v>1073</v>
      </c>
      <c r="D1351">
        <v>271</v>
      </c>
      <c r="G1351">
        <v>2618</v>
      </c>
    </row>
    <row r="1352" spans="1:7">
      <c r="A1352" t="s">
        <v>826</v>
      </c>
      <c r="E1352">
        <v>1033</v>
      </c>
      <c r="G1352">
        <v>1033</v>
      </c>
    </row>
    <row r="1353" spans="1:7">
      <c r="A1353" t="s">
        <v>660</v>
      </c>
      <c r="D1353">
        <v>667</v>
      </c>
      <c r="G1353">
        <v>667</v>
      </c>
    </row>
    <row r="1354" spans="1:7">
      <c r="A1354" t="s">
        <v>1182</v>
      </c>
      <c r="B1354">
        <v>1044</v>
      </c>
      <c r="G1354">
        <v>1044</v>
      </c>
    </row>
    <row r="1355" spans="1:7">
      <c r="A1355" t="s">
        <v>640</v>
      </c>
      <c r="C1355">
        <v>1062</v>
      </c>
      <c r="D1355">
        <v>1318</v>
      </c>
      <c r="E1355">
        <v>1165</v>
      </c>
      <c r="G1355">
        <v>3545</v>
      </c>
    </row>
    <row r="1356" spans="1:7">
      <c r="A1356" t="s">
        <v>663</v>
      </c>
      <c r="B1356">
        <v>1099</v>
      </c>
      <c r="D1356">
        <v>2025</v>
      </c>
      <c r="G1356">
        <v>3124</v>
      </c>
    </row>
    <row r="1357" spans="1:7">
      <c r="A1357" t="s">
        <v>816</v>
      </c>
    </row>
    <row r="1358" spans="1:7">
      <c r="A1358" t="s">
        <v>1428</v>
      </c>
      <c r="B1358">
        <v>534</v>
      </c>
      <c r="D1358">
        <v>223</v>
      </c>
      <c r="G1358">
        <v>757</v>
      </c>
    </row>
    <row r="1359" spans="1:7">
      <c r="A1359" t="s">
        <v>1176</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791</v>
      </c>
      <c r="C1367">
        <v>179</v>
      </c>
      <c r="G1367">
        <v>179</v>
      </c>
    </row>
    <row r="1368" spans="1:7">
      <c r="A1368" t="s">
        <v>1153</v>
      </c>
    </row>
    <row r="1369" spans="1:7">
      <c r="A1369" t="s">
        <v>1182</v>
      </c>
    </row>
    <row r="1370" spans="1:7">
      <c r="A1370" t="s">
        <v>640</v>
      </c>
      <c r="B1370">
        <v>1391</v>
      </c>
      <c r="G1370">
        <v>1391</v>
      </c>
    </row>
    <row r="1371" spans="1:7">
      <c r="A1371" t="s">
        <v>1176</v>
      </c>
      <c r="B1371">
        <v>1016</v>
      </c>
      <c r="G1371">
        <v>1016</v>
      </c>
    </row>
    <row r="1372" spans="1:7">
      <c r="A1372" t="s">
        <v>1431</v>
      </c>
      <c r="B1372">
        <v>1287</v>
      </c>
      <c r="C1372">
        <v>575</v>
      </c>
      <c r="D1372">
        <v>857</v>
      </c>
      <c r="E1372">
        <v>668</v>
      </c>
      <c r="F1372">
        <v>1392</v>
      </c>
      <c r="G1372">
        <v>4779</v>
      </c>
    </row>
    <row r="1373" spans="1:7">
      <c r="A1373" t="s">
        <v>1186</v>
      </c>
      <c r="B1373">
        <v>611</v>
      </c>
      <c r="C1373">
        <v>1612</v>
      </c>
      <c r="G1373">
        <v>2223</v>
      </c>
    </row>
    <row r="1374" spans="1:7">
      <c r="A1374" t="s">
        <v>794</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1186</v>
      </c>
      <c r="B1382">
        <v>1561</v>
      </c>
      <c r="G1382">
        <v>1561</v>
      </c>
    </row>
    <row r="1383" spans="1:7">
      <c r="A1383" t="s">
        <v>794</v>
      </c>
      <c r="B1383">
        <v>570</v>
      </c>
      <c r="G1383">
        <v>570</v>
      </c>
    </row>
    <row r="1384" spans="1:7">
      <c r="A1384" t="s">
        <v>789</v>
      </c>
      <c r="B1384">
        <v>1146</v>
      </c>
      <c r="C1384">
        <v>308</v>
      </c>
      <c r="D1384">
        <v>300</v>
      </c>
      <c r="F1384">
        <v>510</v>
      </c>
      <c r="G1384">
        <v>2264</v>
      </c>
    </row>
    <row r="1385" spans="1:7">
      <c r="A1385" t="s">
        <v>643</v>
      </c>
      <c r="B1385">
        <v>535</v>
      </c>
      <c r="D1385">
        <v>342</v>
      </c>
      <c r="E1385">
        <v>103</v>
      </c>
      <c r="G1385">
        <v>980</v>
      </c>
    </row>
    <row r="1386" spans="1:7">
      <c r="A1386" t="s">
        <v>1432</v>
      </c>
      <c r="B1386">
        <v>606</v>
      </c>
      <c r="C1386">
        <v>459</v>
      </c>
      <c r="D1386">
        <v>243</v>
      </c>
      <c r="E1386">
        <v>778</v>
      </c>
      <c r="F1386">
        <v>664</v>
      </c>
      <c r="G1386">
        <v>2750</v>
      </c>
    </row>
    <row r="1387" spans="1:7">
      <c r="A1387" t="s">
        <v>1179</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791</v>
      </c>
      <c r="B1394">
        <v>326</v>
      </c>
      <c r="G1394">
        <v>326</v>
      </c>
    </row>
    <row r="1395" spans="1:7">
      <c r="A1395" t="s">
        <v>1430</v>
      </c>
      <c r="B1395">
        <v>314</v>
      </c>
      <c r="C1395">
        <v>240</v>
      </c>
      <c r="G1395">
        <v>554</v>
      </c>
    </row>
    <row r="1396" spans="1:7">
      <c r="A1396" t="s">
        <v>1431</v>
      </c>
      <c r="F1396">
        <v>308</v>
      </c>
      <c r="G1396">
        <v>308</v>
      </c>
    </row>
    <row r="1397" spans="1:7">
      <c r="A1397" t="s">
        <v>1186</v>
      </c>
    </row>
    <row r="1398" spans="1:7">
      <c r="A1398" t="s">
        <v>655</v>
      </c>
      <c r="E1398">
        <v>646</v>
      </c>
      <c r="F1398">
        <v>212</v>
      </c>
      <c r="G1398">
        <v>858</v>
      </c>
    </row>
    <row r="1399" spans="1:7">
      <c r="A1399" t="s">
        <v>794</v>
      </c>
      <c r="B1399">
        <v>307</v>
      </c>
      <c r="C1399">
        <v>872</v>
      </c>
      <c r="D1399">
        <v>312</v>
      </c>
      <c r="E1399">
        <v>287</v>
      </c>
      <c r="G1399">
        <v>1778</v>
      </c>
    </row>
    <row r="1400" spans="1:7">
      <c r="A1400" t="s">
        <v>789</v>
      </c>
      <c r="B1400">
        <v>1297</v>
      </c>
      <c r="C1400">
        <v>1300</v>
      </c>
      <c r="E1400">
        <v>1766</v>
      </c>
      <c r="F1400">
        <v>41</v>
      </c>
      <c r="G1400">
        <v>4404</v>
      </c>
    </row>
    <row r="1401" spans="1:7">
      <c r="A1401" t="s">
        <v>1432</v>
      </c>
      <c r="B1401">
        <v>534</v>
      </c>
      <c r="C1401">
        <v>466</v>
      </c>
      <c r="D1401">
        <v>483</v>
      </c>
      <c r="G1401">
        <v>1483</v>
      </c>
    </row>
    <row r="1402" spans="1:7">
      <c r="A1402" t="s">
        <v>1179</v>
      </c>
      <c r="B1402">
        <v>1581</v>
      </c>
      <c r="G1402">
        <v>1581</v>
      </c>
    </row>
    <row r="1403" spans="1:7">
      <c r="A1403" t="s">
        <v>1115</v>
      </c>
      <c r="B1403">
        <v>1163</v>
      </c>
      <c r="G1403">
        <v>1163</v>
      </c>
    </row>
    <row r="1404" spans="1:7">
      <c r="A1404" t="s">
        <v>820</v>
      </c>
      <c r="C1404">
        <v>560</v>
      </c>
      <c r="D1404">
        <v>367</v>
      </c>
      <c r="G1404">
        <v>927</v>
      </c>
    </row>
    <row r="1405" spans="1:7">
      <c r="A1405" t="s">
        <v>634</v>
      </c>
    </row>
    <row r="1406" spans="1:7">
      <c r="A1406" t="s">
        <v>1147</v>
      </c>
      <c r="C1406">
        <v>130</v>
      </c>
      <c r="G1406">
        <v>130</v>
      </c>
    </row>
    <row r="1407" spans="1:7">
      <c r="A1407" t="s">
        <v>1433</v>
      </c>
      <c r="D1407">
        <v>86</v>
      </c>
      <c r="G1407">
        <v>86</v>
      </c>
    </row>
    <row r="1408" spans="1:7">
      <c r="A1408" t="s">
        <v>1434</v>
      </c>
      <c r="D1408">
        <v>157</v>
      </c>
      <c r="G1408">
        <v>157</v>
      </c>
    </row>
    <row r="1409" spans="1:7">
      <c r="A1409" t="s">
        <v>674</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t="s">
        <v>469</v>
      </c>
    </row>
    <row r="1415" spans="1:7">
      <c r="A1415" t="s">
        <v>791</v>
      </c>
    </row>
    <row r="1416" spans="1:7">
      <c r="A1416" t="s">
        <v>655</v>
      </c>
      <c r="B1416">
        <v>225</v>
      </c>
      <c r="C1416">
        <v>135</v>
      </c>
      <c r="D1416">
        <v>360</v>
      </c>
    </row>
    <row r="1417" spans="1:7">
      <c r="A1417" t="s">
        <v>794</v>
      </c>
    </row>
    <row r="1418" spans="1:7">
      <c r="A1418" t="s">
        <v>597</v>
      </c>
      <c r="B1418">
        <v>735</v>
      </c>
      <c r="C1418">
        <v>755</v>
      </c>
      <c r="D1418">
        <v>1490</v>
      </c>
    </row>
    <row r="1419" spans="1:7">
      <c r="A1419" t="s">
        <v>1435</v>
      </c>
    </row>
    <row r="1420" spans="1:7">
      <c r="A1420" t="s">
        <v>657</v>
      </c>
    </row>
    <row r="1421" spans="1:7">
      <c r="A1421" t="s">
        <v>469</v>
      </c>
      <c r="B1421">
        <v>960</v>
      </c>
      <c r="C1421">
        <v>890</v>
      </c>
      <c r="D1421">
        <v>1850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7"/>
  <sheetViews>
    <sheetView workbookViewId="0">
      <pane ySplit="1" topLeftCell="A2805" activePane="bottomLeft" state="frozen"/>
      <selection pane="bottomLeft" activeCell="A2828" sqref="A282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3" t="s">
        <v>1361</v>
      </c>
      <c r="B1" s="864" t="s">
        <v>1363</v>
      </c>
      <c r="C1" s="865" t="s">
        <v>1359</v>
      </c>
      <c r="D1" s="180" t="s">
        <v>1436</v>
      </c>
      <c r="E1" s="181" t="s">
        <v>1437</v>
      </c>
      <c r="F1" s="180" t="s">
        <v>1438</v>
      </c>
      <c r="G1" s="232" t="s">
        <v>1362</v>
      </c>
    </row>
    <row r="2" spans="1:7" ht="15.75">
      <c r="A2" s="892" t="s">
        <v>304</v>
      </c>
      <c r="B2" s="893" t="s">
        <v>1021</v>
      </c>
      <c r="C2" s="86">
        <v>45698</v>
      </c>
      <c r="D2" s="76">
        <v>2677</v>
      </c>
      <c r="E2" s="76"/>
      <c r="F2" s="76"/>
      <c r="G2" t="str">
        <f>TEXT(C2,"mmmm")</f>
        <v>February</v>
      </c>
    </row>
    <row r="3" spans="1:7" ht="15.75">
      <c r="A3" s="52" t="s">
        <v>308</v>
      </c>
      <c r="B3" s="175" t="s">
        <v>1368</v>
      </c>
      <c r="C3" s="866">
        <v>45698</v>
      </c>
      <c r="D3" s="85"/>
      <c r="E3" s="85"/>
      <c r="F3" s="76" t="s">
        <v>1439</v>
      </c>
      <c r="G3" t="str">
        <f t="shared" ref="G3:G66" si="0">TEXT(C3,"mmmm")</f>
        <v>February</v>
      </c>
    </row>
    <row r="4" spans="1:7" ht="15.75">
      <c r="A4" s="892" t="s">
        <v>302</v>
      </c>
      <c r="B4" s="234" t="s">
        <v>1440</v>
      </c>
      <c r="C4" s="86">
        <v>45699</v>
      </c>
      <c r="D4" s="76">
        <v>202</v>
      </c>
      <c r="E4" s="76"/>
      <c r="F4" s="76"/>
      <c r="G4" t="str">
        <f t="shared" si="0"/>
        <v>February</v>
      </c>
    </row>
    <row r="5" spans="1:7" ht="15.75">
      <c r="A5" s="52" t="s">
        <v>308</v>
      </c>
      <c r="B5" s="175" t="s">
        <v>1368</v>
      </c>
      <c r="C5" s="866">
        <v>45699</v>
      </c>
      <c r="D5" s="76">
        <v>241</v>
      </c>
      <c r="E5" s="76"/>
      <c r="F5" s="76"/>
      <c r="G5" t="str">
        <f t="shared" si="0"/>
        <v>February</v>
      </c>
    </row>
    <row r="6" spans="1:7" ht="15.75">
      <c r="A6" s="894" t="s">
        <v>427</v>
      </c>
      <c r="B6" s="895" t="s">
        <v>1046</v>
      </c>
      <c r="C6" s="86">
        <v>45699</v>
      </c>
      <c r="D6" s="76">
        <v>1990</v>
      </c>
      <c r="E6" s="76"/>
      <c r="F6" s="76"/>
      <c r="G6" t="str">
        <f t="shared" si="0"/>
        <v>February</v>
      </c>
    </row>
    <row r="7" spans="1:7" ht="15.75">
      <c r="A7" s="871" t="s">
        <v>181</v>
      </c>
      <c r="B7" s="872" t="s">
        <v>1441</v>
      </c>
      <c r="C7" s="86">
        <v>45699</v>
      </c>
      <c r="D7" s="76">
        <v>534</v>
      </c>
      <c r="E7" s="76"/>
      <c r="F7" s="76"/>
      <c r="G7" t="str">
        <f t="shared" si="0"/>
        <v>February</v>
      </c>
    </row>
    <row r="8" spans="1:7" ht="15.75">
      <c r="A8" s="52" t="s">
        <v>308</v>
      </c>
      <c r="B8" s="175" t="s">
        <v>1368</v>
      </c>
      <c r="C8" s="866">
        <v>45700</v>
      </c>
      <c r="D8" s="76">
        <v>366</v>
      </c>
      <c r="E8" s="76"/>
      <c r="F8" s="76"/>
      <c r="G8" t="str">
        <f t="shared" si="0"/>
        <v>February</v>
      </c>
    </row>
    <row r="9" spans="1:7" ht="15.75">
      <c r="A9" s="896" t="s">
        <v>427</v>
      </c>
      <c r="B9" s="897"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3" t="s">
        <v>296</v>
      </c>
      <c r="B11" s="870" t="s">
        <v>56</v>
      </c>
      <c r="C11" s="86">
        <v>45700</v>
      </c>
      <c r="D11" s="76">
        <v>1426</v>
      </c>
      <c r="E11" s="76"/>
      <c r="F11" s="76"/>
      <c r="G11" t="str">
        <f t="shared" si="0"/>
        <v>February</v>
      </c>
    </row>
    <row r="12" spans="1:7" ht="15.75">
      <c r="A12" s="52" t="s">
        <v>308</v>
      </c>
      <c r="B12" s="175" t="s">
        <v>1368</v>
      </c>
      <c r="C12" s="866">
        <v>45701</v>
      </c>
      <c r="D12" s="69">
        <v>202</v>
      </c>
      <c r="E12" s="69"/>
      <c r="F12" s="76"/>
      <c r="G12" t="str">
        <f t="shared" si="0"/>
        <v>February</v>
      </c>
    </row>
    <row r="13" spans="1:7" ht="15.75">
      <c r="A13" s="52" t="s">
        <v>177</v>
      </c>
      <c r="B13" s="175" t="s">
        <v>1368</v>
      </c>
      <c r="C13" s="866">
        <v>45701</v>
      </c>
      <c r="D13" s="69">
        <v>106</v>
      </c>
      <c r="E13" s="69"/>
      <c r="F13" s="76"/>
      <c r="G13" t="str">
        <f t="shared" si="0"/>
        <v>February</v>
      </c>
    </row>
    <row r="14" spans="1:7" ht="15.75">
      <c r="A14" s="894" t="s">
        <v>181</v>
      </c>
      <c r="B14" s="897" t="s">
        <v>1441</v>
      </c>
      <c r="C14" s="86">
        <v>45701</v>
      </c>
      <c r="D14" s="69">
        <v>886</v>
      </c>
      <c r="E14" s="69"/>
      <c r="F14" s="76"/>
      <c r="G14" t="str">
        <f t="shared" si="0"/>
        <v>February</v>
      </c>
    </row>
    <row r="15" spans="1:7" ht="15.75">
      <c r="A15" s="869" t="s">
        <v>296</v>
      </c>
      <c r="B15" s="870" t="s">
        <v>56</v>
      </c>
      <c r="C15" s="86">
        <v>45701</v>
      </c>
      <c r="D15" s="78">
        <v>1190</v>
      </c>
      <c r="E15" s="78"/>
      <c r="F15" s="77"/>
      <c r="G15" t="str">
        <f t="shared" si="0"/>
        <v>February</v>
      </c>
    </row>
    <row r="16" spans="1:7" ht="15.75">
      <c r="A16" s="52" t="s">
        <v>308</v>
      </c>
      <c r="B16" s="175" t="s">
        <v>1368</v>
      </c>
      <c r="C16" s="866">
        <v>45702</v>
      </c>
      <c r="D16" s="78">
        <v>120</v>
      </c>
      <c r="E16" s="78"/>
      <c r="F16" s="77"/>
      <c r="G16" t="str">
        <f t="shared" si="0"/>
        <v>February</v>
      </c>
    </row>
    <row r="17" spans="1:7" ht="15.75">
      <c r="A17" s="894" t="s">
        <v>181</v>
      </c>
      <c r="B17" s="897" t="s">
        <v>1441</v>
      </c>
      <c r="C17" s="86">
        <v>45702</v>
      </c>
      <c r="D17" s="78">
        <v>202</v>
      </c>
      <c r="E17" s="78"/>
      <c r="F17" s="77"/>
      <c r="G17" t="str">
        <f t="shared" si="0"/>
        <v>February</v>
      </c>
    </row>
    <row r="18" spans="1:7" ht="15.75">
      <c r="A18" s="869" t="s">
        <v>296</v>
      </c>
      <c r="B18" s="870" t="s">
        <v>56</v>
      </c>
      <c r="C18" s="86">
        <v>45702</v>
      </c>
      <c r="D18" s="78">
        <v>23</v>
      </c>
      <c r="E18" s="78"/>
      <c r="F18" s="78"/>
      <c r="G18" t="str">
        <f t="shared" si="0"/>
        <v>February</v>
      </c>
    </row>
    <row r="19" spans="1:7" ht="15.75">
      <c r="A19" s="52" t="s">
        <v>294</v>
      </c>
      <c r="B19" s="176" t="s">
        <v>886</v>
      </c>
      <c r="C19" s="866">
        <v>45702</v>
      </c>
      <c r="D19" s="52">
        <v>1049</v>
      </c>
      <c r="E19" s="52"/>
      <c r="F19" s="53"/>
      <c r="G19" t="str">
        <f t="shared" si="0"/>
        <v>February</v>
      </c>
    </row>
    <row r="20" spans="1:7" ht="15.75">
      <c r="A20" s="894" t="s">
        <v>308</v>
      </c>
      <c r="B20" s="895" t="s">
        <v>1368</v>
      </c>
      <c r="C20" s="867">
        <v>45705</v>
      </c>
      <c r="D20" s="69">
        <v>283</v>
      </c>
      <c r="E20" s="69"/>
      <c r="F20" s="53"/>
      <c r="G20" t="str">
        <f t="shared" si="0"/>
        <v>February</v>
      </c>
    </row>
    <row r="21" spans="1:7">
      <c r="A21" s="894" t="s">
        <v>181</v>
      </c>
      <c r="B21" s="897" t="s">
        <v>1441</v>
      </c>
      <c r="C21" s="87">
        <v>45705</v>
      </c>
      <c r="D21" s="76">
        <v>383</v>
      </c>
      <c r="E21" s="76"/>
      <c r="F21" s="53"/>
      <c r="G21" t="str">
        <f t="shared" si="0"/>
        <v>February</v>
      </c>
    </row>
    <row r="22" spans="1:7">
      <c r="A22" s="52" t="s">
        <v>347</v>
      </c>
      <c r="B22" s="88" t="s">
        <v>1006</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1021</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9" t="s">
        <v>304</v>
      </c>
      <c r="B28" s="874" t="s">
        <v>1021</v>
      </c>
      <c r="C28" s="87">
        <v>45707</v>
      </c>
      <c r="D28" s="52">
        <v>1319</v>
      </c>
      <c r="E28" s="52"/>
      <c r="F28" s="53"/>
      <c r="G28" t="str">
        <f t="shared" si="0"/>
        <v>February</v>
      </c>
    </row>
    <row r="29" spans="1:7" ht="15.75">
      <c r="A29" s="52" t="s">
        <v>308</v>
      </c>
      <c r="B29" s="175" t="s">
        <v>1368</v>
      </c>
      <c r="C29" s="867">
        <v>45707</v>
      </c>
      <c r="D29" s="52">
        <v>732</v>
      </c>
      <c r="E29" s="52"/>
      <c r="F29" s="53"/>
      <c r="G29" t="str">
        <f t="shared" si="0"/>
        <v>February</v>
      </c>
    </row>
    <row r="30" spans="1:7">
      <c r="A30" s="894" t="s">
        <v>181</v>
      </c>
      <c r="B30" s="897"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1021</v>
      </c>
      <c r="C32" s="87">
        <v>45707</v>
      </c>
      <c r="D32" s="52">
        <v>1978</v>
      </c>
      <c r="E32" s="52"/>
      <c r="F32" s="53" t="s">
        <v>1445</v>
      </c>
      <c r="G32" t="str">
        <f t="shared" si="0"/>
        <v>February</v>
      </c>
    </row>
    <row r="33" spans="1:7">
      <c r="A33" s="52" t="s">
        <v>361</v>
      </c>
      <c r="B33" s="176" t="s">
        <v>1009</v>
      </c>
      <c r="C33" s="87">
        <v>45707</v>
      </c>
      <c r="D33" s="52">
        <v>1606</v>
      </c>
      <c r="E33" s="52"/>
      <c r="F33" s="53"/>
      <c r="G33" t="str">
        <f t="shared" si="0"/>
        <v>February</v>
      </c>
    </row>
    <row r="34" spans="1:7">
      <c r="A34" s="869" t="s">
        <v>302</v>
      </c>
      <c r="B34" s="235" t="s">
        <v>1440</v>
      </c>
      <c r="C34" s="87">
        <v>45708</v>
      </c>
      <c r="D34" s="52">
        <v>23</v>
      </c>
      <c r="E34" s="52"/>
      <c r="F34" s="53" t="s">
        <v>1446</v>
      </c>
      <c r="G34" t="str">
        <f t="shared" si="0"/>
        <v>February</v>
      </c>
    </row>
    <row r="35" spans="1:7" ht="15.75">
      <c r="A35" s="52" t="s">
        <v>308</v>
      </c>
      <c r="B35" s="175" t="s">
        <v>1368</v>
      </c>
      <c r="C35" s="867">
        <v>45708</v>
      </c>
      <c r="D35" s="52">
        <v>309</v>
      </c>
      <c r="E35" s="52"/>
      <c r="F35" s="53" t="s">
        <v>1447</v>
      </c>
      <c r="G35" t="str">
        <f t="shared" si="0"/>
        <v>February</v>
      </c>
    </row>
    <row r="36" spans="1:7">
      <c r="A36" s="892" t="s">
        <v>181</v>
      </c>
      <c r="B36" s="901" t="s">
        <v>1441</v>
      </c>
      <c r="C36" s="87">
        <v>45708</v>
      </c>
      <c r="D36" s="52">
        <v>424</v>
      </c>
      <c r="E36" s="52"/>
      <c r="F36" s="53"/>
      <c r="G36" t="str">
        <f t="shared" si="0"/>
        <v>February</v>
      </c>
    </row>
    <row r="37" spans="1:7">
      <c r="A37" s="52" t="s">
        <v>294</v>
      </c>
      <c r="B37" s="176" t="s">
        <v>886</v>
      </c>
      <c r="C37" s="867">
        <v>45708</v>
      </c>
      <c r="D37" s="52">
        <v>547</v>
      </c>
      <c r="E37" s="52"/>
      <c r="F37" s="53" t="s">
        <v>1448</v>
      </c>
      <c r="G37" t="str">
        <f t="shared" si="0"/>
        <v>February</v>
      </c>
    </row>
    <row r="38" spans="1:7">
      <c r="A38" s="894" t="s">
        <v>368</v>
      </c>
      <c r="B38" s="233" t="s">
        <v>1440</v>
      </c>
      <c r="C38" s="87">
        <v>45708</v>
      </c>
      <c r="D38" s="52">
        <v>227</v>
      </c>
      <c r="E38" s="52"/>
      <c r="F38" s="53"/>
      <c r="G38" t="str">
        <f t="shared" si="0"/>
        <v>February</v>
      </c>
    </row>
    <row r="39" spans="1:7">
      <c r="A39" s="52" t="s">
        <v>317</v>
      </c>
      <c r="B39" s="176" t="s">
        <v>1021</v>
      </c>
      <c r="C39" s="87">
        <v>45708</v>
      </c>
      <c r="D39" s="52">
        <v>851</v>
      </c>
      <c r="E39" s="52"/>
      <c r="F39" s="53" t="s">
        <v>1449</v>
      </c>
      <c r="G39" t="str">
        <f t="shared" si="0"/>
        <v>February</v>
      </c>
    </row>
    <row r="40" spans="1:7">
      <c r="A40" s="52" t="s">
        <v>361</v>
      </c>
      <c r="B40" s="176" t="s">
        <v>1009</v>
      </c>
      <c r="C40" s="87">
        <v>45708</v>
      </c>
      <c r="D40" s="52">
        <v>1334</v>
      </c>
      <c r="E40" s="52"/>
      <c r="F40" s="53"/>
      <c r="G40" t="str">
        <f t="shared" si="0"/>
        <v>February</v>
      </c>
    </row>
    <row r="41" spans="1:7">
      <c r="A41" s="52" t="s">
        <v>291</v>
      </c>
      <c r="B41" s="88" t="s">
        <v>1006</v>
      </c>
      <c r="C41" s="87">
        <v>45708</v>
      </c>
      <c r="D41" s="52">
        <v>1400</v>
      </c>
      <c r="E41" s="52"/>
      <c r="F41" s="53"/>
      <c r="G41" t="str">
        <f t="shared" si="0"/>
        <v>February</v>
      </c>
    </row>
    <row r="42" spans="1:7">
      <c r="A42" s="52" t="s">
        <v>292</v>
      </c>
      <c r="B42" s="88" t="s">
        <v>1006</v>
      </c>
      <c r="C42" s="87">
        <v>45708</v>
      </c>
      <c r="D42" s="52">
        <v>1806</v>
      </c>
      <c r="E42" s="52"/>
      <c r="F42" s="53"/>
      <c r="G42" t="str">
        <f t="shared" si="0"/>
        <v>February</v>
      </c>
    </row>
    <row r="43" spans="1:7">
      <c r="A43" s="52" t="s">
        <v>163</v>
      </c>
      <c r="B43" s="176" t="s">
        <v>1009</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9" t="s">
        <v>382</v>
      </c>
      <c r="B45" s="874" t="s">
        <v>1021</v>
      </c>
      <c r="C45" s="87">
        <v>45709</v>
      </c>
      <c r="D45" s="52"/>
      <c r="E45" s="52"/>
      <c r="F45" s="53" t="s">
        <v>1451</v>
      </c>
      <c r="G45" t="str">
        <f t="shared" si="0"/>
        <v>February</v>
      </c>
    </row>
    <row r="46" spans="1:7" ht="15.75">
      <c r="A46" s="52" t="s">
        <v>177</v>
      </c>
      <c r="B46" s="175" t="s">
        <v>1368</v>
      </c>
      <c r="C46" s="867">
        <v>45709</v>
      </c>
      <c r="D46" s="52">
        <v>21</v>
      </c>
      <c r="E46" s="52"/>
      <c r="F46" s="53" t="s">
        <v>1448</v>
      </c>
      <c r="G46" t="str">
        <f t="shared" si="0"/>
        <v>February</v>
      </c>
    </row>
    <row r="47" spans="1:7">
      <c r="A47" s="894" t="s">
        <v>181</v>
      </c>
      <c r="B47" s="897" t="s">
        <v>1441</v>
      </c>
      <c r="C47" s="87">
        <v>45709</v>
      </c>
      <c r="D47" s="52">
        <v>19</v>
      </c>
      <c r="E47" s="52"/>
      <c r="F47" s="53" t="s">
        <v>1452</v>
      </c>
      <c r="G47" t="str">
        <f t="shared" si="0"/>
        <v>February</v>
      </c>
    </row>
    <row r="48" spans="1:7" ht="15.75">
      <c r="A48" s="869" t="s">
        <v>296</v>
      </c>
      <c r="B48" s="870" t="s">
        <v>56</v>
      </c>
      <c r="C48" s="87">
        <v>45709</v>
      </c>
      <c r="D48" s="52">
        <v>823</v>
      </c>
      <c r="E48" s="52"/>
      <c r="F48" s="53" t="s">
        <v>1448</v>
      </c>
      <c r="G48" t="str">
        <f t="shared" si="0"/>
        <v>February</v>
      </c>
    </row>
    <row r="49" spans="1:7">
      <c r="A49" s="52" t="s">
        <v>294</v>
      </c>
      <c r="B49" s="176" t="s">
        <v>886</v>
      </c>
      <c r="C49" s="867">
        <v>45709</v>
      </c>
      <c r="D49" s="52">
        <v>792</v>
      </c>
      <c r="E49" s="52"/>
      <c r="F49" s="53" t="s">
        <v>1448</v>
      </c>
      <c r="G49" t="str">
        <f t="shared" si="0"/>
        <v>February</v>
      </c>
    </row>
    <row r="50" spans="1:7">
      <c r="A50" s="894" t="s">
        <v>368</v>
      </c>
      <c r="B50" s="233" t="s">
        <v>1440</v>
      </c>
      <c r="C50" s="87">
        <v>45709</v>
      </c>
      <c r="D50" s="52">
        <v>333</v>
      </c>
      <c r="E50" s="52"/>
      <c r="F50" s="53"/>
      <c r="G50" t="str">
        <f t="shared" si="0"/>
        <v>February</v>
      </c>
    </row>
    <row r="51" spans="1:7">
      <c r="A51" s="52" t="s">
        <v>292</v>
      </c>
      <c r="B51" s="88" t="s">
        <v>1006</v>
      </c>
      <c r="C51" s="87">
        <v>45709</v>
      </c>
      <c r="D51" s="52">
        <v>345</v>
      </c>
      <c r="E51" s="52"/>
      <c r="F51" s="53"/>
      <c r="G51" t="str">
        <f t="shared" si="0"/>
        <v>February</v>
      </c>
    </row>
    <row r="52" spans="1:7">
      <c r="A52" s="52" t="s">
        <v>163</v>
      </c>
      <c r="B52" s="176" t="s">
        <v>1009</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1006</v>
      </c>
      <c r="C54" s="87">
        <v>45709</v>
      </c>
      <c r="D54" s="52">
        <v>1462</v>
      </c>
      <c r="E54" s="52"/>
      <c r="F54" s="53" t="s">
        <v>1439</v>
      </c>
      <c r="G54" t="str">
        <f t="shared" si="0"/>
        <v>February</v>
      </c>
    </row>
    <row r="55" spans="1:7">
      <c r="A55" s="869" t="s">
        <v>289</v>
      </c>
      <c r="B55" s="874" t="s">
        <v>1009</v>
      </c>
      <c r="C55" s="87">
        <v>45709</v>
      </c>
      <c r="D55" s="52">
        <v>2989</v>
      </c>
      <c r="E55" s="52"/>
      <c r="F55" s="53"/>
      <c r="G55" t="str">
        <f t="shared" si="0"/>
        <v>February</v>
      </c>
    </row>
    <row r="56" spans="1:7" ht="15.75">
      <c r="A56" s="52" t="s">
        <v>308</v>
      </c>
      <c r="B56" s="175" t="s">
        <v>1368</v>
      </c>
      <c r="C56" s="867">
        <v>45712</v>
      </c>
      <c r="D56" s="52">
        <v>73</v>
      </c>
      <c r="E56" s="52"/>
      <c r="F56" s="53"/>
      <c r="G56" t="str">
        <f t="shared" si="0"/>
        <v>February</v>
      </c>
    </row>
    <row r="57" spans="1:7">
      <c r="A57" s="894" t="s">
        <v>163</v>
      </c>
      <c r="B57" s="898" t="s">
        <v>1009</v>
      </c>
      <c r="C57" s="87">
        <v>45712</v>
      </c>
      <c r="D57" s="52">
        <v>2087</v>
      </c>
      <c r="E57" s="52"/>
      <c r="F57" s="53" t="s">
        <v>1453</v>
      </c>
      <c r="G57" t="str">
        <f t="shared" si="0"/>
        <v>February</v>
      </c>
    </row>
    <row r="58" spans="1:7">
      <c r="A58" s="52" t="s">
        <v>357</v>
      </c>
      <c r="B58" s="176" t="s">
        <v>1035</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1021</v>
      </c>
      <c r="C60" s="87">
        <v>45713</v>
      </c>
      <c r="D60" s="52"/>
      <c r="E60" s="52"/>
      <c r="F60" s="53"/>
      <c r="G60" t="str">
        <f t="shared" si="0"/>
        <v>February</v>
      </c>
    </row>
    <row r="61" spans="1:7">
      <c r="A61" s="52" t="s">
        <v>347</v>
      </c>
      <c r="B61" s="88" t="s">
        <v>1006</v>
      </c>
      <c r="C61" s="87">
        <v>45713</v>
      </c>
      <c r="D61" s="52"/>
      <c r="E61" s="52"/>
      <c r="F61" s="53"/>
      <c r="G61" t="str">
        <f t="shared" si="0"/>
        <v>February</v>
      </c>
    </row>
    <row r="62" spans="1:7">
      <c r="A62" s="869" t="s">
        <v>382</v>
      </c>
      <c r="B62" s="872" t="s">
        <v>1021</v>
      </c>
      <c r="C62" s="87">
        <v>45713</v>
      </c>
      <c r="D62" s="52"/>
      <c r="E62" s="52"/>
      <c r="F62" s="53"/>
      <c r="G62" t="str">
        <f t="shared" si="0"/>
        <v>February</v>
      </c>
    </row>
    <row r="63" spans="1:7" ht="15.75">
      <c r="A63" s="52" t="s">
        <v>427</v>
      </c>
      <c r="B63" s="175" t="s">
        <v>1368</v>
      </c>
      <c r="C63" s="867">
        <v>45713</v>
      </c>
      <c r="D63" s="52">
        <v>74</v>
      </c>
      <c r="E63" s="52"/>
      <c r="F63" s="53"/>
      <c r="G63" t="str">
        <f t="shared" si="0"/>
        <v>February</v>
      </c>
    </row>
    <row r="64" spans="1:7">
      <c r="A64" s="894" t="s">
        <v>1000</v>
      </c>
      <c r="B64" s="897" t="s">
        <v>881</v>
      </c>
      <c r="C64" s="87">
        <v>45713</v>
      </c>
      <c r="D64" s="52"/>
      <c r="E64" s="52"/>
      <c r="F64" s="53"/>
      <c r="G64" t="str">
        <f t="shared" si="0"/>
        <v>February</v>
      </c>
    </row>
    <row r="65" spans="1:7">
      <c r="A65" s="869" t="s">
        <v>175</v>
      </c>
      <c r="B65" s="872" t="s">
        <v>881</v>
      </c>
      <c r="C65" s="87">
        <v>45713</v>
      </c>
      <c r="D65" s="52"/>
      <c r="E65" s="52"/>
      <c r="F65" s="53"/>
      <c r="G65" t="str">
        <f t="shared" si="0"/>
        <v>February</v>
      </c>
    </row>
    <row r="66" spans="1:7" ht="15.75">
      <c r="A66" s="52" t="s">
        <v>177</v>
      </c>
      <c r="B66" s="175" t="s">
        <v>1368</v>
      </c>
      <c r="C66" s="867">
        <v>45713</v>
      </c>
      <c r="D66" s="52"/>
      <c r="E66" s="52"/>
      <c r="F66" s="53"/>
      <c r="G66" t="str">
        <f t="shared" si="0"/>
        <v>February</v>
      </c>
    </row>
    <row r="67" spans="1:7" ht="15.75">
      <c r="A67" s="894" t="s">
        <v>179</v>
      </c>
      <c r="B67" s="895"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1009</v>
      </c>
      <c r="C70" s="87">
        <v>45713</v>
      </c>
      <c r="D70" s="52">
        <v>214</v>
      </c>
      <c r="E70" s="52"/>
      <c r="F70" s="53"/>
      <c r="G70" t="str">
        <f t="shared" si="1"/>
        <v>February</v>
      </c>
    </row>
    <row r="71" spans="1:7" ht="15.75">
      <c r="A71" s="869" t="s">
        <v>296</v>
      </c>
      <c r="B71" s="870" t="s">
        <v>56</v>
      </c>
      <c r="C71" s="87">
        <v>45713</v>
      </c>
      <c r="D71" s="52"/>
      <c r="E71" s="52"/>
      <c r="F71" s="53"/>
      <c r="G71" t="str">
        <f t="shared" si="1"/>
        <v>February</v>
      </c>
    </row>
    <row r="72" spans="1:7">
      <c r="A72" s="52" t="s">
        <v>294</v>
      </c>
      <c r="B72" s="176" t="s">
        <v>886</v>
      </c>
      <c r="C72" s="867">
        <v>45713</v>
      </c>
      <c r="D72" s="52">
        <v>1277</v>
      </c>
      <c r="E72" s="52"/>
      <c r="F72" s="53" t="s">
        <v>1456</v>
      </c>
      <c r="G72" t="str">
        <f t="shared" si="1"/>
        <v>February</v>
      </c>
    </row>
    <row r="73" spans="1:7">
      <c r="A73" s="894" t="s">
        <v>368</v>
      </c>
      <c r="B73" s="233" t="s">
        <v>1440</v>
      </c>
      <c r="C73" s="87">
        <v>45713</v>
      </c>
      <c r="D73" s="52">
        <v>800</v>
      </c>
      <c r="E73" s="52"/>
      <c r="F73" s="53" t="s">
        <v>1447</v>
      </c>
      <c r="G73" t="str">
        <f t="shared" si="1"/>
        <v>February</v>
      </c>
    </row>
    <row r="74" spans="1:7">
      <c r="A74" s="52" t="s">
        <v>317</v>
      </c>
      <c r="B74" s="177" t="s">
        <v>1021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1009</v>
      </c>
      <c r="C76" s="87">
        <v>45713</v>
      </c>
      <c r="D76" s="52"/>
      <c r="E76" s="52"/>
      <c r="F76" s="53"/>
      <c r="G76" t="str">
        <f t="shared" si="1"/>
        <v>February</v>
      </c>
    </row>
    <row r="77" spans="1:7">
      <c r="A77" s="52" t="s">
        <v>291</v>
      </c>
      <c r="B77" s="88" t="s">
        <v>1006</v>
      </c>
      <c r="C77" s="87">
        <v>45713</v>
      </c>
      <c r="D77" s="52"/>
      <c r="E77" s="52"/>
      <c r="F77" s="53"/>
      <c r="G77" t="str">
        <f t="shared" si="1"/>
        <v>February</v>
      </c>
    </row>
    <row r="78" spans="1:7">
      <c r="A78" s="52" t="s">
        <v>292</v>
      </c>
      <c r="B78" s="88" t="s">
        <v>1006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1009</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9" t="s">
        <v>304</v>
      </c>
      <c r="B84" s="872" t="s">
        <v>1021</v>
      </c>
      <c r="C84" s="87">
        <v>45714</v>
      </c>
      <c r="D84" s="52"/>
      <c r="E84" s="52"/>
      <c r="F84" s="53"/>
      <c r="G84" t="str">
        <f t="shared" si="1"/>
        <v>February</v>
      </c>
    </row>
    <row r="85" spans="1:7" ht="15.75">
      <c r="A85" s="52" t="s">
        <v>308</v>
      </c>
      <c r="B85" s="175" t="s">
        <v>1368</v>
      </c>
      <c r="C85" s="867">
        <v>45714</v>
      </c>
      <c r="D85" s="52">
        <v>25</v>
      </c>
      <c r="E85" s="52"/>
      <c r="F85" s="53"/>
      <c r="G85" t="str">
        <f t="shared" si="1"/>
        <v>February</v>
      </c>
    </row>
    <row r="86" spans="1:7">
      <c r="A86" s="894" t="s">
        <v>347</v>
      </c>
      <c r="B86" s="270" t="s">
        <v>1006</v>
      </c>
      <c r="C86" s="87">
        <v>45714</v>
      </c>
      <c r="D86" s="52"/>
      <c r="E86" s="52"/>
      <c r="F86" s="53"/>
      <c r="G86" t="str">
        <f t="shared" si="1"/>
        <v>February</v>
      </c>
    </row>
    <row r="87" spans="1:7">
      <c r="A87" s="869" t="s">
        <v>382</v>
      </c>
      <c r="B87" s="872" t="s">
        <v>1021</v>
      </c>
      <c r="C87" s="87">
        <v>45714</v>
      </c>
      <c r="D87" s="52"/>
      <c r="E87" s="52"/>
      <c r="F87" s="53"/>
      <c r="G87" t="str">
        <f t="shared" si="1"/>
        <v>February</v>
      </c>
    </row>
    <row r="88" spans="1:7" ht="15.75">
      <c r="A88" s="52" t="s">
        <v>427</v>
      </c>
      <c r="B88" s="175" t="s">
        <v>1368</v>
      </c>
      <c r="C88" s="867">
        <v>45714</v>
      </c>
      <c r="D88" s="52">
        <v>671</v>
      </c>
      <c r="E88" s="52"/>
      <c r="F88" s="53"/>
      <c r="G88" t="str">
        <f t="shared" si="1"/>
        <v>February</v>
      </c>
    </row>
    <row r="89" spans="1:7">
      <c r="A89" s="894" t="s">
        <v>1000</v>
      </c>
      <c r="B89" s="897" t="s">
        <v>881</v>
      </c>
      <c r="C89" s="87">
        <v>45714</v>
      </c>
      <c r="D89" s="52"/>
      <c r="E89" s="52"/>
      <c r="F89" s="53"/>
      <c r="G89" t="str">
        <f t="shared" si="1"/>
        <v>February</v>
      </c>
    </row>
    <row r="90" spans="1:7">
      <c r="A90" s="869" t="s">
        <v>175</v>
      </c>
      <c r="B90" s="872" t="s">
        <v>881</v>
      </c>
      <c r="C90" s="87">
        <v>45714</v>
      </c>
      <c r="D90" s="52"/>
      <c r="E90" s="52"/>
      <c r="F90" s="53"/>
      <c r="G90" t="str">
        <f t="shared" si="1"/>
        <v>February</v>
      </c>
    </row>
    <row r="91" spans="1:7" ht="15.75">
      <c r="A91" s="52" t="s">
        <v>177</v>
      </c>
      <c r="B91" s="175" t="s">
        <v>1368</v>
      </c>
      <c r="C91" s="867">
        <v>45714</v>
      </c>
      <c r="D91" s="52"/>
      <c r="E91" s="52"/>
      <c r="F91" s="53"/>
      <c r="G91" t="str">
        <f t="shared" si="1"/>
        <v>February</v>
      </c>
    </row>
    <row r="92" spans="1:7" ht="15.75">
      <c r="A92" s="894" t="s">
        <v>179</v>
      </c>
      <c r="B92" s="895"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1009</v>
      </c>
      <c r="C95" s="87">
        <v>45714</v>
      </c>
      <c r="D95" s="52"/>
      <c r="E95" s="52"/>
      <c r="F95" s="53"/>
      <c r="G95" t="str">
        <f t="shared" si="1"/>
        <v>February</v>
      </c>
    </row>
    <row r="96" spans="1:7" ht="15.75">
      <c r="A96" s="869" t="s">
        <v>296</v>
      </c>
      <c r="B96" s="870" t="s">
        <v>56</v>
      </c>
      <c r="C96" s="87">
        <v>45714</v>
      </c>
      <c r="D96" s="52"/>
      <c r="E96" s="52"/>
      <c r="F96" s="53"/>
      <c r="G96" t="str">
        <f t="shared" si="1"/>
        <v>February</v>
      </c>
    </row>
    <row r="97" spans="1:7">
      <c r="A97" s="52" t="s">
        <v>294</v>
      </c>
      <c r="B97" s="176" t="s">
        <v>886</v>
      </c>
      <c r="C97" s="867">
        <v>45714</v>
      </c>
      <c r="D97" s="52">
        <v>1721</v>
      </c>
      <c r="E97" s="52"/>
      <c r="F97" s="53" t="s">
        <v>1460</v>
      </c>
      <c r="G97" t="str">
        <f t="shared" si="1"/>
        <v>February</v>
      </c>
    </row>
    <row r="98" spans="1:7">
      <c r="A98" s="894" t="s">
        <v>368</v>
      </c>
      <c r="B98" s="233" t="s">
        <v>1440</v>
      </c>
      <c r="C98" s="87">
        <v>45714</v>
      </c>
      <c r="D98" s="52">
        <v>208</v>
      </c>
      <c r="E98" s="52"/>
      <c r="F98" s="53"/>
      <c r="G98" t="str">
        <f t="shared" si="1"/>
        <v>February</v>
      </c>
    </row>
    <row r="99" spans="1:7">
      <c r="A99" s="52" t="s">
        <v>317</v>
      </c>
      <c r="B99" s="177" t="s">
        <v>1021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1009</v>
      </c>
      <c r="C101" s="87">
        <v>45714</v>
      </c>
      <c r="D101" s="52">
        <v>992</v>
      </c>
      <c r="E101" s="52"/>
      <c r="F101" s="53"/>
      <c r="G101" t="str">
        <f t="shared" si="1"/>
        <v>February</v>
      </c>
    </row>
    <row r="102" spans="1:7">
      <c r="A102" s="52" t="s">
        <v>291</v>
      </c>
      <c r="B102" s="88" t="s">
        <v>1006</v>
      </c>
      <c r="C102" s="87">
        <v>45714</v>
      </c>
      <c r="D102" s="52"/>
      <c r="E102" s="52"/>
      <c r="F102" s="53"/>
      <c r="G102" t="str">
        <f t="shared" si="1"/>
        <v>February</v>
      </c>
    </row>
    <row r="103" spans="1:7">
      <c r="A103" s="52" t="s">
        <v>292</v>
      </c>
      <c r="B103" s="88" t="s">
        <v>1006</v>
      </c>
      <c r="C103" s="87">
        <v>45714</v>
      </c>
      <c r="D103" s="52">
        <v>400</v>
      </c>
      <c r="E103" s="52"/>
      <c r="F103" s="53" t="s">
        <v>1447</v>
      </c>
      <c r="G103" t="str">
        <f t="shared" si="1"/>
        <v>February</v>
      </c>
    </row>
    <row r="104" spans="1:7">
      <c r="A104" s="52" t="s">
        <v>163</v>
      </c>
      <c r="B104" s="143" t="s">
        <v>1009</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1009</v>
      </c>
      <c r="C106" s="87">
        <v>45714</v>
      </c>
      <c r="D106" s="52">
        <v>1708</v>
      </c>
      <c r="E106" s="52"/>
      <c r="F106" s="53"/>
      <c r="G106" t="str">
        <f t="shared" si="1"/>
        <v>February</v>
      </c>
    </row>
    <row r="107" spans="1:7">
      <c r="A107" s="52" t="s">
        <v>357</v>
      </c>
      <c r="B107" s="143" t="s">
        <v>1035</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1016</v>
      </c>
      <c r="C112" s="87">
        <v>45714</v>
      </c>
      <c r="D112" s="52">
        <v>399</v>
      </c>
      <c r="E112" s="52"/>
      <c r="F112" s="53" t="s">
        <v>1462</v>
      </c>
      <c r="G112" t="str">
        <f t="shared" si="1"/>
        <v>February</v>
      </c>
    </row>
    <row r="113" spans="1:7">
      <c r="A113" s="52" t="s">
        <v>404</v>
      </c>
      <c r="B113" s="143" t="s">
        <v>1027</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9" t="s">
        <v>304</v>
      </c>
      <c r="B115" s="872" t="s">
        <v>1021</v>
      </c>
      <c r="C115" s="57">
        <v>45715</v>
      </c>
      <c r="D115" s="53"/>
      <c r="E115" s="53"/>
      <c r="F115" s="53"/>
      <c r="G115" t="str">
        <f t="shared" si="1"/>
        <v>February</v>
      </c>
    </row>
    <row r="116" spans="1:7" ht="15.75">
      <c r="A116" s="52" t="s">
        <v>308</v>
      </c>
      <c r="B116" s="175" t="s">
        <v>1368</v>
      </c>
      <c r="C116" s="868">
        <v>45715</v>
      </c>
      <c r="D116" s="53"/>
      <c r="E116" s="53"/>
      <c r="F116" s="69" t="s">
        <v>1463</v>
      </c>
      <c r="G116" t="str">
        <f t="shared" si="1"/>
        <v>February</v>
      </c>
    </row>
    <row r="117" spans="1:7">
      <c r="A117" s="894" t="s">
        <v>347</v>
      </c>
      <c r="B117" s="270" t="s">
        <v>1006</v>
      </c>
      <c r="C117" s="57">
        <v>45715</v>
      </c>
      <c r="D117" s="53">
        <v>437</v>
      </c>
      <c r="E117" s="53"/>
      <c r="F117" s="53" t="s">
        <v>1464</v>
      </c>
      <c r="G117" t="str">
        <f t="shared" si="1"/>
        <v>February</v>
      </c>
    </row>
    <row r="118" spans="1:7">
      <c r="A118" s="869" t="s">
        <v>382</v>
      </c>
      <c r="B118" s="872" t="s">
        <v>1021</v>
      </c>
      <c r="C118" s="57">
        <v>45715</v>
      </c>
      <c r="D118" s="53"/>
      <c r="E118" s="53"/>
      <c r="F118" s="53"/>
      <c r="G118" t="str">
        <f t="shared" si="1"/>
        <v>February</v>
      </c>
    </row>
    <row r="119" spans="1:7" ht="15.75">
      <c r="A119" s="52" t="s">
        <v>427</v>
      </c>
      <c r="B119" s="175" t="s">
        <v>1368</v>
      </c>
      <c r="C119" s="868">
        <v>45715</v>
      </c>
      <c r="D119" s="53"/>
      <c r="E119" s="53"/>
      <c r="F119" s="53"/>
      <c r="G119" t="str">
        <f t="shared" si="1"/>
        <v>February</v>
      </c>
    </row>
    <row r="120" spans="1:7">
      <c r="A120" s="894" t="s">
        <v>1000</v>
      </c>
      <c r="B120" s="897" t="s">
        <v>881</v>
      </c>
      <c r="C120" s="57">
        <v>45715</v>
      </c>
      <c r="D120" s="53"/>
      <c r="E120" s="53"/>
      <c r="F120" s="53"/>
      <c r="G120" t="str">
        <f t="shared" si="1"/>
        <v>February</v>
      </c>
    </row>
    <row r="121" spans="1:7">
      <c r="A121" s="869" t="s">
        <v>175</v>
      </c>
      <c r="B121" s="872" t="s">
        <v>881</v>
      </c>
      <c r="C121" s="57">
        <v>45715</v>
      </c>
      <c r="D121" s="53"/>
      <c r="E121" s="53"/>
      <c r="F121" s="53"/>
      <c r="G121" t="str">
        <f t="shared" si="1"/>
        <v>February</v>
      </c>
    </row>
    <row r="122" spans="1:7" ht="15.75">
      <c r="A122" s="52" t="s">
        <v>177</v>
      </c>
      <c r="B122" s="175" t="s">
        <v>1368</v>
      </c>
      <c r="C122" s="868">
        <v>45715</v>
      </c>
      <c r="D122" s="53"/>
      <c r="E122" s="53"/>
      <c r="F122" s="69" t="s">
        <v>1465</v>
      </c>
      <c r="G122" t="str">
        <f t="shared" si="1"/>
        <v>February</v>
      </c>
    </row>
    <row r="123" spans="1:7" ht="15.75">
      <c r="A123" s="894" t="s">
        <v>179</v>
      </c>
      <c r="B123" s="895"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1009</v>
      </c>
      <c r="C126" s="57">
        <v>45715</v>
      </c>
      <c r="D126" s="53"/>
      <c r="E126" s="53"/>
      <c r="F126" s="69" t="s">
        <v>1466</v>
      </c>
      <c r="G126" t="str">
        <f t="shared" si="1"/>
        <v>February</v>
      </c>
    </row>
    <row r="127" spans="1:7" ht="15.75">
      <c r="A127" s="869" t="s">
        <v>296</v>
      </c>
      <c r="B127" s="870" t="s">
        <v>56</v>
      </c>
      <c r="C127" s="57">
        <v>45715</v>
      </c>
      <c r="D127" s="53">
        <v>1422</v>
      </c>
      <c r="E127" s="53"/>
      <c r="F127" s="69" t="s">
        <v>1455</v>
      </c>
      <c r="G127" t="str">
        <f t="shared" si="1"/>
        <v>February</v>
      </c>
    </row>
    <row r="128" spans="1:7">
      <c r="A128" s="52" t="s">
        <v>294</v>
      </c>
      <c r="B128" s="176" t="s">
        <v>886</v>
      </c>
      <c r="C128" s="868">
        <v>45715</v>
      </c>
      <c r="D128" s="53">
        <v>670</v>
      </c>
      <c r="E128" s="53"/>
      <c r="F128" s="69" t="s">
        <v>1439</v>
      </c>
      <c r="G128" t="str">
        <f t="shared" si="1"/>
        <v>February</v>
      </c>
    </row>
    <row r="129" spans="1:7">
      <c r="A129" s="894" t="s">
        <v>368</v>
      </c>
      <c r="B129" s="233" t="s">
        <v>1440</v>
      </c>
      <c r="C129" s="57">
        <v>45715</v>
      </c>
      <c r="D129" s="53">
        <v>529</v>
      </c>
      <c r="E129" s="53"/>
      <c r="F129" s="69"/>
      <c r="G129" t="str">
        <f t="shared" si="1"/>
        <v>February</v>
      </c>
    </row>
    <row r="130" spans="1:7">
      <c r="A130" s="52" t="s">
        <v>317</v>
      </c>
      <c r="B130" s="177" t="s">
        <v>1021</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1009</v>
      </c>
      <c r="C132" s="57">
        <v>45715</v>
      </c>
      <c r="D132" s="53">
        <v>513</v>
      </c>
      <c r="E132" s="53"/>
      <c r="F132" s="69" t="s">
        <v>1439</v>
      </c>
      <c r="G132" t="str">
        <f t="shared" si="2"/>
        <v>February</v>
      </c>
    </row>
    <row r="133" spans="1:7">
      <c r="A133" s="52" t="s">
        <v>291</v>
      </c>
      <c r="B133" s="88" t="s">
        <v>1006</v>
      </c>
      <c r="C133" s="57">
        <v>45715</v>
      </c>
      <c r="D133" s="53"/>
      <c r="E133" s="53"/>
      <c r="F133" s="69" t="s">
        <v>1466</v>
      </c>
      <c r="G133" t="str">
        <f t="shared" si="2"/>
        <v>February</v>
      </c>
    </row>
    <row r="134" spans="1:7">
      <c r="A134" s="52" t="s">
        <v>292</v>
      </c>
      <c r="B134" s="88" t="s">
        <v>1006</v>
      </c>
      <c r="C134" s="57">
        <v>45715</v>
      </c>
      <c r="D134" s="53"/>
      <c r="E134" s="53"/>
      <c r="F134" s="69" t="s">
        <v>1466</v>
      </c>
      <c r="G134" t="str">
        <f t="shared" si="2"/>
        <v>February</v>
      </c>
    </row>
    <row r="135" spans="1:7">
      <c r="A135" s="52" t="s">
        <v>163</v>
      </c>
      <c r="B135" s="143" t="s">
        <v>1009</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1009</v>
      </c>
      <c r="C137" s="57">
        <v>45715</v>
      </c>
      <c r="D137" s="53"/>
      <c r="E137" s="53"/>
      <c r="F137" s="69" t="s">
        <v>1466</v>
      </c>
      <c r="G137" t="str">
        <f t="shared" si="2"/>
        <v>February</v>
      </c>
    </row>
    <row r="138" spans="1:7">
      <c r="A138" s="52" t="s">
        <v>357</v>
      </c>
      <c r="B138" s="143" t="s">
        <v>1035</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1016</v>
      </c>
      <c r="C143" s="57">
        <v>45715</v>
      </c>
      <c r="D143" s="53">
        <v>335</v>
      </c>
      <c r="E143" s="53"/>
      <c r="F143" s="69" t="s">
        <v>1447</v>
      </c>
      <c r="G143" t="str">
        <f t="shared" si="2"/>
        <v>February</v>
      </c>
    </row>
    <row r="144" spans="1:7">
      <c r="A144" s="52" t="s">
        <v>404</v>
      </c>
      <c r="B144" s="143" t="s">
        <v>1027</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9" t="s">
        <v>304</v>
      </c>
      <c r="B146" s="872" t="s">
        <v>1021</v>
      </c>
      <c r="C146" s="57">
        <v>45716</v>
      </c>
      <c r="D146" s="58" t="s">
        <v>1466</v>
      </c>
      <c r="E146" s="58"/>
      <c r="F146" s="53"/>
      <c r="G146" t="str">
        <f t="shared" si="2"/>
        <v>February</v>
      </c>
    </row>
    <row r="147" spans="1:7" ht="15.75">
      <c r="A147" s="52" t="s">
        <v>308</v>
      </c>
      <c r="B147" s="175" t="s">
        <v>1368</v>
      </c>
      <c r="C147" s="868">
        <v>45716</v>
      </c>
      <c r="D147" s="58"/>
      <c r="E147" s="58"/>
      <c r="F147" s="58" t="s">
        <v>1463</v>
      </c>
      <c r="G147" t="str">
        <f t="shared" si="2"/>
        <v>February</v>
      </c>
    </row>
    <row r="148" spans="1:7">
      <c r="A148" s="894" t="s">
        <v>347</v>
      </c>
      <c r="B148" s="270" t="s">
        <v>1006</v>
      </c>
      <c r="C148" s="57">
        <v>45716</v>
      </c>
      <c r="D148" s="58" t="s">
        <v>1466</v>
      </c>
      <c r="E148" s="58"/>
      <c r="F148" s="53"/>
      <c r="G148" t="str">
        <f t="shared" si="2"/>
        <v>February</v>
      </c>
    </row>
    <row r="149" spans="1:7">
      <c r="A149" s="869" t="s">
        <v>382</v>
      </c>
      <c r="B149" s="872" t="s">
        <v>1021</v>
      </c>
      <c r="C149" s="57">
        <v>45716</v>
      </c>
      <c r="D149" s="58" t="s">
        <v>1466</v>
      </c>
      <c r="E149" s="58"/>
      <c r="F149" s="53"/>
      <c r="G149" t="str">
        <f t="shared" si="2"/>
        <v>February</v>
      </c>
    </row>
    <row r="150" spans="1:7" ht="15.75">
      <c r="A150" s="52" t="s">
        <v>427</v>
      </c>
      <c r="B150" s="175" t="s">
        <v>1368</v>
      </c>
      <c r="C150" s="868">
        <v>45716</v>
      </c>
      <c r="D150" s="58" t="s">
        <v>1466</v>
      </c>
      <c r="E150" s="58"/>
      <c r="F150" s="53"/>
      <c r="G150" t="str">
        <f t="shared" si="2"/>
        <v>February</v>
      </c>
    </row>
    <row r="151" spans="1:7">
      <c r="A151" s="894" t="s">
        <v>1000</v>
      </c>
      <c r="B151" s="897" t="s">
        <v>881</v>
      </c>
      <c r="C151" s="57">
        <v>45716</v>
      </c>
      <c r="D151" s="58" t="s">
        <v>1466</v>
      </c>
      <c r="E151" s="58"/>
      <c r="F151" s="53"/>
      <c r="G151" t="str">
        <f t="shared" si="2"/>
        <v>February</v>
      </c>
    </row>
    <row r="152" spans="1:7">
      <c r="A152" s="869" t="s">
        <v>175</v>
      </c>
      <c r="B152" s="872" t="s">
        <v>881</v>
      </c>
      <c r="C152" s="57">
        <v>45716</v>
      </c>
      <c r="D152" s="58" t="s">
        <v>1466</v>
      </c>
      <c r="E152" s="58"/>
      <c r="F152" s="53"/>
      <c r="G152" t="str">
        <f t="shared" si="2"/>
        <v>February</v>
      </c>
    </row>
    <row r="153" spans="1:7" ht="15.75">
      <c r="A153" s="52" t="s">
        <v>177</v>
      </c>
      <c r="B153" s="175" t="s">
        <v>1368</v>
      </c>
      <c r="C153" s="868">
        <v>45716</v>
      </c>
      <c r="D153" s="58">
        <v>3</v>
      </c>
      <c r="E153" s="58"/>
      <c r="F153" s="47" t="s">
        <v>1468</v>
      </c>
      <c r="G153" t="str">
        <f t="shared" si="2"/>
        <v>February</v>
      </c>
    </row>
    <row r="154" spans="1:7" ht="15.75">
      <c r="A154" s="894" t="s">
        <v>179</v>
      </c>
      <c r="B154" s="895"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1009</v>
      </c>
      <c r="C157" s="57">
        <v>45716</v>
      </c>
      <c r="D157" s="58" t="s">
        <v>1466</v>
      </c>
      <c r="E157" s="58"/>
      <c r="F157" s="53"/>
      <c r="G157" t="str">
        <f t="shared" si="2"/>
        <v>February</v>
      </c>
    </row>
    <row r="158" spans="1:7" ht="15.75">
      <c r="A158" s="869" t="s">
        <v>296</v>
      </c>
      <c r="B158" s="870" t="s">
        <v>56</v>
      </c>
      <c r="C158" s="57">
        <v>45716</v>
      </c>
      <c r="D158" s="58">
        <v>946</v>
      </c>
      <c r="E158" s="58"/>
      <c r="F158" s="47" t="s">
        <v>1448</v>
      </c>
      <c r="G158" t="str">
        <f t="shared" si="2"/>
        <v>February</v>
      </c>
    </row>
    <row r="159" spans="1:7">
      <c r="A159" s="52" t="s">
        <v>294</v>
      </c>
      <c r="B159" s="176" t="s">
        <v>886</v>
      </c>
      <c r="C159" s="868">
        <v>45716</v>
      </c>
      <c r="D159" s="58" t="s">
        <v>1466</v>
      </c>
      <c r="E159" s="58"/>
      <c r="F159" s="53"/>
      <c r="G159" t="str">
        <f t="shared" si="2"/>
        <v>February</v>
      </c>
    </row>
    <row r="160" spans="1:7">
      <c r="A160" s="894" t="s">
        <v>368</v>
      </c>
      <c r="B160" s="233" t="s">
        <v>1440</v>
      </c>
      <c r="C160" s="57">
        <v>45716</v>
      </c>
      <c r="D160" s="58">
        <v>327</v>
      </c>
      <c r="E160" s="58"/>
      <c r="F160" s="53"/>
      <c r="G160" t="str">
        <f t="shared" si="2"/>
        <v>February</v>
      </c>
    </row>
    <row r="161" spans="1:7">
      <c r="A161" s="52" t="s">
        <v>317</v>
      </c>
      <c r="B161" s="177" t="s">
        <v>1021</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1009</v>
      </c>
      <c r="C163" s="57">
        <v>45716</v>
      </c>
      <c r="D163" s="58" t="s">
        <v>1466</v>
      </c>
      <c r="E163" s="58"/>
      <c r="F163" s="53"/>
      <c r="G163" t="str">
        <f t="shared" si="2"/>
        <v>February</v>
      </c>
    </row>
    <row r="164" spans="1:7">
      <c r="A164" s="52" t="s">
        <v>291</v>
      </c>
      <c r="B164" s="88" t="s">
        <v>1006</v>
      </c>
      <c r="C164" s="57">
        <v>45716</v>
      </c>
      <c r="D164" s="58">
        <v>886</v>
      </c>
      <c r="E164" s="58"/>
      <c r="F164" s="53" t="s">
        <v>1452</v>
      </c>
      <c r="G164" t="str">
        <f t="shared" si="2"/>
        <v>February</v>
      </c>
    </row>
    <row r="165" spans="1:7">
      <c r="A165" s="52" t="s">
        <v>292</v>
      </c>
      <c r="B165" s="88" t="s">
        <v>1006</v>
      </c>
      <c r="C165" s="57">
        <v>45716</v>
      </c>
      <c r="D165" s="58">
        <v>384</v>
      </c>
      <c r="E165" s="58"/>
      <c r="F165" s="53" t="s">
        <v>1450</v>
      </c>
      <c r="G165" t="str">
        <f t="shared" si="2"/>
        <v>February</v>
      </c>
    </row>
    <row r="166" spans="1:7">
      <c r="A166" s="52" t="s">
        <v>163</v>
      </c>
      <c r="B166" s="143" t="s">
        <v>1009</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1009</v>
      </c>
      <c r="C168" s="57">
        <v>45716</v>
      </c>
      <c r="D168" s="58">
        <v>229</v>
      </c>
      <c r="E168" s="58"/>
      <c r="F168" s="53"/>
      <c r="G168" t="str">
        <f t="shared" si="2"/>
        <v>February</v>
      </c>
    </row>
    <row r="169" spans="1:7">
      <c r="A169" s="52" t="s">
        <v>357</v>
      </c>
      <c r="B169" s="143" t="s">
        <v>1035</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1016</v>
      </c>
      <c r="C174" s="57">
        <v>45716</v>
      </c>
      <c r="D174" s="84">
        <v>1339</v>
      </c>
      <c r="E174" s="84"/>
      <c r="F174" s="47" t="s">
        <v>1470</v>
      </c>
      <c r="G174" t="str">
        <f t="shared" si="2"/>
        <v>February</v>
      </c>
    </row>
    <row r="175" spans="1:7">
      <c r="A175" s="52" t="s">
        <v>404</v>
      </c>
      <c r="B175" s="143" t="s">
        <v>1027</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9" t="s">
        <v>304</v>
      </c>
      <c r="B177" s="872" t="s">
        <v>1021</v>
      </c>
      <c r="C177" s="57">
        <v>45719</v>
      </c>
      <c r="D177" s="58" t="s">
        <v>1466</v>
      </c>
      <c r="E177" s="58"/>
      <c r="F177" s="53"/>
      <c r="G177" t="str">
        <f t="shared" si="2"/>
        <v>March</v>
      </c>
    </row>
    <row r="178" spans="1:7" ht="15.75">
      <c r="A178" s="52" t="s">
        <v>308</v>
      </c>
      <c r="B178" s="175" t="s">
        <v>1368</v>
      </c>
      <c r="C178" s="868">
        <v>45719</v>
      </c>
      <c r="D178" s="58" t="s">
        <v>1466</v>
      </c>
      <c r="E178" s="58"/>
      <c r="F178" s="53"/>
      <c r="G178" t="str">
        <f t="shared" si="2"/>
        <v>March</v>
      </c>
    </row>
    <row r="179" spans="1:7">
      <c r="A179" s="894" t="s">
        <v>347</v>
      </c>
      <c r="B179" s="270" t="s">
        <v>1006</v>
      </c>
      <c r="C179" s="57">
        <v>45719</v>
      </c>
      <c r="D179" s="58" t="s">
        <v>1466</v>
      </c>
      <c r="E179" s="58"/>
      <c r="F179" s="53"/>
      <c r="G179" t="str">
        <f t="shared" si="2"/>
        <v>March</v>
      </c>
    </row>
    <row r="180" spans="1:7">
      <c r="A180" s="869" t="s">
        <v>382</v>
      </c>
      <c r="B180" s="872" t="s">
        <v>1021</v>
      </c>
      <c r="C180" s="57">
        <v>45719</v>
      </c>
      <c r="D180" s="58" t="s">
        <v>1466</v>
      </c>
      <c r="E180" s="58"/>
      <c r="F180" s="53"/>
      <c r="G180" t="str">
        <f t="shared" si="2"/>
        <v>March</v>
      </c>
    </row>
    <row r="181" spans="1:7" ht="15.75">
      <c r="A181" s="52" t="s">
        <v>427</v>
      </c>
      <c r="B181" s="175" t="s">
        <v>1368</v>
      </c>
      <c r="C181" s="868">
        <v>45719</v>
      </c>
      <c r="D181" s="58">
        <v>363</v>
      </c>
      <c r="E181" s="58"/>
      <c r="F181" s="53"/>
      <c r="G181" t="str">
        <f t="shared" si="2"/>
        <v>March</v>
      </c>
    </row>
    <row r="182" spans="1:7">
      <c r="A182" s="894" t="s">
        <v>1000</v>
      </c>
      <c r="B182" s="897" t="s">
        <v>881</v>
      </c>
      <c r="C182" s="57">
        <v>45719</v>
      </c>
      <c r="D182" s="58" t="s">
        <v>1466</v>
      </c>
      <c r="E182" s="58"/>
      <c r="F182" s="53"/>
      <c r="G182" t="str">
        <f t="shared" si="2"/>
        <v>March</v>
      </c>
    </row>
    <row r="183" spans="1:7">
      <c r="A183" s="869" t="s">
        <v>175</v>
      </c>
      <c r="B183" s="872" t="s">
        <v>881</v>
      </c>
      <c r="C183" s="57">
        <v>45719</v>
      </c>
      <c r="D183" s="58" t="s">
        <v>1466</v>
      </c>
      <c r="E183" s="58"/>
      <c r="F183" s="53"/>
      <c r="G183" t="str">
        <f t="shared" si="2"/>
        <v>March</v>
      </c>
    </row>
    <row r="184" spans="1:7" ht="15.75">
      <c r="A184" s="52" t="s">
        <v>177</v>
      </c>
      <c r="B184" s="175" t="s">
        <v>1368</v>
      </c>
      <c r="C184" s="868">
        <v>45719</v>
      </c>
      <c r="D184" s="58" t="s">
        <v>1466</v>
      </c>
      <c r="E184" s="58"/>
      <c r="F184" s="53"/>
      <c r="G184" t="str">
        <f t="shared" si="2"/>
        <v>March</v>
      </c>
    </row>
    <row r="185" spans="1:7" ht="15.75">
      <c r="A185" s="894" t="s">
        <v>179</v>
      </c>
      <c r="B185" s="895"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1009</v>
      </c>
      <c r="C188" s="57">
        <v>45719</v>
      </c>
      <c r="D188" s="58" t="s">
        <v>1466</v>
      </c>
      <c r="E188" s="58"/>
      <c r="F188" s="53"/>
      <c r="G188" t="str">
        <f t="shared" si="2"/>
        <v>March</v>
      </c>
    </row>
    <row r="189" spans="1:7" ht="15.75">
      <c r="A189" s="869" t="s">
        <v>296</v>
      </c>
      <c r="B189" s="870" t="s">
        <v>56</v>
      </c>
      <c r="C189" s="57">
        <v>45719</v>
      </c>
      <c r="D189" s="58" t="s">
        <v>1466</v>
      </c>
      <c r="E189" s="58"/>
      <c r="F189" s="53"/>
      <c r="G189" t="str">
        <f t="shared" si="2"/>
        <v>March</v>
      </c>
    </row>
    <row r="190" spans="1:7">
      <c r="A190" s="52" t="s">
        <v>294</v>
      </c>
      <c r="B190" s="176" t="s">
        <v>886</v>
      </c>
      <c r="C190" s="868">
        <v>45719</v>
      </c>
      <c r="D190" s="58" t="s">
        <v>1466</v>
      </c>
      <c r="E190" s="58"/>
      <c r="F190" s="53"/>
      <c r="G190" t="str">
        <f t="shared" si="2"/>
        <v>March</v>
      </c>
    </row>
    <row r="191" spans="1:7">
      <c r="A191" s="894" t="s">
        <v>368</v>
      </c>
      <c r="B191" s="233" t="s">
        <v>1440</v>
      </c>
      <c r="C191" s="57">
        <v>45719</v>
      </c>
      <c r="D191" s="58">
        <v>286</v>
      </c>
      <c r="E191" s="58"/>
      <c r="F191" s="53"/>
      <c r="G191" t="str">
        <f t="shared" si="2"/>
        <v>March</v>
      </c>
    </row>
    <row r="192" spans="1:7">
      <c r="A192" s="52" t="s">
        <v>317</v>
      </c>
      <c r="B192" s="177" t="s">
        <v>1021</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1009</v>
      </c>
      <c r="C194" s="57">
        <v>45719</v>
      </c>
      <c r="D194" s="58" t="s">
        <v>1466</v>
      </c>
      <c r="E194" s="58"/>
      <c r="F194" s="53"/>
      <c r="G194" t="str">
        <f t="shared" si="2"/>
        <v>March</v>
      </c>
    </row>
    <row r="195" spans="1:7">
      <c r="A195" s="52" t="s">
        <v>291</v>
      </c>
      <c r="B195" s="88" t="s">
        <v>1006</v>
      </c>
      <c r="C195" s="57">
        <v>45719</v>
      </c>
      <c r="D195" s="58">
        <v>134</v>
      </c>
      <c r="E195" s="58"/>
      <c r="F195" s="53"/>
      <c r="G195" t="str">
        <f t="shared" ref="G195:G258" si="3">TEXT(C195,"mmmm")</f>
        <v>March</v>
      </c>
    </row>
    <row r="196" spans="1:7">
      <c r="A196" s="52" t="s">
        <v>292</v>
      </c>
      <c r="B196" s="88" t="s">
        <v>1006</v>
      </c>
      <c r="C196" s="57">
        <v>45719</v>
      </c>
      <c r="D196" s="58"/>
      <c r="E196" s="58"/>
      <c r="F196" s="58" t="s">
        <v>1456</v>
      </c>
      <c r="G196" t="str">
        <f t="shared" si="3"/>
        <v>March</v>
      </c>
    </row>
    <row r="197" spans="1:7">
      <c r="A197" s="52" t="s">
        <v>163</v>
      </c>
      <c r="B197" s="143" t="s">
        <v>1009</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1009</v>
      </c>
      <c r="C199" s="57">
        <v>45719</v>
      </c>
      <c r="D199" s="58">
        <v>182</v>
      </c>
      <c r="E199" s="58"/>
      <c r="F199" s="53"/>
      <c r="G199" t="str">
        <f t="shared" si="3"/>
        <v>March</v>
      </c>
    </row>
    <row r="200" spans="1:7">
      <c r="A200" s="52" t="s">
        <v>357</v>
      </c>
      <c r="B200" s="143" t="s">
        <v>1035</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1016</v>
      </c>
      <c r="C205" s="57">
        <v>45719</v>
      </c>
      <c r="D205" s="84">
        <v>1292</v>
      </c>
      <c r="E205" s="84"/>
      <c r="F205" s="47" t="s">
        <v>1452</v>
      </c>
      <c r="G205" t="str">
        <f t="shared" si="3"/>
        <v>March</v>
      </c>
    </row>
    <row r="206" spans="1:7">
      <c r="A206" s="52" t="s">
        <v>404</v>
      </c>
      <c r="B206" s="143" t="s">
        <v>1027</v>
      </c>
      <c r="C206" s="57">
        <v>45719</v>
      </c>
      <c r="D206" s="58" t="s">
        <v>1466</v>
      </c>
      <c r="E206" s="58"/>
      <c r="F206" s="53"/>
      <c r="G206" t="str">
        <f t="shared" si="3"/>
        <v>March</v>
      </c>
    </row>
    <row r="207" spans="1:7">
      <c r="A207" s="52" t="s">
        <v>402</v>
      </c>
      <c r="B207" s="143" t="s">
        <v>1027</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1035</v>
      </c>
      <c r="C209" s="57">
        <v>45719</v>
      </c>
      <c r="D209" s="84">
        <v>2215</v>
      </c>
      <c r="E209" s="84"/>
      <c r="F209" s="47" t="s">
        <v>1472</v>
      </c>
      <c r="G209" t="str">
        <f t="shared" si="3"/>
        <v>March</v>
      </c>
    </row>
    <row r="210" spans="1:8">
      <c r="A210" s="869" t="s">
        <v>302</v>
      </c>
      <c r="B210" s="235" t="s">
        <v>1440</v>
      </c>
      <c r="C210" s="57">
        <v>45720</v>
      </c>
      <c r="D210" s="58" t="s">
        <v>1466</v>
      </c>
      <c r="E210" s="58"/>
      <c r="F210" s="53"/>
      <c r="G210" t="str">
        <f t="shared" si="3"/>
        <v>March</v>
      </c>
      <c r="H210" s="67"/>
    </row>
    <row r="211" spans="1:8" ht="15.75">
      <c r="A211" s="52" t="s">
        <v>308</v>
      </c>
      <c r="B211" s="175" t="s">
        <v>1368</v>
      </c>
      <c r="C211" s="868">
        <v>45720</v>
      </c>
      <c r="D211" s="58">
        <v>414</v>
      </c>
      <c r="E211" s="58"/>
      <c r="F211" s="53"/>
      <c r="G211" t="str">
        <f t="shared" si="3"/>
        <v>March</v>
      </c>
    </row>
    <row r="212" spans="1:8" ht="15.75">
      <c r="A212" s="52" t="s">
        <v>427</v>
      </c>
      <c r="B212" s="175" t="s">
        <v>1368</v>
      </c>
      <c r="C212" s="868">
        <v>45720</v>
      </c>
      <c r="D212" s="58">
        <v>171</v>
      </c>
      <c r="E212" s="58"/>
      <c r="F212" s="53"/>
      <c r="G212" t="str">
        <f t="shared" si="3"/>
        <v>March</v>
      </c>
    </row>
    <row r="213" spans="1:8">
      <c r="A213" s="892" t="s">
        <v>181</v>
      </c>
      <c r="B213" s="901" t="s">
        <v>1441</v>
      </c>
      <c r="C213" s="57">
        <v>45720</v>
      </c>
      <c r="D213" s="58"/>
      <c r="E213" s="58"/>
      <c r="F213" s="58" t="s">
        <v>1473</v>
      </c>
      <c r="G213" t="str">
        <f t="shared" si="3"/>
        <v>March</v>
      </c>
    </row>
    <row r="214" spans="1:8">
      <c r="A214" s="52" t="s">
        <v>294</v>
      </c>
      <c r="B214" s="176" t="s">
        <v>886</v>
      </c>
      <c r="C214" s="868">
        <v>45720</v>
      </c>
      <c r="D214" s="58"/>
      <c r="E214" s="58"/>
      <c r="F214" s="69" t="s">
        <v>1474</v>
      </c>
      <c r="G214" t="str">
        <f t="shared" si="3"/>
        <v>March</v>
      </c>
    </row>
    <row r="215" spans="1:8">
      <c r="A215" s="894" t="s">
        <v>368</v>
      </c>
      <c r="B215" s="233" t="s">
        <v>1440</v>
      </c>
      <c r="C215" s="57">
        <v>45720</v>
      </c>
      <c r="D215" s="58">
        <v>358</v>
      </c>
      <c r="E215" s="58"/>
      <c r="F215" s="53"/>
      <c r="G215" t="str">
        <f t="shared" si="3"/>
        <v>March</v>
      </c>
    </row>
    <row r="216" spans="1:8">
      <c r="A216" s="52" t="s">
        <v>291</v>
      </c>
      <c r="B216" s="88" t="s">
        <v>1006</v>
      </c>
      <c r="C216" s="57">
        <v>45720</v>
      </c>
      <c r="D216" s="58">
        <v>408</v>
      </c>
      <c r="E216" s="58"/>
      <c r="F216" s="53" t="s">
        <v>1459</v>
      </c>
      <c r="G216" t="str">
        <f t="shared" si="3"/>
        <v>March</v>
      </c>
    </row>
    <row r="217" spans="1:8">
      <c r="A217" s="52" t="s">
        <v>292</v>
      </c>
      <c r="B217" s="88" t="s">
        <v>1006</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1016</v>
      </c>
      <c r="C219" s="57">
        <v>45720</v>
      </c>
      <c r="D219" s="84">
        <v>1022</v>
      </c>
      <c r="E219" s="84"/>
      <c r="F219" s="47" t="s">
        <v>1452</v>
      </c>
      <c r="G219" t="str">
        <f t="shared" si="3"/>
        <v>March</v>
      </c>
    </row>
    <row r="220" spans="1:8">
      <c r="A220" s="52" t="s">
        <v>404</v>
      </c>
      <c r="B220" s="143" t="s">
        <v>1027</v>
      </c>
      <c r="C220" s="57">
        <v>45720</v>
      </c>
      <c r="D220" s="58" t="s">
        <v>1466</v>
      </c>
      <c r="E220" s="58"/>
      <c r="F220" s="53"/>
      <c r="G220" t="str">
        <f t="shared" si="3"/>
        <v>March</v>
      </c>
    </row>
    <row r="221" spans="1:8">
      <c r="A221" s="52" t="s">
        <v>402</v>
      </c>
      <c r="B221" s="143" t="s">
        <v>1027</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9" t="s">
        <v>398</v>
      </c>
      <c r="B223" s="875" t="s">
        <v>1035</v>
      </c>
      <c r="C223" s="57">
        <v>45720</v>
      </c>
      <c r="D223" s="58" t="s">
        <v>1466</v>
      </c>
      <c r="E223" s="58"/>
      <c r="F223" s="53"/>
      <c r="G223" t="str">
        <f t="shared" si="3"/>
        <v>March</v>
      </c>
    </row>
    <row r="224" spans="1:8" ht="15.75">
      <c r="A224" s="52" t="s">
        <v>1371</v>
      </c>
      <c r="B224" s="175" t="s">
        <v>1368</v>
      </c>
      <c r="C224" s="868">
        <v>45720</v>
      </c>
      <c r="D224" s="58">
        <v>285</v>
      </c>
      <c r="E224" s="58"/>
      <c r="F224" s="53"/>
      <c r="G224" t="str">
        <f t="shared" si="3"/>
        <v>March</v>
      </c>
    </row>
    <row r="225" spans="1:7">
      <c r="A225" s="894" t="s">
        <v>302</v>
      </c>
      <c r="B225" s="233" t="s">
        <v>1440</v>
      </c>
      <c r="C225" s="57">
        <v>45721</v>
      </c>
      <c r="D225" s="58">
        <v>0</v>
      </c>
      <c r="E225" s="58"/>
      <c r="F225" s="53"/>
      <c r="G225" t="str">
        <f t="shared" si="3"/>
        <v>March</v>
      </c>
    </row>
    <row r="226" spans="1:7">
      <c r="A226" s="869" t="s">
        <v>304</v>
      </c>
      <c r="B226" s="872" t="s">
        <v>1021</v>
      </c>
      <c r="C226" s="57">
        <v>45721</v>
      </c>
      <c r="D226" s="58">
        <v>0</v>
      </c>
      <c r="E226" s="58"/>
      <c r="F226" s="53"/>
      <c r="G226" t="str">
        <f t="shared" si="3"/>
        <v>March</v>
      </c>
    </row>
    <row r="227" spans="1:7" ht="15.75">
      <c r="A227" s="52" t="s">
        <v>308</v>
      </c>
      <c r="B227" s="175" t="s">
        <v>1368</v>
      </c>
      <c r="C227" s="868">
        <v>45721</v>
      </c>
      <c r="D227" s="58">
        <v>367</v>
      </c>
      <c r="E227" s="58"/>
      <c r="F227" s="53"/>
      <c r="G227" t="str">
        <f t="shared" si="3"/>
        <v>March</v>
      </c>
    </row>
    <row r="228" spans="1:7">
      <c r="A228" s="894" t="s">
        <v>347</v>
      </c>
      <c r="B228" s="270" t="s">
        <v>1006</v>
      </c>
      <c r="C228" s="57">
        <v>45721</v>
      </c>
      <c r="D228" s="58">
        <v>0</v>
      </c>
      <c r="E228" s="58"/>
      <c r="F228" s="53"/>
      <c r="G228" t="str">
        <f t="shared" si="3"/>
        <v>March</v>
      </c>
    </row>
    <row r="229" spans="1:7">
      <c r="A229" s="869" t="s">
        <v>382</v>
      </c>
      <c r="B229" s="872" t="s">
        <v>1021</v>
      </c>
      <c r="C229" s="57">
        <v>45721</v>
      </c>
      <c r="D229" s="58">
        <v>0</v>
      </c>
      <c r="E229" s="58"/>
      <c r="F229" s="53"/>
      <c r="G229" t="str">
        <f t="shared" si="3"/>
        <v>March</v>
      </c>
    </row>
    <row r="230" spans="1:7" ht="15.75">
      <c r="A230" s="52" t="s">
        <v>427</v>
      </c>
      <c r="B230" s="175" t="s">
        <v>1368</v>
      </c>
      <c r="C230" s="868">
        <v>45721</v>
      </c>
      <c r="D230" s="58">
        <v>0</v>
      </c>
      <c r="E230" s="58"/>
      <c r="F230" s="53"/>
      <c r="G230" t="str">
        <f t="shared" si="3"/>
        <v>March</v>
      </c>
    </row>
    <row r="231" spans="1:7">
      <c r="A231" s="894" t="s">
        <v>1000</v>
      </c>
      <c r="B231" s="897" t="s">
        <v>881</v>
      </c>
      <c r="C231" s="57">
        <v>45721</v>
      </c>
      <c r="D231" s="58">
        <v>0</v>
      </c>
      <c r="E231" s="58"/>
      <c r="F231" s="53"/>
      <c r="G231" t="str">
        <f t="shared" si="3"/>
        <v>March</v>
      </c>
    </row>
    <row r="232" spans="1:7">
      <c r="A232" s="869" t="s">
        <v>175</v>
      </c>
      <c r="B232" s="872" t="s">
        <v>881</v>
      </c>
      <c r="C232" s="57">
        <v>45721</v>
      </c>
      <c r="D232" s="58">
        <v>0</v>
      </c>
      <c r="E232" s="58"/>
      <c r="F232" s="53"/>
      <c r="G232" t="str">
        <f t="shared" si="3"/>
        <v>March</v>
      </c>
    </row>
    <row r="233" spans="1:7" ht="15.75">
      <c r="A233" s="52" t="s">
        <v>177</v>
      </c>
      <c r="B233" s="175" t="s">
        <v>1368</v>
      </c>
      <c r="C233" s="868">
        <v>45721</v>
      </c>
      <c r="D233" s="58">
        <v>0</v>
      </c>
      <c r="E233" s="58"/>
      <c r="F233" s="58" t="s">
        <v>1477</v>
      </c>
      <c r="G233" t="str">
        <f t="shared" si="3"/>
        <v>March</v>
      </c>
    </row>
    <row r="234" spans="1:7" ht="15.75">
      <c r="A234" s="894" t="s">
        <v>179</v>
      </c>
      <c r="B234" s="895"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1009</v>
      </c>
      <c r="C237" s="57">
        <v>45721</v>
      </c>
      <c r="D237" s="58">
        <v>32</v>
      </c>
      <c r="E237" s="58"/>
      <c r="F237" s="53"/>
      <c r="G237" t="str">
        <f t="shared" si="3"/>
        <v>March</v>
      </c>
    </row>
    <row r="238" spans="1:7" ht="15.75">
      <c r="A238" s="869" t="s">
        <v>296</v>
      </c>
      <c r="B238" s="870" t="s">
        <v>56</v>
      </c>
      <c r="C238" s="57">
        <v>45721</v>
      </c>
      <c r="D238" s="58">
        <v>0</v>
      </c>
      <c r="E238" s="58"/>
      <c r="F238" s="53"/>
      <c r="G238" t="str">
        <f t="shared" si="3"/>
        <v>March</v>
      </c>
    </row>
    <row r="239" spans="1:7">
      <c r="A239" s="52" t="s">
        <v>294</v>
      </c>
      <c r="B239" s="176" t="s">
        <v>886</v>
      </c>
      <c r="C239" s="868">
        <v>45721</v>
      </c>
      <c r="D239" s="58">
        <v>0</v>
      </c>
      <c r="E239" s="58"/>
      <c r="F239" s="53"/>
      <c r="G239" t="str">
        <f t="shared" si="3"/>
        <v>March</v>
      </c>
    </row>
    <row r="240" spans="1:7">
      <c r="A240" s="894" t="s">
        <v>368</v>
      </c>
      <c r="B240" s="233" t="s">
        <v>1440</v>
      </c>
      <c r="C240" s="57">
        <v>45721</v>
      </c>
      <c r="D240" s="58">
        <v>0</v>
      </c>
      <c r="E240" s="58"/>
      <c r="F240" s="53"/>
      <c r="G240" t="str">
        <f t="shared" si="3"/>
        <v>March</v>
      </c>
    </row>
    <row r="241" spans="1:7">
      <c r="A241" s="52" t="s">
        <v>317</v>
      </c>
      <c r="B241" s="177" t="s">
        <v>1021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1009</v>
      </c>
      <c r="C243" s="57">
        <v>45721</v>
      </c>
      <c r="D243" s="58">
        <v>0</v>
      </c>
      <c r="E243" s="58"/>
      <c r="F243" s="53"/>
      <c r="G243" t="str">
        <f t="shared" si="3"/>
        <v>March</v>
      </c>
    </row>
    <row r="244" spans="1:7">
      <c r="A244" s="52" t="s">
        <v>291</v>
      </c>
      <c r="B244" s="88" t="s">
        <v>1006</v>
      </c>
      <c r="C244" s="57">
        <v>45721</v>
      </c>
      <c r="D244" s="58">
        <v>452</v>
      </c>
      <c r="E244" s="58"/>
      <c r="F244" s="47" t="s">
        <v>1478</v>
      </c>
      <c r="G244" t="str">
        <f t="shared" si="3"/>
        <v>March</v>
      </c>
    </row>
    <row r="245" spans="1:7">
      <c r="A245" s="52" t="s">
        <v>292</v>
      </c>
      <c r="B245" s="88" t="s">
        <v>1006</v>
      </c>
      <c r="C245" s="57">
        <v>45721</v>
      </c>
      <c r="D245" s="58">
        <v>0</v>
      </c>
      <c r="E245" s="58"/>
      <c r="F245" s="53"/>
      <c r="G245" t="str">
        <f t="shared" si="3"/>
        <v>March</v>
      </c>
    </row>
    <row r="246" spans="1:7">
      <c r="A246" s="52" t="s">
        <v>163</v>
      </c>
      <c r="B246" s="143" t="s">
        <v>1009</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1009</v>
      </c>
      <c r="C248" s="57">
        <v>45721</v>
      </c>
      <c r="D248" s="58">
        <v>0</v>
      </c>
      <c r="E248" s="58"/>
      <c r="F248" s="53"/>
      <c r="G248" t="str">
        <f t="shared" si="3"/>
        <v>March</v>
      </c>
    </row>
    <row r="249" spans="1:7">
      <c r="A249" s="52" t="s">
        <v>357</v>
      </c>
      <c r="B249" s="143" t="s">
        <v>1035</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1016</v>
      </c>
      <c r="C254" s="57">
        <v>45721</v>
      </c>
      <c r="D254" s="84">
        <v>1246</v>
      </c>
      <c r="E254" s="84"/>
      <c r="F254" s="68" t="s">
        <v>1481</v>
      </c>
      <c r="G254" t="str">
        <f t="shared" si="3"/>
        <v>March</v>
      </c>
    </row>
    <row r="255" spans="1:7">
      <c r="A255" s="52" t="s">
        <v>404</v>
      </c>
      <c r="B255" s="143" t="s">
        <v>1027</v>
      </c>
      <c r="C255" s="57">
        <v>45721</v>
      </c>
      <c r="D255" s="58">
        <v>0</v>
      </c>
      <c r="E255" s="58"/>
      <c r="F255" s="53"/>
      <c r="G255" t="str">
        <f t="shared" si="3"/>
        <v>March</v>
      </c>
    </row>
    <row r="256" spans="1:7">
      <c r="A256" s="52" t="s">
        <v>402</v>
      </c>
      <c r="B256" s="143" t="s">
        <v>1027</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9" t="s">
        <v>398</v>
      </c>
      <c r="B258" s="875" t="s">
        <v>1035</v>
      </c>
      <c r="C258" s="57">
        <v>45721</v>
      </c>
      <c r="D258" s="58">
        <v>0</v>
      </c>
      <c r="E258" s="58"/>
      <c r="F258" s="53"/>
      <c r="G258" t="str">
        <f t="shared" si="3"/>
        <v>March</v>
      </c>
    </row>
    <row r="259" spans="1:7" ht="15.75">
      <c r="A259" s="53" t="s">
        <v>145</v>
      </c>
      <c r="B259" s="175" t="s">
        <v>1368</v>
      </c>
      <c r="C259" s="868">
        <v>45721</v>
      </c>
      <c r="D259" s="58">
        <v>617</v>
      </c>
      <c r="E259" s="58"/>
      <c r="F259" s="53"/>
      <c r="G259" t="str">
        <f t="shared" ref="G259:G322" si="4">TEXT(C259,"mmmm")</f>
        <v>March</v>
      </c>
    </row>
    <row r="260" spans="1:7" ht="15.75">
      <c r="A260" s="899" t="s">
        <v>408</v>
      </c>
      <c r="B260" s="893" t="s">
        <v>56</v>
      </c>
      <c r="C260" s="57">
        <v>45721</v>
      </c>
      <c r="D260" s="58">
        <v>700</v>
      </c>
      <c r="E260" s="58"/>
      <c r="F260" s="47" t="s">
        <v>1448</v>
      </c>
      <c r="G260" t="str">
        <f t="shared" si="4"/>
        <v>March</v>
      </c>
    </row>
    <row r="261" spans="1:7" ht="15.75">
      <c r="A261" s="53" t="s">
        <v>241</v>
      </c>
      <c r="B261" s="175" t="s">
        <v>1368</v>
      </c>
      <c r="C261" s="868">
        <v>45721</v>
      </c>
      <c r="D261" s="58">
        <v>200</v>
      </c>
      <c r="E261" s="58"/>
      <c r="F261" s="53"/>
      <c r="G261" t="str">
        <f t="shared" si="4"/>
        <v>March</v>
      </c>
    </row>
    <row r="262" spans="1:7">
      <c r="A262" s="894" t="s">
        <v>302</v>
      </c>
      <c r="B262" s="233" t="s">
        <v>1440</v>
      </c>
      <c r="C262" s="57">
        <v>45722</v>
      </c>
      <c r="D262" s="69">
        <v>0</v>
      </c>
      <c r="E262" s="69"/>
      <c r="F262" s="53"/>
      <c r="G262" t="str">
        <f t="shared" si="4"/>
        <v>March</v>
      </c>
    </row>
    <row r="263" spans="1:7">
      <c r="A263" s="869" t="s">
        <v>304</v>
      </c>
      <c r="B263" s="872" t="s">
        <v>1021</v>
      </c>
      <c r="C263" s="57">
        <v>45722</v>
      </c>
      <c r="D263" s="69">
        <v>0</v>
      </c>
      <c r="E263" s="69"/>
      <c r="F263" s="53"/>
      <c r="G263" t="str">
        <f t="shared" si="4"/>
        <v>March</v>
      </c>
    </row>
    <row r="264" spans="1:7" ht="15.75">
      <c r="A264" s="52" t="s">
        <v>308</v>
      </c>
      <c r="B264" s="175" t="s">
        <v>1368</v>
      </c>
      <c r="C264" s="868">
        <v>45722</v>
      </c>
      <c r="D264" s="69">
        <v>245</v>
      </c>
      <c r="E264" s="69"/>
      <c r="F264" s="47" t="s">
        <v>1455</v>
      </c>
      <c r="G264" t="str">
        <f t="shared" si="4"/>
        <v>March</v>
      </c>
    </row>
    <row r="265" spans="1:7">
      <c r="A265" s="894" t="s">
        <v>347</v>
      </c>
      <c r="B265" s="270" t="s">
        <v>1006</v>
      </c>
      <c r="C265" s="57">
        <v>45722</v>
      </c>
      <c r="D265" s="69">
        <v>0</v>
      </c>
      <c r="E265" s="69"/>
      <c r="F265" s="53"/>
      <c r="G265" t="str">
        <f t="shared" si="4"/>
        <v>March</v>
      </c>
    </row>
    <row r="266" spans="1:7">
      <c r="A266" s="869" t="s">
        <v>382</v>
      </c>
      <c r="B266" s="872" t="s">
        <v>1021</v>
      </c>
      <c r="C266" s="57">
        <v>45722</v>
      </c>
      <c r="D266" s="69">
        <v>0</v>
      </c>
      <c r="E266" s="69"/>
      <c r="F266" s="53"/>
      <c r="G266" t="str">
        <f t="shared" si="4"/>
        <v>March</v>
      </c>
    </row>
    <row r="267" spans="1:7" ht="15.75">
      <c r="A267" s="52" t="s">
        <v>427</v>
      </c>
      <c r="B267" s="175" t="s">
        <v>1368</v>
      </c>
      <c r="C267" s="868">
        <v>45722</v>
      </c>
      <c r="D267" s="69">
        <v>397</v>
      </c>
      <c r="E267" s="69"/>
      <c r="F267" s="47" t="s">
        <v>1484</v>
      </c>
      <c r="G267" t="str">
        <f t="shared" si="4"/>
        <v>March</v>
      </c>
    </row>
    <row r="268" spans="1:7">
      <c r="A268" s="894" t="s">
        <v>185</v>
      </c>
      <c r="B268" s="897" t="s">
        <v>881</v>
      </c>
      <c r="C268" s="57">
        <v>45722</v>
      </c>
      <c r="D268" s="69">
        <v>0</v>
      </c>
      <c r="E268" s="69"/>
      <c r="F268" s="53"/>
      <c r="G268" t="str">
        <f t="shared" si="4"/>
        <v>March</v>
      </c>
    </row>
    <row r="269" spans="1:7">
      <c r="A269" s="869" t="s">
        <v>175</v>
      </c>
      <c r="B269" s="872" t="s">
        <v>881</v>
      </c>
      <c r="C269" s="57">
        <v>45722</v>
      </c>
      <c r="D269" s="69">
        <v>0</v>
      </c>
      <c r="E269" s="69"/>
      <c r="F269" s="53"/>
      <c r="G269" t="str">
        <f t="shared" si="4"/>
        <v>March</v>
      </c>
    </row>
    <row r="270" spans="1:7" ht="15.75">
      <c r="A270" s="52" t="s">
        <v>177</v>
      </c>
      <c r="B270" s="175" t="s">
        <v>1368</v>
      </c>
      <c r="C270" s="868">
        <v>45722</v>
      </c>
      <c r="D270" s="69">
        <v>0</v>
      </c>
      <c r="E270" s="69"/>
      <c r="F270" s="53"/>
      <c r="G270" t="str">
        <f t="shared" si="4"/>
        <v>March</v>
      </c>
    </row>
    <row r="271" spans="1:7" ht="15.75">
      <c r="A271" s="894" t="s">
        <v>179</v>
      </c>
      <c r="B271" s="895"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1009</v>
      </c>
      <c r="C274" s="57">
        <v>45722</v>
      </c>
      <c r="D274" s="69">
        <v>85</v>
      </c>
      <c r="E274" s="69"/>
      <c r="F274" s="53"/>
      <c r="G274" t="str">
        <f t="shared" si="4"/>
        <v>March</v>
      </c>
    </row>
    <row r="275" spans="1:7" ht="15.75">
      <c r="A275" s="869" t="s">
        <v>296</v>
      </c>
      <c r="B275" s="870" t="s">
        <v>56</v>
      </c>
      <c r="C275" s="57">
        <v>45722</v>
      </c>
      <c r="D275" s="69">
        <v>0</v>
      </c>
      <c r="E275" s="69"/>
      <c r="F275" s="53"/>
      <c r="G275" t="str">
        <f t="shared" si="4"/>
        <v>March</v>
      </c>
    </row>
    <row r="276" spans="1:7">
      <c r="A276" s="52" t="s">
        <v>294</v>
      </c>
      <c r="B276" s="176" t="s">
        <v>886</v>
      </c>
      <c r="C276" s="868">
        <v>45722</v>
      </c>
      <c r="D276" s="69">
        <v>0</v>
      </c>
      <c r="E276" s="69"/>
      <c r="F276" s="53"/>
      <c r="G276" t="str">
        <f t="shared" si="4"/>
        <v>March</v>
      </c>
    </row>
    <row r="277" spans="1:7">
      <c r="A277" s="894" t="s">
        <v>368</v>
      </c>
      <c r="B277" s="233" t="s">
        <v>1440</v>
      </c>
      <c r="C277" s="57">
        <v>45722</v>
      </c>
      <c r="D277" s="69">
        <v>32</v>
      </c>
      <c r="E277" s="69"/>
      <c r="F277" s="69" t="s">
        <v>1456</v>
      </c>
      <c r="G277" t="str">
        <f t="shared" si="4"/>
        <v>March</v>
      </c>
    </row>
    <row r="278" spans="1:7">
      <c r="A278" s="52" t="s">
        <v>317</v>
      </c>
      <c r="B278" s="177" t="s">
        <v>1021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1009</v>
      </c>
      <c r="C280" s="57">
        <v>45722</v>
      </c>
      <c r="D280" s="69">
        <v>0</v>
      </c>
      <c r="E280" s="69"/>
      <c r="F280" s="53"/>
      <c r="G280" t="str">
        <f t="shared" si="4"/>
        <v>March</v>
      </c>
    </row>
    <row r="281" spans="1:7">
      <c r="A281" s="52" t="s">
        <v>291</v>
      </c>
      <c r="B281" s="88" t="s">
        <v>1006</v>
      </c>
      <c r="C281" s="57">
        <v>45722</v>
      </c>
      <c r="D281" s="69">
        <v>0</v>
      </c>
      <c r="E281" s="69"/>
      <c r="F281" s="53"/>
      <c r="G281" t="str">
        <f t="shared" si="4"/>
        <v>March</v>
      </c>
    </row>
    <row r="282" spans="1:7">
      <c r="A282" s="52" t="s">
        <v>292</v>
      </c>
      <c r="B282" s="88" t="s">
        <v>1006</v>
      </c>
      <c r="C282" s="57">
        <v>45722</v>
      </c>
      <c r="D282" s="69">
        <v>0</v>
      </c>
      <c r="E282" s="69"/>
      <c r="F282" s="53"/>
      <c r="G282" t="str">
        <f t="shared" si="4"/>
        <v>March</v>
      </c>
    </row>
    <row r="283" spans="1:7">
      <c r="A283" s="52" t="s">
        <v>163</v>
      </c>
      <c r="B283" s="143" t="s">
        <v>1009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1009</v>
      </c>
      <c r="C285" s="57">
        <v>45722</v>
      </c>
      <c r="D285" s="69">
        <v>0</v>
      </c>
      <c r="E285" s="69"/>
      <c r="F285" s="53"/>
      <c r="G285" t="str">
        <f t="shared" si="4"/>
        <v>March</v>
      </c>
    </row>
    <row r="286" spans="1:7">
      <c r="A286" s="52" t="s">
        <v>357</v>
      </c>
      <c r="B286" s="143" t="s">
        <v>1035</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1016</v>
      </c>
      <c r="C291" s="57">
        <v>45722</v>
      </c>
      <c r="D291" s="69">
        <v>0</v>
      </c>
      <c r="E291" s="69"/>
      <c r="F291" s="53"/>
      <c r="G291" t="str">
        <f t="shared" si="4"/>
        <v>March</v>
      </c>
    </row>
    <row r="292" spans="1:7">
      <c r="A292" s="52" t="s">
        <v>404</v>
      </c>
      <c r="B292" s="143" t="s">
        <v>1027</v>
      </c>
      <c r="C292" s="57">
        <v>45722</v>
      </c>
      <c r="D292" s="69">
        <v>0</v>
      </c>
      <c r="E292" s="69"/>
      <c r="F292" s="53"/>
      <c r="G292" t="str">
        <f t="shared" si="4"/>
        <v>March</v>
      </c>
    </row>
    <row r="293" spans="1:7">
      <c r="A293" s="52" t="s">
        <v>402</v>
      </c>
      <c r="B293" s="143" t="s">
        <v>1027</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9" t="s">
        <v>398</v>
      </c>
      <c r="B295" s="875" t="s">
        <v>1035</v>
      </c>
      <c r="C295" s="57">
        <v>45722</v>
      </c>
      <c r="D295" s="69">
        <v>0</v>
      </c>
      <c r="E295" s="69"/>
      <c r="F295" s="53"/>
      <c r="G295" t="str">
        <f t="shared" si="4"/>
        <v>March</v>
      </c>
    </row>
    <row r="296" spans="1:7" ht="15.75">
      <c r="A296" s="53" t="s">
        <v>145</v>
      </c>
      <c r="B296" s="175" t="s">
        <v>1368</v>
      </c>
      <c r="C296" s="868">
        <v>45722</v>
      </c>
      <c r="D296" s="69">
        <v>286</v>
      </c>
      <c r="E296" s="69"/>
      <c r="F296" s="53"/>
      <c r="G296" t="str">
        <f t="shared" si="4"/>
        <v>March</v>
      </c>
    </row>
    <row r="297" spans="1:7" ht="15.75">
      <c r="A297" s="899" t="s">
        <v>408</v>
      </c>
      <c r="B297" s="893" t="s">
        <v>56</v>
      </c>
      <c r="C297" s="57">
        <v>45722</v>
      </c>
      <c r="D297" s="85">
        <v>1590</v>
      </c>
      <c r="E297" s="85"/>
      <c r="F297" s="69" t="s">
        <v>1445</v>
      </c>
      <c r="G297" t="str">
        <f t="shared" si="4"/>
        <v>March</v>
      </c>
    </row>
    <row r="298" spans="1:7" ht="15.75">
      <c r="A298" s="53" t="s">
        <v>241</v>
      </c>
      <c r="B298" s="175" t="s">
        <v>1368</v>
      </c>
      <c r="C298" s="868">
        <v>45722</v>
      </c>
      <c r="D298" s="69">
        <v>489</v>
      </c>
      <c r="E298" s="69"/>
      <c r="F298" s="69" t="s">
        <v>1486</v>
      </c>
      <c r="G298" t="str">
        <f t="shared" si="4"/>
        <v>March</v>
      </c>
    </row>
    <row r="299" spans="1:7">
      <c r="A299" s="900" t="s">
        <v>364</v>
      </c>
      <c r="B299" s="270" t="s">
        <v>1006</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1027</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9" t="s">
        <v>304</v>
      </c>
      <c r="B303" s="872" t="s">
        <v>1021</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4" t="s">
        <v>347</v>
      </c>
      <c r="B305" s="270" t="s">
        <v>1006</v>
      </c>
      <c r="C305" s="23">
        <v>45723</v>
      </c>
      <c r="D305" s="69">
        <v>0</v>
      </c>
      <c r="E305" s="69"/>
      <c r="G305" t="str">
        <f t="shared" si="4"/>
        <v>March</v>
      </c>
    </row>
    <row r="306" spans="1:7">
      <c r="A306" s="869" t="s">
        <v>382</v>
      </c>
      <c r="B306" s="872" t="s">
        <v>1021</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4" t="s">
        <v>1000</v>
      </c>
      <c r="B308" s="897" t="s">
        <v>881</v>
      </c>
      <c r="C308" s="23">
        <v>45723</v>
      </c>
      <c r="D308" s="69">
        <v>0</v>
      </c>
      <c r="E308" s="69"/>
      <c r="G308" t="str">
        <f t="shared" si="4"/>
        <v>March</v>
      </c>
    </row>
    <row r="309" spans="1:7">
      <c r="A309" s="869" t="s">
        <v>175</v>
      </c>
      <c r="B309" s="872" t="s">
        <v>881</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4" t="s">
        <v>179</v>
      </c>
      <c r="B311" s="895"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1009</v>
      </c>
      <c r="C314" s="23">
        <v>45723</v>
      </c>
      <c r="D314" s="69">
        <v>0</v>
      </c>
      <c r="E314" s="69"/>
      <c r="G314" t="str">
        <f t="shared" si="4"/>
        <v>March</v>
      </c>
    </row>
    <row r="315" spans="1:7" ht="15.75">
      <c r="A315" s="869" t="s">
        <v>296</v>
      </c>
      <c r="B315" s="870" t="s">
        <v>56</v>
      </c>
      <c r="C315" s="23">
        <v>45723</v>
      </c>
      <c r="D315" s="69">
        <v>0</v>
      </c>
      <c r="E315" s="69"/>
      <c r="G315" t="str">
        <f t="shared" si="4"/>
        <v>March</v>
      </c>
    </row>
    <row r="316" spans="1:7">
      <c r="A316" s="52" t="s">
        <v>294</v>
      </c>
      <c r="B316" s="176" t="s">
        <v>886</v>
      </c>
      <c r="C316" s="239">
        <v>45723</v>
      </c>
      <c r="D316" s="69">
        <v>0</v>
      </c>
      <c r="E316" s="69"/>
      <c r="G316" t="str">
        <f t="shared" si="4"/>
        <v>March</v>
      </c>
    </row>
    <row r="317" spans="1:7">
      <c r="A317" s="894" t="s">
        <v>368</v>
      </c>
      <c r="B317" s="233" t="s">
        <v>1440</v>
      </c>
      <c r="C317" s="23">
        <v>45723</v>
      </c>
      <c r="D317" s="69">
        <v>9</v>
      </c>
      <c r="E317" s="69"/>
      <c r="F317" s="69" t="s">
        <v>1448</v>
      </c>
      <c r="G317" t="str">
        <f t="shared" si="4"/>
        <v>March</v>
      </c>
    </row>
    <row r="318" spans="1:7">
      <c r="A318" s="52" t="s">
        <v>317</v>
      </c>
      <c r="B318" s="177" t="s">
        <v>1021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1009</v>
      </c>
      <c r="C320" s="23">
        <v>45723</v>
      </c>
      <c r="D320" s="69">
        <v>201</v>
      </c>
      <c r="E320" s="69"/>
      <c r="F320" s="69" t="s">
        <v>1489</v>
      </c>
      <c r="G320" t="str">
        <f t="shared" si="4"/>
        <v>March</v>
      </c>
    </row>
    <row r="321" spans="1:7">
      <c r="A321" s="52" t="s">
        <v>291</v>
      </c>
      <c r="B321" s="88" t="s">
        <v>1006</v>
      </c>
      <c r="C321" s="23">
        <v>45723</v>
      </c>
      <c r="D321" s="69">
        <v>875</v>
      </c>
      <c r="E321" s="69"/>
      <c r="F321" s="69" t="s">
        <v>1490</v>
      </c>
      <c r="G321" t="str">
        <f t="shared" si="4"/>
        <v>March</v>
      </c>
    </row>
    <row r="322" spans="1:7">
      <c r="A322" s="52" t="s">
        <v>292</v>
      </c>
      <c r="B322" s="88" t="s">
        <v>1006</v>
      </c>
      <c r="C322" s="23">
        <v>45723</v>
      </c>
      <c r="D322" s="69">
        <v>0</v>
      </c>
      <c r="E322" s="69"/>
      <c r="G322" t="str">
        <f t="shared" si="4"/>
        <v>March</v>
      </c>
    </row>
    <row r="323" spans="1:7">
      <c r="A323" s="52" t="s">
        <v>163</v>
      </c>
      <c r="B323" s="143" t="s">
        <v>1009</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1009</v>
      </c>
      <c r="C325" s="23">
        <v>45723</v>
      </c>
      <c r="D325" s="69">
        <v>0</v>
      </c>
      <c r="E325" s="69"/>
      <c r="G325" t="str">
        <f t="shared" si="5"/>
        <v>March</v>
      </c>
    </row>
    <row r="326" spans="1:7">
      <c r="A326" s="52" t="s">
        <v>357</v>
      </c>
      <c r="B326" s="143" t="s">
        <v>1035</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1016</v>
      </c>
      <c r="C331" s="23">
        <v>45723</v>
      </c>
      <c r="D331" s="69">
        <v>288</v>
      </c>
      <c r="E331" s="69"/>
      <c r="F331" s="69" t="s">
        <v>1492</v>
      </c>
      <c r="G331" t="str">
        <f t="shared" si="5"/>
        <v>March</v>
      </c>
    </row>
    <row r="332" spans="1:7">
      <c r="A332" s="52" t="s">
        <v>404</v>
      </c>
      <c r="B332" s="143" t="s">
        <v>1027</v>
      </c>
      <c r="C332" s="23">
        <v>45723</v>
      </c>
      <c r="D332" s="69">
        <v>0</v>
      </c>
      <c r="E332" s="69"/>
      <c r="G332" t="str">
        <f t="shared" si="5"/>
        <v>March</v>
      </c>
    </row>
    <row r="333" spans="1:7">
      <c r="A333" s="52" t="s">
        <v>402</v>
      </c>
      <c r="B333" s="143" t="s">
        <v>1027</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9" t="s">
        <v>398</v>
      </c>
      <c r="B335" s="875" t="s">
        <v>1035</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9" t="s">
        <v>408</v>
      </c>
      <c r="B337" s="893"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900" t="s">
        <v>364</v>
      </c>
      <c r="B339" s="270" t="s">
        <v>1006</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6" t="s">
        <v>319</v>
      </c>
      <c r="B341" s="875" t="s">
        <v>1027</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4" t="s">
        <v>302</v>
      </c>
      <c r="B343" s="233" t="s">
        <v>1440</v>
      </c>
      <c r="C343" s="23">
        <v>45726</v>
      </c>
      <c r="D343" s="69">
        <v>0</v>
      </c>
      <c r="E343" s="69"/>
      <c r="G343" t="str">
        <f t="shared" si="5"/>
        <v>March</v>
      </c>
    </row>
    <row r="344" spans="1:7">
      <c r="A344" s="869" t="s">
        <v>304</v>
      </c>
      <c r="B344" s="872" t="s">
        <v>1021</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4" t="s">
        <v>347</v>
      </c>
      <c r="B346" s="270" t="s">
        <v>1006</v>
      </c>
      <c r="C346" s="23">
        <v>45726</v>
      </c>
      <c r="D346" s="69">
        <v>0</v>
      </c>
      <c r="E346" s="69"/>
      <c r="G346" t="str">
        <f t="shared" si="5"/>
        <v>March</v>
      </c>
    </row>
    <row r="347" spans="1:7">
      <c r="A347" s="869" t="s">
        <v>382</v>
      </c>
      <c r="B347" s="872" t="s">
        <v>1021</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4" t="s">
        <v>1000</v>
      </c>
      <c r="B349" s="897" t="s">
        <v>881</v>
      </c>
      <c r="C349" s="23">
        <v>45726</v>
      </c>
      <c r="D349" s="69">
        <v>0</v>
      </c>
      <c r="E349" s="69"/>
      <c r="G349" t="str">
        <f t="shared" si="5"/>
        <v>March</v>
      </c>
    </row>
    <row r="350" spans="1:7">
      <c r="A350" s="869" t="s">
        <v>175</v>
      </c>
      <c r="B350" s="872" t="s">
        <v>881</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4" t="s">
        <v>179</v>
      </c>
      <c r="B352" s="895"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1009</v>
      </c>
      <c r="C355" s="23">
        <v>45726</v>
      </c>
      <c r="D355" s="69">
        <v>0</v>
      </c>
      <c r="E355" s="69"/>
      <c r="G355" t="str">
        <f t="shared" si="5"/>
        <v>March</v>
      </c>
    </row>
    <row r="356" spans="1:7" ht="15.75">
      <c r="A356" s="869" t="s">
        <v>296</v>
      </c>
      <c r="B356" s="870" t="s">
        <v>56</v>
      </c>
      <c r="C356" s="23">
        <v>45726</v>
      </c>
      <c r="D356" s="69">
        <v>0</v>
      </c>
      <c r="E356" s="69"/>
      <c r="G356" t="str">
        <f t="shared" si="5"/>
        <v>March</v>
      </c>
    </row>
    <row r="357" spans="1:7">
      <c r="A357" s="52" t="s">
        <v>294</v>
      </c>
      <c r="B357" s="176" t="s">
        <v>886</v>
      </c>
      <c r="C357" s="239">
        <v>45726</v>
      </c>
      <c r="D357" s="69">
        <v>0</v>
      </c>
      <c r="E357" s="69"/>
      <c r="G357" t="str">
        <f t="shared" si="5"/>
        <v>March</v>
      </c>
    </row>
    <row r="358" spans="1:7">
      <c r="A358" s="894" t="s">
        <v>368</v>
      </c>
      <c r="B358" s="233" t="s">
        <v>1440</v>
      </c>
      <c r="C358" s="23">
        <v>45726</v>
      </c>
      <c r="D358" s="69">
        <v>0</v>
      </c>
      <c r="E358" s="69"/>
      <c r="F358" s="69" t="s">
        <v>1496</v>
      </c>
      <c r="G358" t="str">
        <f t="shared" si="5"/>
        <v>March</v>
      </c>
    </row>
    <row r="359" spans="1:7">
      <c r="A359" s="52" t="s">
        <v>317</v>
      </c>
      <c r="B359" s="177" t="s">
        <v>1021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1009</v>
      </c>
      <c r="C361" s="23">
        <v>45726</v>
      </c>
      <c r="D361" s="69">
        <v>0</v>
      </c>
      <c r="E361" s="69"/>
      <c r="G361" t="str">
        <f t="shared" si="5"/>
        <v>March</v>
      </c>
    </row>
    <row r="362" spans="1:7">
      <c r="A362" s="52" t="s">
        <v>291</v>
      </c>
      <c r="B362" s="88" t="s">
        <v>1006</v>
      </c>
      <c r="C362" s="23">
        <v>45726</v>
      </c>
      <c r="D362" s="69">
        <v>0</v>
      </c>
      <c r="E362" s="69"/>
      <c r="G362" t="str">
        <f t="shared" si="5"/>
        <v>March</v>
      </c>
    </row>
    <row r="363" spans="1:7">
      <c r="A363" s="52" t="s">
        <v>292</v>
      </c>
      <c r="B363" s="88" t="s">
        <v>1006</v>
      </c>
      <c r="C363" s="23">
        <v>45726</v>
      </c>
      <c r="D363" s="69">
        <v>0</v>
      </c>
      <c r="E363" s="69"/>
      <c r="G363" t="str">
        <f t="shared" si="5"/>
        <v>March</v>
      </c>
    </row>
    <row r="364" spans="1:7">
      <c r="A364" s="52" t="s">
        <v>163</v>
      </c>
      <c r="B364" s="143" t="s">
        <v>1009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1009</v>
      </c>
      <c r="C366" s="23">
        <v>45726</v>
      </c>
      <c r="D366" s="69">
        <v>0</v>
      </c>
      <c r="E366" s="69"/>
      <c r="G366" t="str">
        <f t="shared" si="5"/>
        <v>March</v>
      </c>
    </row>
    <row r="367" spans="1:7">
      <c r="A367" s="52" t="s">
        <v>357</v>
      </c>
      <c r="B367" s="143" t="s">
        <v>1035</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1016</v>
      </c>
      <c r="C372" s="23">
        <v>45726</v>
      </c>
      <c r="D372" s="69">
        <v>0</v>
      </c>
      <c r="E372" s="69"/>
      <c r="G372" t="str">
        <f t="shared" si="5"/>
        <v>March</v>
      </c>
    </row>
    <row r="373" spans="1:7">
      <c r="A373" s="52" t="s">
        <v>404</v>
      </c>
      <c r="B373" s="143" t="s">
        <v>1027</v>
      </c>
      <c r="C373" s="23">
        <v>45726</v>
      </c>
      <c r="D373" s="69">
        <v>0</v>
      </c>
      <c r="E373" s="69"/>
      <c r="G373" t="str">
        <f t="shared" si="5"/>
        <v>March</v>
      </c>
    </row>
    <row r="374" spans="1:7">
      <c r="A374" s="52" t="s">
        <v>402</v>
      </c>
      <c r="B374" s="143" t="s">
        <v>1027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9" t="s">
        <v>398</v>
      </c>
      <c r="B376" s="875" t="s">
        <v>1035</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9" t="s">
        <v>408</v>
      </c>
      <c r="B378" s="893"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900" t="s">
        <v>364</v>
      </c>
      <c r="B380" s="270" t="s">
        <v>1006</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6" t="s">
        <v>319</v>
      </c>
      <c r="B382" s="875" t="s">
        <v>1027</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4" t="s">
        <v>302</v>
      </c>
      <c r="B384" s="233" t="s">
        <v>1440</v>
      </c>
      <c r="C384" s="23">
        <v>45727</v>
      </c>
      <c r="D384" s="58">
        <v>3</v>
      </c>
      <c r="E384" s="58"/>
      <c r="F384" s="47" t="s">
        <v>1459</v>
      </c>
      <c r="G384" t="str">
        <f t="shared" si="5"/>
        <v>March</v>
      </c>
    </row>
    <row r="385" spans="1:7">
      <c r="A385" s="869" t="s">
        <v>304</v>
      </c>
      <c r="B385" s="872" t="s">
        <v>1021</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4" t="s">
        <v>347</v>
      </c>
      <c r="B387" s="270" t="s">
        <v>1006</v>
      </c>
      <c r="C387" s="23">
        <v>45727</v>
      </c>
      <c r="D387" s="58">
        <v>0</v>
      </c>
      <c r="E387" s="58"/>
      <c r="G387" t="str">
        <f t="shared" ref="G387:G450" si="6">TEXT(C387,"mmmm")</f>
        <v>March</v>
      </c>
    </row>
    <row r="388" spans="1:7">
      <c r="A388" s="869" t="s">
        <v>382</v>
      </c>
      <c r="B388" s="872" t="s">
        <v>1021</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4" t="s">
        <v>1000</v>
      </c>
      <c r="B390" s="897" t="s">
        <v>881</v>
      </c>
      <c r="C390" s="23">
        <v>45727</v>
      </c>
      <c r="D390" s="58">
        <v>0</v>
      </c>
      <c r="E390" s="58"/>
      <c r="G390" t="str">
        <f t="shared" si="6"/>
        <v>March</v>
      </c>
    </row>
    <row r="391" spans="1:7">
      <c r="A391" s="869" t="s">
        <v>175</v>
      </c>
      <c r="B391" s="872" t="s">
        <v>881</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4" t="s">
        <v>179</v>
      </c>
      <c r="B393" s="895"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1009</v>
      </c>
      <c r="C396" s="23">
        <v>45727</v>
      </c>
      <c r="D396" s="58">
        <v>0</v>
      </c>
      <c r="E396" s="58"/>
      <c r="G396" t="str">
        <f t="shared" si="6"/>
        <v>March</v>
      </c>
    </row>
    <row r="397" spans="1:7" ht="15.75">
      <c r="A397" s="869" t="s">
        <v>296</v>
      </c>
      <c r="B397" s="870" t="s">
        <v>56</v>
      </c>
      <c r="C397" s="23">
        <v>45727</v>
      </c>
      <c r="D397" s="58">
        <v>0</v>
      </c>
      <c r="E397" s="58"/>
      <c r="G397" t="str">
        <f t="shared" si="6"/>
        <v>March</v>
      </c>
    </row>
    <row r="398" spans="1:7">
      <c r="A398" s="52" t="s">
        <v>294</v>
      </c>
      <c r="B398" s="176" t="s">
        <v>886</v>
      </c>
      <c r="C398" s="239">
        <v>45727</v>
      </c>
      <c r="D398" s="58">
        <v>0</v>
      </c>
      <c r="E398" s="58"/>
      <c r="G398" t="str">
        <f t="shared" si="6"/>
        <v>March</v>
      </c>
    </row>
    <row r="399" spans="1:7">
      <c r="A399" s="894" t="s">
        <v>368</v>
      </c>
      <c r="B399" s="233" t="s">
        <v>1440</v>
      </c>
      <c r="C399" s="23">
        <v>45727</v>
      </c>
      <c r="D399" s="58">
        <v>12</v>
      </c>
      <c r="E399" s="58"/>
      <c r="F399" s="47" t="s">
        <v>1448</v>
      </c>
      <c r="G399" t="str">
        <f t="shared" si="6"/>
        <v>March</v>
      </c>
    </row>
    <row r="400" spans="1:7">
      <c r="A400" s="52" t="s">
        <v>317</v>
      </c>
      <c r="B400" s="177" t="s">
        <v>1021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1009</v>
      </c>
      <c r="C402" s="23">
        <v>45727</v>
      </c>
      <c r="D402" s="58">
        <v>0</v>
      </c>
      <c r="E402" s="58"/>
      <c r="G402" t="str">
        <f t="shared" si="6"/>
        <v>March</v>
      </c>
    </row>
    <row r="403" spans="1:7">
      <c r="A403" s="52" t="s">
        <v>291</v>
      </c>
      <c r="B403" s="88" t="s">
        <v>1006</v>
      </c>
      <c r="C403" s="23">
        <v>45727</v>
      </c>
      <c r="D403" s="58">
        <v>199</v>
      </c>
      <c r="E403" s="58"/>
      <c r="F403" s="47" t="s">
        <v>1447</v>
      </c>
      <c r="G403" t="str">
        <f t="shared" si="6"/>
        <v>March</v>
      </c>
    </row>
    <row r="404" spans="1:7">
      <c r="A404" s="52" t="s">
        <v>292</v>
      </c>
      <c r="B404" s="88" t="s">
        <v>1006</v>
      </c>
      <c r="C404" s="23">
        <v>45727</v>
      </c>
      <c r="D404" s="58">
        <v>0</v>
      </c>
      <c r="E404" s="58"/>
      <c r="G404" t="str">
        <f t="shared" si="6"/>
        <v>March</v>
      </c>
    </row>
    <row r="405" spans="1:7">
      <c r="A405" s="52" t="s">
        <v>163</v>
      </c>
      <c r="B405" s="143" t="s">
        <v>1009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1009</v>
      </c>
      <c r="C407" s="23">
        <v>45727</v>
      </c>
      <c r="D407" s="58">
        <v>0</v>
      </c>
      <c r="E407" s="58"/>
      <c r="G407" t="str">
        <f t="shared" si="6"/>
        <v>March</v>
      </c>
    </row>
    <row r="408" spans="1:7">
      <c r="A408" s="52" t="s">
        <v>357</v>
      </c>
      <c r="B408" s="143" t="s">
        <v>1035</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1016</v>
      </c>
      <c r="C413" s="23">
        <v>45727</v>
      </c>
      <c r="D413" s="58">
        <v>0</v>
      </c>
      <c r="E413" s="58"/>
      <c r="G413" t="str">
        <f t="shared" si="6"/>
        <v>March</v>
      </c>
    </row>
    <row r="414" spans="1:7">
      <c r="A414" s="52" t="s">
        <v>404</v>
      </c>
      <c r="B414" s="143" t="s">
        <v>1027</v>
      </c>
      <c r="C414" s="23">
        <v>45727</v>
      </c>
      <c r="D414" s="58">
        <v>0</v>
      </c>
      <c r="E414" s="58"/>
      <c r="G414" t="str">
        <f t="shared" si="6"/>
        <v>March</v>
      </c>
    </row>
    <row r="415" spans="1:7">
      <c r="A415" s="52" t="s">
        <v>402</v>
      </c>
      <c r="B415" s="143" t="s">
        <v>1027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9" t="s">
        <v>398</v>
      </c>
      <c r="B417" s="875" t="s">
        <v>1035</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9" t="s">
        <v>408</v>
      </c>
      <c r="B419" s="893"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900" t="s">
        <v>364</v>
      </c>
      <c r="B421" s="270" t="s">
        <v>1006</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6" t="s">
        <v>319</v>
      </c>
      <c r="B423" s="875" t="s">
        <v>1027</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900" t="s">
        <v>191</v>
      </c>
      <c r="B425" s="895" t="s">
        <v>56</v>
      </c>
      <c r="C425" s="23">
        <v>45727</v>
      </c>
      <c r="D425" s="84">
        <v>1710</v>
      </c>
      <c r="E425" s="84"/>
      <c r="F425" s="47" t="s">
        <v>1460</v>
      </c>
      <c r="G425" t="str">
        <f t="shared" si="6"/>
        <v>March</v>
      </c>
    </row>
    <row r="426" spans="1:7">
      <c r="A426" s="53" t="s">
        <v>420</v>
      </c>
      <c r="B426" s="88" t="s">
        <v>1006</v>
      </c>
      <c r="C426" s="23">
        <v>45727</v>
      </c>
      <c r="D426" s="58">
        <v>304</v>
      </c>
      <c r="E426" s="58"/>
      <c r="G426" t="str">
        <f t="shared" si="6"/>
        <v>March</v>
      </c>
    </row>
    <row r="427" spans="1:7">
      <c r="A427" s="53" t="s">
        <v>1372</v>
      </c>
      <c r="B427" s="91" t="s">
        <v>1009</v>
      </c>
      <c r="C427" s="23">
        <v>45727</v>
      </c>
      <c r="D427" s="84">
        <v>1617</v>
      </c>
      <c r="E427" s="84"/>
      <c r="G427" t="str">
        <f t="shared" si="6"/>
        <v>March</v>
      </c>
    </row>
    <row r="428" spans="1:7">
      <c r="A428" s="53" t="s">
        <v>406</v>
      </c>
      <c r="B428" s="91" t="s">
        <v>1009</v>
      </c>
      <c r="C428" s="23">
        <v>45727</v>
      </c>
      <c r="D428" s="58">
        <v>228</v>
      </c>
      <c r="E428" s="58"/>
      <c r="G428" t="str">
        <f t="shared" si="6"/>
        <v>March</v>
      </c>
    </row>
    <row r="429" spans="1:7">
      <c r="A429" s="53" t="s">
        <v>372</v>
      </c>
      <c r="B429" s="91" t="s">
        <v>1027</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9" t="s">
        <v>304</v>
      </c>
      <c r="B431" s="872" t="s">
        <v>1021</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4" t="s">
        <v>347</v>
      </c>
      <c r="B433" s="270" t="s">
        <v>1006</v>
      </c>
      <c r="C433" s="23">
        <v>45728</v>
      </c>
      <c r="D433" s="58" t="s">
        <v>1466</v>
      </c>
      <c r="E433" s="58"/>
      <c r="G433" t="str">
        <f t="shared" si="6"/>
        <v>March</v>
      </c>
    </row>
    <row r="434" spans="1:7">
      <c r="A434" s="869" t="s">
        <v>382</v>
      </c>
      <c r="B434" s="872" t="s">
        <v>1021</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4" t="s">
        <v>1000</v>
      </c>
      <c r="B436" s="897" t="s">
        <v>881</v>
      </c>
      <c r="C436" s="23">
        <v>45728</v>
      </c>
      <c r="D436" s="58" t="s">
        <v>1500</v>
      </c>
      <c r="E436" s="58"/>
      <c r="G436" t="str">
        <f t="shared" si="6"/>
        <v>March</v>
      </c>
    </row>
    <row r="437" spans="1:7">
      <c r="A437" s="869" t="s">
        <v>175</v>
      </c>
      <c r="B437" s="872" t="s">
        <v>881</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4" t="s">
        <v>179</v>
      </c>
      <c r="B439" s="895"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1009</v>
      </c>
      <c r="C442" s="23">
        <v>45728</v>
      </c>
      <c r="D442" s="58" t="s">
        <v>1466</v>
      </c>
      <c r="E442" s="58"/>
      <c r="G442" t="str">
        <f t="shared" si="6"/>
        <v>March</v>
      </c>
    </row>
    <row r="443" spans="1:7" ht="15.75">
      <c r="A443" s="869" t="s">
        <v>296</v>
      </c>
      <c r="B443" s="870" t="s">
        <v>56</v>
      </c>
      <c r="C443" s="23">
        <v>45728</v>
      </c>
      <c r="D443" s="58" t="s">
        <v>1466</v>
      </c>
      <c r="E443" s="58"/>
      <c r="G443" t="str">
        <f t="shared" si="6"/>
        <v>March</v>
      </c>
    </row>
    <row r="444" spans="1:7">
      <c r="A444" s="52" t="s">
        <v>294</v>
      </c>
      <c r="B444" s="176" t="s">
        <v>886</v>
      </c>
      <c r="C444" s="239">
        <v>45728</v>
      </c>
      <c r="D444" s="58" t="s">
        <v>1466</v>
      </c>
      <c r="E444" s="58"/>
      <c r="G444" t="str">
        <f t="shared" si="6"/>
        <v>March</v>
      </c>
    </row>
    <row r="445" spans="1:7">
      <c r="A445" s="894" t="s">
        <v>368</v>
      </c>
      <c r="B445" s="233" t="s">
        <v>1440</v>
      </c>
      <c r="C445" s="23">
        <v>45728</v>
      </c>
      <c r="D445" s="58">
        <v>9</v>
      </c>
      <c r="E445" s="58"/>
      <c r="F445" s="47" t="s">
        <v>1444</v>
      </c>
      <c r="G445" t="str">
        <f t="shared" si="6"/>
        <v>March</v>
      </c>
    </row>
    <row r="446" spans="1:7">
      <c r="A446" s="52" t="s">
        <v>317</v>
      </c>
      <c r="B446" s="177" t="s">
        <v>1021</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1009</v>
      </c>
      <c r="C448" s="23">
        <v>45728</v>
      </c>
      <c r="D448" s="58" t="s">
        <v>1466</v>
      </c>
      <c r="E448" s="58"/>
      <c r="G448" t="str">
        <f t="shared" si="6"/>
        <v>March</v>
      </c>
    </row>
    <row r="449" spans="1:7">
      <c r="A449" s="52" t="s">
        <v>291</v>
      </c>
      <c r="B449" s="88" t="s">
        <v>1006</v>
      </c>
      <c r="C449" s="23">
        <v>45728</v>
      </c>
      <c r="D449" s="58" t="s">
        <v>1466</v>
      </c>
      <c r="E449" s="58"/>
      <c r="G449" t="str">
        <f t="shared" si="6"/>
        <v>March</v>
      </c>
    </row>
    <row r="450" spans="1:7">
      <c r="A450" s="52" t="s">
        <v>292</v>
      </c>
      <c r="B450" s="88" t="s">
        <v>1006</v>
      </c>
      <c r="C450" s="23">
        <v>45728</v>
      </c>
      <c r="D450" s="58" t="s">
        <v>1466</v>
      </c>
      <c r="E450" s="58"/>
      <c r="G450" t="str">
        <f t="shared" si="6"/>
        <v>March</v>
      </c>
    </row>
    <row r="451" spans="1:7">
      <c r="A451" s="52" t="s">
        <v>163</v>
      </c>
      <c r="B451" s="143" t="s">
        <v>1009</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1009</v>
      </c>
      <c r="C453" s="23">
        <v>45728</v>
      </c>
      <c r="D453" s="58" t="s">
        <v>1466</v>
      </c>
      <c r="E453" s="58"/>
      <c r="G453" t="str">
        <f t="shared" si="7"/>
        <v>March</v>
      </c>
    </row>
    <row r="454" spans="1:7">
      <c r="A454" s="52" t="s">
        <v>357</v>
      </c>
      <c r="B454" s="143" t="s">
        <v>1035</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1016</v>
      </c>
      <c r="C459" s="23">
        <v>45728</v>
      </c>
      <c r="D459" s="58" t="s">
        <v>1466</v>
      </c>
      <c r="E459" s="58"/>
      <c r="G459" t="str">
        <f t="shared" si="7"/>
        <v>March</v>
      </c>
    </row>
    <row r="460" spans="1:7">
      <c r="A460" s="52" t="s">
        <v>404</v>
      </c>
      <c r="B460" s="143" t="s">
        <v>1027</v>
      </c>
      <c r="C460" s="23">
        <v>45728</v>
      </c>
      <c r="D460" s="58" t="s">
        <v>1466</v>
      </c>
      <c r="E460" s="58"/>
      <c r="G460" t="str">
        <f t="shared" si="7"/>
        <v>March</v>
      </c>
    </row>
    <row r="461" spans="1:7">
      <c r="A461" s="52" t="s">
        <v>402</v>
      </c>
      <c r="B461" s="143" t="s">
        <v>1027</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9" t="s">
        <v>398</v>
      </c>
      <c r="B463" s="875" t="s">
        <v>1035</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9" t="s">
        <v>408</v>
      </c>
      <c r="B465" s="893"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900" t="s">
        <v>364</v>
      </c>
      <c r="B467" s="270" t="s">
        <v>1006</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6" t="s">
        <v>319</v>
      </c>
      <c r="B469" s="875" t="s">
        <v>1027</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900" t="s">
        <v>191</v>
      </c>
      <c r="B471" s="895" t="s">
        <v>56</v>
      </c>
      <c r="C471" s="23">
        <v>45728</v>
      </c>
      <c r="D471" s="84">
        <v>1700</v>
      </c>
      <c r="E471" s="84"/>
      <c r="F471" s="47" t="s">
        <v>1501</v>
      </c>
      <c r="G471" t="str">
        <f t="shared" si="7"/>
        <v>March</v>
      </c>
    </row>
    <row r="472" spans="1:7">
      <c r="A472" s="53" t="s">
        <v>420</v>
      </c>
      <c r="B472" s="88" t="s">
        <v>1006</v>
      </c>
      <c r="C472" s="23">
        <v>45728</v>
      </c>
      <c r="D472" s="58">
        <v>205</v>
      </c>
      <c r="E472" s="58"/>
      <c r="G472" t="str">
        <f t="shared" si="7"/>
        <v>March</v>
      </c>
    </row>
    <row r="473" spans="1:7">
      <c r="A473" s="53" t="s">
        <v>1372</v>
      </c>
      <c r="B473" s="91" t="s">
        <v>1009</v>
      </c>
      <c r="C473" s="23">
        <v>45728</v>
      </c>
      <c r="D473" s="58" t="s">
        <v>1466</v>
      </c>
      <c r="E473" s="58"/>
      <c r="G473" t="str">
        <f t="shared" si="7"/>
        <v>March</v>
      </c>
    </row>
    <row r="474" spans="1:7">
      <c r="A474" s="53" t="s">
        <v>406</v>
      </c>
      <c r="B474" s="91" t="s">
        <v>1009</v>
      </c>
      <c r="C474" s="23">
        <v>45728</v>
      </c>
      <c r="D474" s="58" t="s">
        <v>1466</v>
      </c>
      <c r="E474" s="58"/>
      <c r="G474" t="str">
        <f t="shared" si="7"/>
        <v>March</v>
      </c>
    </row>
    <row r="475" spans="1:7">
      <c r="A475" s="53" t="s">
        <v>372</v>
      </c>
      <c r="B475" s="91" t="s">
        <v>1027</v>
      </c>
      <c r="C475" s="23">
        <v>45728</v>
      </c>
      <c r="D475" s="84">
        <v>2121</v>
      </c>
      <c r="E475" s="84"/>
      <c r="G475" t="str">
        <f t="shared" si="7"/>
        <v>March</v>
      </c>
    </row>
    <row r="476" spans="1:7">
      <c r="A476" s="53" t="s">
        <v>349</v>
      </c>
      <c r="B476" s="91" t="s">
        <v>1009</v>
      </c>
      <c r="C476" s="23">
        <v>45728</v>
      </c>
      <c r="D476" s="58">
        <v>984</v>
      </c>
      <c r="E476" s="58"/>
      <c r="F476" s="47" t="s">
        <v>1439</v>
      </c>
      <c r="G476" t="str">
        <f t="shared" si="7"/>
        <v>March</v>
      </c>
    </row>
    <row r="477" spans="1:7">
      <c r="A477" s="876" t="s">
        <v>429</v>
      </c>
      <c r="B477" s="595" t="s">
        <v>1035</v>
      </c>
      <c r="C477" s="23">
        <v>45728</v>
      </c>
      <c r="D477" s="84">
        <v>2760</v>
      </c>
      <c r="E477" s="84"/>
      <c r="F477" s="47" t="s">
        <v>1450</v>
      </c>
      <c r="G477" t="str">
        <f t="shared" si="7"/>
        <v>March</v>
      </c>
    </row>
    <row r="478" spans="1:7">
      <c r="A478" s="53" t="s">
        <v>355</v>
      </c>
      <c r="B478" s="176" t="s">
        <v>886</v>
      </c>
      <c r="C478" s="239">
        <v>45728</v>
      </c>
      <c r="D478" s="84">
        <v>1246</v>
      </c>
      <c r="E478" s="84"/>
      <c r="F478" s="47" t="s">
        <v>1502</v>
      </c>
      <c r="G478" t="str">
        <f t="shared" si="7"/>
        <v>March</v>
      </c>
    </row>
    <row r="479" spans="1:7" ht="15.75">
      <c r="A479" s="900" t="s">
        <v>185</v>
      </c>
      <c r="B479" s="895"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9" t="s">
        <v>304</v>
      </c>
      <c r="B481" s="872" t="s">
        <v>1021</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4" t="s">
        <v>347</v>
      </c>
      <c r="B483" s="270" t="s">
        <v>1006</v>
      </c>
      <c r="C483" s="23">
        <v>45729</v>
      </c>
      <c r="D483" s="58"/>
      <c r="E483" s="58"/>
      <c r="G483" t="str">
        <f t="shared" si="7"/>
        <v>March</v>
      </c>
    </row>
    <row r="484" spans="1:7">
      <c r="A484" s="869" t="s">
        <v>382</v>
      </c>
      <c r="B484" s="872" t="s">
        <v>1021</v>
      </c>
      <c r="C484" s="23">
        <v>45729</v>
      </c>
      <c r="D484" s="58"/>
      <c r="E484" s="58"/>
      <c r="G484" t="str">
        <f t="shared" si="7"/>
        <v>March</v>
      </c>
    </row>
    <row r="485" spans="1:7" ht="15.75">
      <c r="A485" s="52" t="s">
        <v>427</v>
      </c>
      <c r="B485" s="175" t="s">
        <v>1368</v>
      </c>
      <c r="C485" s="239">
        <v>45729</v>
      </c>
      <c r="D485" s="58"/>
      <c r="E485" s="58"/>
      <c r="G485" t="str">
        <f t="shared" si="7"/>
        <v>March</v>
      </c>
    </row>
    <row r="486" spans="1:7">
      <c r="A486" s="894" t="s">
        <v>1000</v>
      </c>
      <c r="B486" s="897" t="s">
        <v>881</v>
      </c>
      <c r="C486" s="23">
        <v>45729</v>
      </c>
      <c r="D486" s="58"/>
      <c r="E486" s="58"/>
      <c r="G486" t="str">
        <f t="shared" si="7"/>
        <v>March</v>
      </c>
    </row>
    <row r="487" spans="1:7">
      <c r="A487" s="869" t="s">
        <v>175</v>
      </c>
      <c r="B487" s="872" t="s">
        <v>881</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4" t="s">
        <v>179</v>
      </c>
      <c r="B489" s="895"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1009</v>
      </c>
      <c r="C492" s="23">
        <v>45729</v>
      </c>
      <c r="D492" s="58"/>
      <c r="E492" s="58"/>
      <c r="G492" t="str">
        <f t="shared" si="7"/>
        <v>March</v>
      </c>
    </row>
    <row r="493" spans="1:7" ht="15.75">
      <c r="A493" s="869" t="s">
        <v>296</v>
      </c>
      <c r="B493" s="870" t="s">
        <v>56</v>
      </c>
      <c r="C493" s="23">
        <v>45729</v>
      </c>
      <c r="D493" s="58"/>
      <c r="E493" s="58"/>
      <c r="G493" t="str">
        <f t="shared" si="7"/>
        <v>March</v>
      </c>
    </row>
    <row r="494" spans="1:7">
      <c r="A494" s="52" t="s">
        <v>294</v>
      </c>
      <c r="B494" s="176" t="s">
        <v>886</v>
      </c>
      <c r="C494" s="239">
        <v>45729</v>
      </c>
      <c r="D494" s="58"/>
      <c r="E494" s="58"/>
      <c r="G494" t="str">
        <f t="shared" si="7"/>
        <v>March</v>
      </c>
    </row>
    <row r="495" spans="1:7">
      <c r="A495" s="894" t="s">
        <v>368</v>
      </c>
      <c r="B495" s="233" t="s">
        <v>1440</v>
      </c>
      <c r="C495" s="23">
        <v>45729</v>
      </c>
      <c r="D495" s="58"/>
      <c r="E495" s="58"/>
      <c r="F495" s="58" t="s">
        <v>1499</v>
      </c>
      <c r="G495" t="str">
        <f t="shared" si="7"/>
        <v>March</v>
      </c>
    </row>
    <row r="496" spans="1:7">
      <c r="A496" s="52" t="s">
        <v>317</v>
      </c>
      <c r="B496" s="177" t="s">
        <v>1021</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1009</v>
      </c>
      <c r="C498" s="23">
        <v>45729</v>
      </c>
      <c r="D498" s="58" t="s">
        <v>1466</v>
      </c>
      <c r="E498" s="58"/>
      <c r="G498" t="str">
        <f t="shared" si="7"/>
        <v>March</v>
      </c>
    </row>
    <row r="499" spans="1:7">
      <c r="A499" s="52" t="s">
        <v>291</v>
      </c>
      <c r="B499" s="88" t="s">
        <v>1006</v>
      </c>
      <c r="C499" s="23">
        <v>45729</v>
      </c>
      <c r="D499" s="58" t="s">
        <v>1466</v>
      </c>
      <c r="E499" s="58"/>
      <c r="G499" t="str">
        <f t="shared" si="7"/>
        <v>March</v>
      </c>
    </row>
    <row r="500" spans="1:7">
      <c r="A500" s="52" t="s">
        <v>292</v>
      </c>
      <c r="B500" s="88" t="s">
        <v>1006</v>
      </c>
      <c r="C500" s="23">
        <v>45729</v>
      </c>
      <c r="D500" s="58" t="s">
        <v>1466</v>
      </c>
      <c r="E500" s="58"/>
      <c r="G500" t="str">
        <f t="shared" si="7"/>
        <v>March</v>
      </c>
    </row>
    <row r="501" spans="1:7">
      <c r="A501" s="52" t="s">
        <v>163</v>
      </c>
      <c r="B501" s="143" t="s">
        <v>1009</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1009</v>
      </c>
      <c r="C503" s="23">
        <v>45729</v>
      </c>
      <c r="D503" s="58" t="s">
        <v>1466</v>
      </c>
      <c r="E503" s="58"/>
      <c r="G503" t="str">
        <f t="shared" si="7"/>
        <v>March</v>
      </c>
    </row>
    <row r="504" spans="1:7">
      <c r="A504" s="52" t="s">
        <v>357</v>
      </c>
      <c r="B504" s="143" t="s">
        <v>1035</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1016</v>
      </c>
      <c r="C509" s="23">
        <v>45729</v>
      </c>
      <c r="D509" s="58" t="s">
        <v>1466</v>
      </c>
      <c r="E509" s="58"/>
      <c r="G509" t="str">
        <f t="shared" si="7"/>
        <v>March</v>
      </c>
    </row>
    <row r="510" spans="1:7">
      <c r="A510" s="52" t="s">
        <v>404</v>
      </c>
      <c r="B510" s="143" t="s">
        <v>1027</v>
      </c>
      <c r="C510" s="23">
        <v>45729</v>
      </c>
      <c r="D510" s="58" t="s">
        <v>1466</v>
      </c>
      <c r="E510" s="58"/>
      <c r="G510" t="str">
        <f t="shared" si="7"/>
        <v>March</v>
      </c>
    </row>
    <row r="511" spans="1:7">
      <c r="A511" s="52" t="s">
        <v>402</v>
      </c>
      <c r="B511" s="143" t="s">
        <v>1027</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9" t="s">
        <v>398</v>
      </c>
      <c r="B513" s="875" t="s">
        <v>1035</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9" t="s">
        <v>408</v>
      </c>
      <c r="B515" s="893"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900" t="s">
        <v>364</v>
      </c>
      <c r="B517" s="270" t="s">
        <v>1006</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6" t="s">
        <v>319</v>
      </c>
      <c r="B519" s="875" t="s">
        <v>1027</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900" t="s">
        <v>191</v>
      </c>
      <c r="B521" s="895" t="s">
        <v>56</v>
      </c>
      <c r="C521" s="23">
        <v>45729</v>
      </c>
      <c r="D521" s="58" t="s">
        <v>1466</v>
      </c>
      <c r="E521" s="58"/>
      <c r="G521" t="str">
        <f t="shared" si="8"/>
        <v>March</v>
      </c>
    </row>
    <row r="522" spans="1:7">
      <c r="A522" s="53" t="s">
        <v>420</v>
      </c>
      <c r="B522" s="88" t="s">
        <v>1006</v>
      </c>
      <c r="C522" s="23">
        <v>45729</v>
      </c>
      <c r="D522" s="58">
        <v>451</v>
      </c>
      <c r="E522" s="58"/>
      <c r="G522" t="str">
        <f t="shared" si="8"/>
        <v>March</v>
      </c>
    </row>
    <row r="523" spans="1:7">
      <c r="A523" s="53" t="s">
        <v>1372</v>
      </c>
      <c r="B523" s="91" t="s">
        <v>1009</v>
      </c>
      <c r="C523" s="23">
        <v>45729</v>
      </c>
      <c r="D523" s="58">
        <v>101</v>
      </c>
      <c r="E523" s="58"/>
      <c r="G523" t="str">
        <f t="shared" si="8"/>
        <v>March</v>
      </c>
    </row>
    <row r="524" spans="1:7">
      <c r="A524" s="53" t="s">
        <v>406</v>
      </c>
      <c r="B524" s="91" t="s">
        <v>1009</v>
      </c>
      <c r="C524" s="23">
        <v>45729</v>
      </c>
      <c r="D524" s="58" t="s">
        <v>1466</v>
      </c>
      <c r="E524" s="58"/>
      <c r="G524" t="str">
        <f t="shared" si="8"/>
        <v>March</v>
      </c>
    </row>
    <row r="525" spans="1:7">
      <c r="A525" s="53" t="s">
        <v>372</v>
      </c>
      <c r="B525" s="91" t="s">
        <v>1027</v>
      </c>
      <c r="C525" s="23">
        <v>45729</v>
      </c>
      <c r="D525" s="84">
        <v>2742</v>
      </c>
      <c r="E525" s="84"/>
      <c r="G525" t="str">
        <f t="shared" si="8"/>
        <v>March</v>
      </c>
    </row>
    <row r="526" spans="1:7">
      <c r="A526" s="53" t="s">
        <v>349</v>
      </c>
      <c r="B526" s="91" t="s">
        <v>1009</v>
      </c>
      <c r="C526" s="23">
        <v>45729</v>
      </c>
      <c r="D526" s="84">
        <v>1078</v>
      </c>
      <c r="E526" s="84"/>
      <c r="F526" s="11" t="s">
        <v>1507</v>
      </c>
      <c r="G526" t="str">
        <f t="shared" si="8"/>
        <v>March</v>
      </c>
    </row>
    <row r="527" spans="1:7">
      <c r="A527" s="876" t="s">
        <v>429</v>
      </c>
      <c r="B527" s="595" t="s">
        <v>1035</v>
      </c>
      <c r="C527" s="23">
        <v>45729</v>
      </c>
      <c r="D527" s="58">
        <v>945</v>
      </c>
      <c r="E527" s="58"/>
      <c r="G527" t="str">
        <f t="shared" si="8"/>
        <v>March</v>
      </c>
    </row>
    <row r="528" spans="1:7">
      <c r="A528" s="53" t="s">
        <v>355</v>
      </c>
      <c r="B528" s="176" t="s">
        <v>886</v>
      </c>
      <c r="C528" s="239">
        <v>45729</v>
      </c>
      <c r="D528" s="58">
        <v>664</v>
      </c>
      <c r="E528" s="58"/>
      <c r="F528" s="11" t="s">
        <v>1464</v>
      </c>
      <c r="G528" t="str">
        <f t="shared" si="8"/>
        <v>March</v>
      </c>
    </row>
    <row r="529" spans="1:7" ht="15.75">
      <c r="A529" s="900" t="s">
        <v>185</v>
      </c>
      <c r="B529" s="895" t="s">
        <v>56</v>
      </c>
      <c r="C529" s="23">
        <v>45729</v>
      </c>
      <c r="D529" s="84">
        <v>1123</v>
      </c>
      <c r="E529" s="84"/>
      <c r="F529" s="47" t="s">
        <v>1508</v>
      </c>
      <c r="G529" t="str">
        <f t="shared" si="8"/>
        <v>March</v>
      </c>
    </row>
    <row r="530" spans="1:7">
      <c r="A530" s="141" t="s">
        <v>300</v>
      </c>
      <c r="B530" s="91" t="s">
        <v>1009</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9" t="s">
        <v>304</v>
      </c>
      <c r="B532" s="872" t="s">
        <v>1021</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4" t="s">
        <v>347</v>
      </c>
      <c r="B534" s="270" t="s">
        <v>1006</v>
      </c>
      <c r="C534" s="23">
        <v>45730</v>
      </c>
      <c r="D534" s="58"/>
      <c r="E534" s="58"/>
      <c r="F534" s="58" t="s">
        <v>1466</v>
      </c>
      <c r="G534" t="str">
        <f t="shared" si="8"/>
        <v>March</v>
      </c>
    </row>
    <row r="535" spans="1:7">
      <c r="A535" s="869" t="s">
        <v>382</v>
      </c>
      <c r="B535" s="872" t="s">
        <v>1021</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4" t="s">
        <v>1000</v>
      </c>
      <c r="B537" s="897" t="s">
        <v>881</v>
      </c>
      <c r="C537" s="23">
        <v>45730</v>
      </c>
      <c r="D537" s="58"/>
      <c r="E537" s="58"/>
      <c r="F537" s="58" t="s">
        <v>1466</v>
      </c>
      <c r="G537" t="str">
        <f t="shared" si="8"/>
        <v>March</v>
      </c>
    </row>
    <row r="538" spans="1:7">
      <c r="A538" s="869" t="s">
        <v>175</v>
      </c>
      <c r="B538" s="872" t="s">
        <v>881</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4" t="s">
        <v>179</v>
      </c>
      <c r="B540" s="895"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1009</v>
      </c>
      <c r="C543" s="23">
        <v>45730</v>
      </c>
      <c r="D543" s="58"/>
      <c r="E543" s="58"/>
      <c r="F543" s="58" t="s">
        <v>104</v>
      </c>
      <c r="G543" t="str">
        <f t="shared" si="8"/>
        <v>March</v>
      </c>
    </row>
    <row r="544" spans="1:7" ht="15.75">
      <c r="A544" s="869" t="s">
        <v>296</v>
      </c>
      <c r="B544" s="870" t="s">
        <v>56</v>
      </c>
      <c r="C544" s="23">
        <v>45730</v>
      </c>
      <c r="D544" s="58"/>
      <c r="E544" s="58"/>
      <c r="F544" s="58" t="s">
        <v>1466</v>
      </c>
      <c r="G544" t="str">
        <f t="shared" si="8"/>
        <v>March</v>
      </c>
    </row>
    <row r="545" spans="1:7">
      <c r="A545" s="52" t="s">
        <v>294</v>
      </c>
      <c r="B545" s="176" t="s">
        <v>886</v>
      </c>
      <c r="C545" s="239">
        <v>45730</v>
      </c>
      <c r="D545" s="58"/>
      <c r="E545" s="58"/>
      <c r="F545" s="58" t="s">
        <v>1466</v>
      </c>
      <c r="G545" t="str">
        <f t="shared" si="8"/>
        <v>March</v>
      </c>
    </row>
    <row r="546" spans="1:7">
      <c r="A546" s="894" t="s">
        <v>368</v>
      </c>
      <c r="B546" s="233" t="s">
        <v>1440</v>
      </c>
      <c r="C546" s="23">
        <v>45730</v>
      </c>
      <c r="D546" s="58"/>
      <c r="E546" s="58"/>
      <c r="F546" s="58" t="s">
        <v>1499</v>
      </c>
      <c r="G546" t="str">
        <f t="shared" si="8"/>
        <v>March</v>
      </c>
    </row>
    <row r="547" spans="1:7">
      <c r="A547" s="52" t="s">
        <v>317</v>
      </c>
      <c r="B547" s="177" t="s">
        <v>1021</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1009</v>
      </c>
      <c r="C549" s="23">
        <v>45730</v>
      </c>
      <c r="D549" s="58"/>
      <c r="E549" s="58"/>
      <c r="F549" s="58" t="s">
        <v>1466</v>
      </c>
      <c r="G549" t="str">
        <f t="shared" si="8"/>
        <v>March</v>
      </c>
    </row>
    <row r="550" spans="1:7">
      <c r="A550" s="52" t="s">
        <v>291</v>
      </c>
      <c r="B550" s="88" t="s">
        <v>1006</v>
      </c>
      <c r="C550" s="23">
        <v>45730</v>
      </c>
      <c r="D550" s="58"/>
      <c r="E550" s="58"/>
      <c r="F550" s="58" t="s">
        <v>1466</v>
      </c>
      <c r="G550" t="str">
        <f t="shared" si="8"/>
        <v>March</v>
      </c>
    </row>
    <row r="551" spans="1:7">
      <c r="A551" s="52" t="s">
        <v>292</v>
      </c>
      <c r="B551" s="88" t="s">
        <v>1006</v>
      </c>
      <c r="C551" s="23">
        <v>45730</v>
      </c>
      <c r="D551" s="58"/>
      <c r="E551" s="58"/>
      <c r="F551" s="58" t="s">
        <v>1466</v>
      </c>
      <c r="G551" t="str">
        <f t="shared" si="8"/>
        <v>March</v>
      </c>
    </row>
    <row r="552" spans="1:7">
      <c r="A552" s="52" t="s">
        <v>163</v>
      </c>
      <c r="B552" s="143" t="s">
        <v>1009</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1009</v>
      </c>
      <c r="C554" s="23">
        <v>45730</v>
      </c>
      <c r="D554" s="58" t="s">
        <v>1466</v>
      </c>
      <c r="E554" s="58"/>
      <c r="F554" s="58" t="s">
        <v>1466</v>
      </c>
      <c r="G554" t="str">
        <f t="shared" si="8"/>
        <v>March</v>
      </c>
    </row>
    <row r="555" spans="1:7">
      <c r="A555" s="52" t="s">
        <v>357</v>
      </c>
      <c r="B555" s="143" t="s">
        <v>1035</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1016</v>
      </c>
      <c r="C560" s="23">
        <v>45730</v>
      </c>
      <c r="D560" s="58" t="s">
        <v>1466</v>
      </c>
      <c r="E560" s="58"/>
      <c r="F560" s="58"/>
      <c r="G560" t="str">
        <f t="shared" si="8"/>
        <v>March</v>
      </c>
    </row>
    <row r="561" spans="1:7">
      <c r="A561" s="52" t="s">
        <v>404</v>
      </c>
      <c r="B561" s="143" t="s">
        <v>1027</v>
      </c>
      <c r="C561" s="23">
        <v>45730</v>
      </c>
      <c r="D561" s="58" t="s">
        <v>1466</v>
      </c>
      <c r="E561" s="58"/>
      <c r="F561" s="58"/>
      <c r="G561" t="str">
        <f t="shared" si="8"/>
        <v>March</v>
      </c>
    </row>
    <row r="562" spans="1:7">
      <c r="A562" s="52" t="s">
        <v>402</v>
      </c>
      <c r="B562" s="143" t="s">
        <v>1027</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9" t="s">
        <v>398</v>
      </c>
      <c r="B564" s="875" t="s">
        <v>1035</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9" t="s">
        <v>408</v>
      </c>
      <c r="B566" s="893"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900" t="s">
        <v>364</v>
      </c>
      <c r="B568" s="270" t="s">
        <v>1006</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6" t="s">
        <v>319</v>
      </c>
      <c r="B570" s="875" t="s">
        <v>1027</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900" t="s">
        <v>191</v>
      </c>
      <c r="B572" s="895" t="s">
        <v>56</v>
      </c>
      <c r="C572" s="23">
        <v>45730</v>
      </c>
      <c r="D572" s="58" t="s">
        <v>1466</v>
      </c>
      <c r="E572" s="58"/>
      <c r="F572" s="58"/>
      <c r="G572" t="str">
        <f t="shared" si="8"/>
        <v>March</v>
      </c>
    </row>
    <row r="573" spans="1:7">
      <c r="A573" s="53" t="s">
        <v>420</v>
      </c>
      <c r="B573" s="88" t="s">
        <v>1006</v>
      </c>
      <c r="C573" s="23">
        <v>45730</v>
      </c>
      <c r="D573" s="58" t="s">
        <v>1466</v>
      </c>
      <c r="E573" s="58"/>
      <c r="F573" s="58"/>
      <c r="G573" t="str">
        <f t="shared" si="8"/>
        <v>March</v>
      </c>
    </row>
    <row r="574" spans="1:7">
      <c r="A574" s="53" t="s">
        <v>1372</v>
      </c>
      <c r="B574" s="91" t="s">
        <v>1009</v>
      </c>
      <c r="C574" s="23">
        <v>45730</v>
      </c>
      <c r="D574" s="58" t="s">
        <v>1466</v>
      </c>
      <c r="E574" s="58"/>
      <c r="F574" s="58"/>
      <c r="G574" t="str">
        <f t="shared" si="8"/>
        <v>March</v>
      </c>
    </row>
    <row r="575" spans="1:7">
      <c r="A575" s="53" t="s">
        <v>406</v>
      </c>
      <c r="B575" s="91" t="s">
        <v>1009</v>
      </c>
      <c r="C575" s="23">
        <v>45730</v>
      </c>
      <c r="D575" s="58" t="s">
        <v>1466</v>
      </c>
      <c r="E575" s="58"/>
      <c r="F575" s="58"/>
      <c r="G575" t="str">
        <f t="shared" si="8"/>
        <v>March</v>
      </c>
    </row>
    <row r="576" spans="1:7">
      <c r="A576" s="53" t="s">
        <v>372</v>
      </c>
      <c r="B576" s="91" t="s">
        <v>1027</v>
      </c>
      <c r="C576" s="23">
        <v>45730</v>
      </c>
      <c r="D576" s="58">
        <v>75</v>
      </c>
      <c r="E576" s="58"/>
      <c r="F576" s="68" t="s">
        <v>1514</v>
      </c>
      <c r="G576" t="str">
        <f t="shared" si="8"/>
        <v>March</v>
      </c>
    </row>
    <row r="577" spans="1:7">
      <c r="A577" s="53" t="s">
        <v>349</v>
      </c>
      <c r="B577" s="91" t="s">
        <v>1009</v>
      </c>
      <c r="C577" s="23">
        <v>45730</v>
      </c>
      <c r="D577" s="84">
        <v>2048</v>
      </c>
      <c r="E577" s="84"/>
      <c r="F577" s="47" t="s">
        <v>1515</v>
      </c>
      <c r="G577" t="str">
        <f t="shared" si="8"/>
        <v>March</v>
      </c>
    </row>
    <row r="578" spans="1:7">
      <c r="A578" s="876" t="s">
        <v>429</v>
      </c>
      <c r="B578" s="595" t="s">
        <v>1035</v>
      </c>
      <c r="C578" s="23">
        <v>45730</v>
      </c>
      <c r="D578" s="84">
        <v>1073</v>
      </c>
      <c r="E578" s="84"/>
      <c r="F578" s="84"/>
      <c r="G578" t="str">
        <f t="shared" si="8"/>
        <v>March</v>
      </c>
    </row>
    <row r="579" spans="1:7">
      <c r="A579" s="53" t="s">
        <v>355</v>
      </c>
      <c r="B579" s="176" t="s">
        <v>886</v>
      </c>
      <c r="C579" s="239">
        <v>45730</v>
      </c>
      <c r="D579" s="58">
        <v>834</v>
      </c>
      <c r="E579" s="58"/>
      <c r="F579" s="47" t="s">
        <v>1516</v>
      </c>
      <c r="G579" t="str">
        <f t="shared" ref="G579:G642" si="9">TEXT(C579,"mmmm")</f>
        <v>March</v>
      </c>
    </row>
    <row r="580" spans="1:7" ht="15.75">
      <c r="A580" s="900" t="s">
        <v>185</v>
      </c>
      <c r="B580" s="895" t="s">
        <v>56</v>
      </c>
      <c r="C580" s="23">
        <v>45730</v>
      </c>
      <c r="D580" s="58" t="s">
        <v>1466</v>
      </c>
      <c r="E580" s="58"/>
      <c r="F580" s="58"/>
      <c r="G580" t="str">
        <f t="shared" si="9"/>
        <v>March</v>
      </c>
    </row>
    <row r="581" spans="1:7">
      <c r="A581" s="141" t="s">
        <v>300</v>
      </c>
      <c r="B581" s="91" t="s">
        <v>1009</v>
      </c>
      <c r="C581" s="23">
        <v>45730</v>
      </c>
      <c r="D581" s="58" t="s">
        <v>1466</v>
      </c>
      <c r="E581" s="58"/>
      <c r="F581" s="58" t="s">
        <v>1466</v>
      </c>
      <c r="G581" t="str">
        <f t="shared" si="9"/>
        <v>March</v>
      </c>
    </row>
    <row r="582" spans="1:7">
      <c r="A582" s="869"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92" t="s">
        <v>382</v>
      </c>
      <c r="B584" s="901" t="s">
        <v>1021</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4" t="s">
        <v>225</v>
      </c>
      <c r="B586" s="897" t="s">
        <v>1009</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1021</v>
      </c>
      <c r="C589" s="23">
        <v>45733</v>
      </c>
      <c r="E589" s="11"/>
      <c r="F589" s="58" t="s">
        <v>1466</v>
      </c>
      <c r="G589" t="str">
        <f t="shared" si="9"/>
        <v>March</v>
      </c>
    </row>
    <row r="590" spans="1:7">
      <c r="A590" s="52" t="s">
        <v>361</v>
      </c>
      <c r="B590" s="177" t="s">
        <v>1009</v>
      </c>
      <c r="C590" s="23">
        <v>45733</v>
      </c>
      <c r="E590" s="11"/>
      <c r="F590" s="58" t="s">
        <v>1466</v>
      </c>
      <c r="G590" t="str">
        <f t="shared" si="9"/>
        <v>March</v>
      </c>
    </row>
    <row r="591" spans="1:7">
      <c r="A591" s="52" t="s">
        <v>291</v>
      </c>
      <c r="B591" s="88" t="s">
        <v>1006</v>
      </c>
      <c r="C591" s="23">
        <v>45733</v>
      </c>
      <c r="E591" s="11"/>
      <c r="F591" s="58" t="s">
        <v>1466</v>
      </c>
      <c r="G591" t="str">
        <f t="shared" si="9"/>
        <v>March</v>
      </c>
    </row>
    <row r="592" spans="1:7">
      <c r="A592" s="52" t="s">
        <v>163</v>
      </c>
      <c r="B592" s="143" t="s">
        <v>1009</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1027</v>
      </c>
      <c r="C596" s="23">
        <v>45733</v>
      </c>
      <c r="E596" s="11"/>
      <c r="F596" s="58" t="s">
        <v>1466</v>
      </c>
      <c r="G596" t="str">
        <f t="shared" si="9"/>
        <v>March</v>
      </c>
    </row>
    <row r="597" spans="1:7">
      <c r="A597" s="52" t="s">
        <v>402</v>
      </c>
      <c r="B597" s="143" t="s">
        <v>1027</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9" t="s">
        <v>398</v>
      </c>
      <c r="B599" s="875" t="s">
        <v>1035</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9" t="s">
        <v>408</v>
      </c>
      <c r="B601" s="893"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900" t="s">
        <v>165</v>
      </c>
      <c r="B603" s="895" t="s">
        <v>56</v>
      </c>
      <c r="C603" s="23">
        <v>45733</v>
      </c>
      <c r="E603" s="11"/>
      <c r="F603" s="58" t="s">
        <v>1466</v>
      </c>
      <c r="G603" t="str">
        <f t="shared" si="9"/>
        <v>March</v>
      </c>
    </row>
    <row r="604" spans="1:7">
      <c r="A604" s="876" t="s">
        <v>319</v>
      </c>
      <c r="B604" s="875" t="s">
        <v>1027</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900" t="s">
        <v>191</v>
      </c>
      <c r="B606" s="895" t="s">
        <v>56</v>
      </c>
      <c r="C606" s="23">
        <v>45733</v>
      </c>
      <c r="E606" s="11"/>
      <c r="F606" s="58" t="s">
        <v>1466</v>
      </c>
      <c r="G606" t="str">
        <f t="shared" si="9"/>
        <v>March</v>
      </c>
    </row>
    <row r="607" spans="1:7">
      <c r="A607" s="53" t="s">
        <v>420</v>
      </c>
      <c r="B607" s="88" t="s">
        <v>1006</v>
      </c>
      <c r="C607" s="23">
        <v>45733</v>
      </c>
      <c r="E607" s="11"/>
      <c r="F607" s="58" t="s">
        <v>1466</v>
      </c>
      <c r="G607" t="str">
        <f t="shared" si="9"/>
        <v>March</v>
      </c>
    </row>
    <row r="608" spans="1:7">
      <c r="A608" s="53" t="s">
        <v>1372</v>
      </c>
      <c r="B608" s="91" t="s">
        <v>1009</v>
      </c>
      <c r="C608" s="23">
        <v>45733</v>
      </c>
      <c r="E608" s="11"/>
      <c r="F608" s="58" t="s">
        <v>1466</v>
      </c>
      <c r="G608" t="str">
        <f t="shared" si="9"/>
        <v>March</v>
      </c>
    </row>
    <row r="609" spans="1:7">
      <c r="A609" s="53" t="s">
        <v>406</v>
      </c>
      <c r="B609" s="91" t="s">
        <v>1009</v>
      </c>
      <c r="C609" s="23">
        <v>45733</v>
      </c>
      <c r="E609" s="11"/>
      <c r="F609" s="58" t="s">
        <v>1466</v>
      </c>
      <c r="G609" t="str">
        <f t="shared" si="9"/>
        <v>March</v>
      </c>
    </row>
    <row r="610" spans="1:7">
      <c r="A610" s="53" t="s">
        <v>349</v>
      </c>
      <c r="B610" s="91" t="s">
        <v>1009</v>
      </c>
      <c r="C610" s="23">
        <v>45733</v>
      </c>
      <c r="D610" s="11">
        <v>919</v>
      </c>
      <c r="E610" s="11"/>
      <c r="F610" s="58" t="s">
        <v>1519</v>
      </c>
      <c r="G610" t="str">
        <f t="shared" si="9"/>
        <v>March</v>
      </c>
    </row>
    <row r="611" spans="1:7">
      <c r="A611" s="876" t="s">
        <v>429</v>
      </c>
      <c r="B611" s="595" t="s">
        <v>1035</v>
      </c>
      <c r="C611" s="23">
        <v>45733</v>
      </c>
      <c r="D611" s="84">
        <v>2387</v>
      </c>
      <c r="E611" s="84"/>
      <c r="F611" s="84"/>
      <c r="G611" t="str">
        <f t="shared" si="9"/>
        <v>March</v>
      </c>
    </row>
    <row r="612" spans="1:7">
      <c r="A612" s="53" t="s">
        <v>355</v>
      </c>
      <c r="B612" s="176" t="s">
        <v>886</v>
      </c>
      <c r="C612" s="239">
        <v>45733</v>
      </c>
      <c r="D612" s="11">
        <v>1095</v>
      </c>
      <c r="E612" s="11"/>
      <c r="F612" s="58" t="s">
        <v>1520</v>
      </c>
      <c r="G612" t="str">
        <f t="shared" si="9"/>
        <v>March</v>
      </c>
    </row>
    <row r="613" spans="1:7" ht="15.75">
      <c r="A613" s="900" t="s">
        <v>185</v>
      </c>
      <c r="B613" s="895" t="s">
        <v>56</v>
      </c>
      <c r="C613" s="23">
        <v>45733</v>
      </c>
      <c r="D613" s="11">
        <v>1105</v>
      </c>
      <c r="E613" s="11"/>
      <c r="F613" s="58" t="s">
        <v>1521</v>
      </c>
      <c r="G613" t="str">
        <f t="shared" si="9"/>
        <v>March</v>
      </c>
    </row>
    <row r="614" spans="1:7">
      <c r="A614" s="141" t="s">
        <v>300</v>
      </c>
      <c r="B614" s="91" t="s">
        <v>1009</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1006</v>
      </c>
      <c r="C616" s="23">
        <v>45733</v>
      </c>
      <c r="D616" s="11">
        <v>656</v>
      </c>
      <c r="E616" s="11"/>
      <c r="F616" s="58"/>
      <c r="G616" t="str">
        <f t="shared" si="9"/>
        <v>March</v>
      </c>
    </row>
    <row r="617" spans="1:7">
      <c r="A617" s="869"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4" t="s">
        <v>317</v>
      </c>
      <c r="B619" s="897" t="s">
        <v>1021</v>
      </c>
      <c r="C619" s="23">
        <v>45734</v>
      </c>
      <c r="E619" s="11"/>
      <c r="F619" s="69" t="s">
        <v>1499</v>
      </c>
      <c r="G619" t="str">
        <f t="shared" si="9"/>
        <v>March</v>
      </c>
    </row>
    <row r="620" spans="1:7">
      <c r="A620" s="52" t="s">
        <v>402</v>
      </c>
      <c r="B620" s="143" t="s">
        <v>1027</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6" t="s">
        <v>408</v>
      </c>
      <c r="B622" s="870"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9" t="s">
        <v>429</v>
      </c>
      <c r="B624" s="906" t="s">
        <v>1035</v>
      </c>
      <c r="C624" s="23">
        <v>45734</v>
      </c>
      <c r="D624" s="11">
        <v>841</v>
      </c>
      <c r="E624" s="11"/>
      <c r="F624" s="11" t="s">
        <v>1525</v>
      </c>
      <c r="G624" t="str">
        <f t="shared" si="9"/>
        <v>March</v>
      </c>
    </row>
    <row r="625" spans="1:7">
      <c r="A625" s="53" t="s">
        <v>355</v>
      </c>
      <c r="B625" s="176" t="s">
        <v>886</v>
      </c>
      <c r="C625" s="239">
        <v>45734</v>
      </c>
      <c r="D625" s="11">
        <v>65</v>
      </c>
      <c r="E625" s="11"/>
      <c r="F625" s="11" t="s">
        <v>1526</v>
      </c>
      <c r="G625" t="str">
        <f t="shared" si="9"/>
        <v>March</v>
      </c>
    </row>
    <row r="626" spans="1:7">
      <c r="A626" s="929" t="s">
        <v>275</v>
      </c>
      <c r="B626" s="270" t="s">
        <v>1006</v>
      </c>
      <c r="C626" s="23">
        <v>45734</v>
      </c>
      <c r="D626" s="11">
        <v>977</v>
      </c>
      <c r="E626" s="11"/>
      <c r="F626" s="11" t="s">
        <v>1527</v>
      </c>
      <c r="G626" t="str">
        <f t="shared" si="9"/>
        <v>March</v>
      </c>
    </row>
    <row r="627" spans="1:7">
      <c r="A627" s="174" t="s">
        <v>418</v>
      </c>
      <c r="B627" s="47" t="s">
        <v>1032</v>
      </c>
      <c r="C627" s="23">
        <v>45734</v>
      </c>
      <c r="D627" s="11">
        <v>803</v>
      </c>
      <c r="E627" s="11"/>
      <c r="F627" s="11" t="s">
        <v>1528</v>
      </c>
      <c r="G627" t="str">
        <f t="shared" si="9"/>
        <v>March</v>
      </c>
    </row>
    <row r="628" spans="1:7">
      <c r="A628" s="875"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902"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1027</v>
      </c>
      <c r="C632" s="23">
        <v>45735</v>
      </c>
      <c r="D632" s="84">
        <v>1409</v>
      </c>
      <c r="E632" s="11"/>
      <c r="F632" s="47" t="s">
        <v>1529</v>
      </c>
      <c r="G632" t="str">
        <f t="shared" si="9"/>
        <v>March</v>
      </c>
    </row>
    <row r="633" spans="1:7">
      <c r="A633" s="143" t="s">
        <v>241</v>
      </c>
      <c r="B633" s="76" t="s">
        <v>1009</v>
      </c>
      <c r="C633" s="23">
        <v>45735</v>
      </c>
      <c r="D633" s="58">
        <v>200</v>
      </c>
      <c r="E633" s="11"/>
      <c r="F633" s="47" t="s">
        <v>1530</v>
      </c>
      <c r="G633" t="str">
        <f t="shared" si="9"/>
        <v>March</v>
      </c>
    </row>
    <row r="634" spans="1:7">
      <c r="A634" s="143" t="s">
        <v>406</v>
      </c>
      <c r="B634" s="76" t="s">
        <v>1009</v>
      </c>
      <c r="C634" s="23">
        <v>45735</v>
      </c>
      <c r="D634" s="84">
        <v>1460</v>
      </c>
      <c r="E634" s="11"/>
      <c r="F634" s="47" t="s">
        <v>1531</v>
      </c>
      <c r="G634" t="str">
        <f t="shared" si="9"/>
        <v>March</v>
      </c>
    </row>
    <row r="635" spans="1:7">
      <c r="A635" s="143" t="s">
        <v>429</v>
      </c>
      <c r="B635" s="76" t="s">
        <v>1035</v>
      </c>
      <c r="C635" s="23">
        <v>45735</v>
      </c>
      <c r="D635" s="58">
        <v>18</v>
      </c>
      <c r="E635" s="11"/>
      <c r="F635" s="47" t="s">
        <v>1532</v>
      </c>
      <c r="G635" t="str">
        <f t="shared" si="9"/>
        <v>March</v>
      </c>
    </row>
    <row r="636" spans="1:7">
      <c r="A636" s="143" t="s">
        <v>279</v>
      </c>
      <c r="B636" s="88" t="s">
        <v>1006</v>
      </c>
      <c r="C636" s="23">
        <v>45735</v>
      </c>
      <c r="D636" s="58">
        <v>728</v>
      </c>
      <c r="E636" s="11"/>
      <c r="F636" s="47" t="s">
        <v>1533</v>
      </c>
      <c r="G636" t="str">
        <f t="shared" si="9"/>
        <v>March</v>
      </c>
    </row>
    <row r="637" spans="1:7">
      <c r="A637" s="143" t="s">
        <v>275</v>
      </c>
      <c r="B637" s="88" t="s">
        <v>1006</v>
      </c>
      <c r="C637" s="23">
        <v>45735</v>
      </c>
      <c r="D637" s="58">
        <v>953</v>
      </c>
      <c r="E637" s="11"/>
      <c r="F637" s="47" t="s">
        <v>1534</v>
      </c>
      <c r="G637" t="str">
        <f t="shared" si="9"/>
        <v>March</v>
      </c>
    </row>
    <row r="638" spans="1:7">
      <c r="A638" s="875" t="s">
        <v>418</v>
      </c>
      <c r="B638" s="235" t="s">
        <v>1032</v>
      </c>
      <c r="C638" s="23">
        <v>45735</v>
      </c>
      <c r="D638" s="58">
        <v>551</v>
      </c>
      <c r="E638" s="11"/>
      <c r="G638" t="str">
        <f t="shared" si="9"/>
        <v>March</v>
      </c>
    </row>
    <row r="639" spans="1:7">
      <c r="A639" s="143" t="s">
        <v>366</v>
      </c>
      <c r="B639" s="176" t="s">
        <v>886</v>
      </c>
      <c r="C639" s="239">
        <v>45735</v>
      </c>
      <c r="D639" s="84">
        <v>1373</v>
      </c>
      <c r="E639" s="11"/>
      <c r="F639" s="47" t="s">
        <v>1535</v>
      </c>
      <c r="G639" t="str">
        <f t="shared" si="9"/>
        <v>March</v>
      </c>
    </row>
    <row r="640" spans="1:7">
      <c r="A640" s="902" t="s">
        <v>1374</v>
      </c>
      <c r="B640" s="897" t="s">
        <v>1027</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1035</v>
      </c>
      <c r="C642" s="23">
        <v>45736</v>
      </c>
      <c r="D642" s="58" t="s">
        <v>1466</v>
      </c>
      <c r="E642" s="11"/>
      <c r="G642" t="str">
        <f t="shared" si="9"/>
        <v>March</v>
      </c>
    </row>
    <row r="643" spans="1:7">
      <c r="A643" s="143" t="s">
        <v>279</v>
      </c>
      <c r="B643" s="88" t="s">
        <v>1006</v>
      </c>
      <c r="C643" s="23">
        <v>45736</v>
      </c>
      <c r="D643" s="58">
        <v>700</v>
      </c>
      <c r="E643" s="11"/>
      <c r="F643" s="47" t="s">
        <v>1536</v>
      </c>
      <c r="G643" t="str">
        <f t="shared" ref="G643:G706" si="10">TEXT(C643,"mmmm")</f>
        <v>March</v>
      </c>
    </row>
    <row r="644" spans="1:7">
      <c r="A644" s="143" t="s">
        <v>275</v>
      </c>
      <c r="B644" s="88" t="s">
        <v>1006</v>
      </c>
      <c r="C644" s="23">
        <v>45736</v>
      </c>
      <c r="D644" s="84">
        <v>1236</v>
      </c>
      <c r="E644" s="11"/>
      <c r="F644" s="47" t="s">
        <v>1537</v>
      </c>
      <c r="G644" t="str">
        <f t="shared" si="10"/>
        <v>March</v>
      </c>
    </row>
    <row r="645" spans="1:7">
      <c r="A645" s="875" t="s">
        <v>418</v>
      </c>
      <c r="B645" s="875" t="s">
        <v>1032</v>
      </c>
      <c r="C645" s="23">
        <v>45736</v>
      </c>
      <c r="D645" s="58" t="s">
        <v>1466</v>
      </c>
      <c r="E645" s="11"/>
      <c r="G645" t="str">
        <f t="shared" si="10"/>
        <v>March</v>
      </c>
    </row>
    <row r="646" spans="1:7">
      <c r="A646" s="143" t="s">
        <v>366</v>
      </c>
      <c r="B646" s="176" t="s">
        <v>886</v>
      </c>
      <c r="C646" s="239">
        <v>45736</v>
      </c>
      <c r="D646" s="84">
        <v>1964</v>
      </c>
      <c r="E646" s="11"/>
      <c r="F646" s="47" t="s">
        <v>1538</v>
      </c>
      <c r="G646" t="str">
        <f t="shared" si="10"/>
        <v>March</v>
      </c>
    </row>
    <row r="647" spans="1:7">
      <c r="A647" s="903" t="s">
        <v>406</v>
      </c>
      <c r="B647" s="903" t="s">
        <v>1009</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3" t="s">
        <v>349</v>
      </c>
      <c r="B649" s="903"/>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902" t="s">
        <v>404</v>
      </c>
      <c r="B651" s="902" t="s">
        <v>1027</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1035</v>
      </c>
      <c r="C653" s="23">
        <v>45736</v>
      </c>
      <c r="D653" s="58" t="s">
        <v>1466</v>
      </c>
      <c r="E653" s="11"/>
      <c r="G653" t="str">
        <f t="shared" si="10"/>
        <v>March</v>
      </c>
    </row>
    <row r="654" spans="1:7">
      <c r="A654" s="143" t="s">
        <v>279</v>
      </c>
      <c r="B654" s="88" t="s">
        <v>1006</v>
      </c>
      <c r="C654" s="23">
        <v>45736</v>
      </c>
      <c r="D654" s="58">
        <v>700</v>
      </c>
      <c r="E654" s="11"/>
      <c r="F654" s="47" t="s">
        <v>1536</v>
      </c>
      <c r="G654" t="str">
        <f t="shared" si="10"/>
        <v>March</v>
      </c>
    </row>
    <row r="655" spans="1:7">
      <c r="A655" s="143" t="s">
        <v>275</v>
      </c>
      <c r="B655" s="88" t="s">
        <v>1006</v>
      </c>
      <c r="C655" s="23">
        <v>45736</v>
      </c>
      <c r="D655" s="84">
        <v>1236</v>
      </c>
      <c r="E655" s="11"/>
      <c r="F655" s="47" t="s">
        <v>1537</v>
      </c>
      <c r="G655" t="str">
        <f t="shared" si="10"/>
        <v>March</v>
      </c>
    </row>
    <row r="656" spans="1:7">
      <c r="A656" s="875" t="s">
        <v>418</v>
      </c>
      <c r="B656" s="595" t="s">
        <v>1032</v>
      </c>
      <c r="C656" s="23">
        <v>45736</v>
      </c>
      <c r="D656" s="58" t="s">
        <v>1466</v>
      </c>
      <c r="E656" s="11"/>
      <c r="G656" t="str">
        <f t="shared" si="10"/>
        <v>March</v>
      </c>
    </row>
    <row r="657" spans="1:7">
      <c r="A657" s="143" t="s">
        <v>366</v>
      </c>
      <c r="B657" s="176" t="s">
        <v>886</v>
      </c>
      <c r="C657" s="239">
        <v>45736</v>
      </c>
      <c r="D657" s="84">
        <v>1964</v>
      </c>
      <c r="E657" s="11"/>
      <c r="F657" s="47" t="s">
        <v>1538</v>
      </c>
      <c r="G657" t="str">
        <f t="shared" si="10"/>
        <v>March</v>
      </c>
    </row>
    <row r="658" spans="1:7">
      <c r="A658" s="903" t="s">
        <v>406</v>
      </c>
      <c r="B658" s="906" t="s">
        <v>1009</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3"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902" t="s">
        <v>404</v>
      </c>
      <c r="B662" s="233" t="s">
        <v>1027</v>
      </c>
      <c r="C662" s="23">
        <v>45737</v>
      </c>
      <c r="D662" s="58"/>
      <c r="E662" s="11"/>
      <c r="F662" s="58" t="s">
        <v>1541</v>
      </c>
      <c r="G662" t="str">
        <f t="shared" si="10"/>
        <v>March</v>
      </c>
    </row>
    <row r="663" spans="1:7">
      <c r="A663" s="143" t="s">
        <v>429</v>
      </c>
      <c r="B663" s="47" t="s">
        <v>1035</v>
      </c>
      <c r="C663" s="23">
        <v>45737</v>
      </c>
      <c r="D663" s="58"/>
      <c r="E663" s="11"/>
      <c r="F663" s="58" t="s">
        <v>1542</v>
      </c>
      <c r="G663" t="str">
        <f t="shared" si="10"/>
        <v>March</v>
      </c>
    </row>
    <row r="664" spans="1:7">
      <c r="A664" s="143" t="s">
        <v>279</v>
      </c>
      <c r="B664" s="88" t="s">
        <v>1006</v>
      </c>
      <c r="C664" s="23">
        <v>45737</v>
      </c>
      <c r="D664" s="58">
        <v>709</v>
      </c>
      <c r="E664" s="11"/>
      <c r="F664" s="47" t="s">
        <v>1543</v>
      </c>
      <c r="G664" t="str">
        <f t="shared" si="10"/>
        <v>March</v>
      </c>
    </row>
    <row r="665" spans="1:7">
      <c r="A665" s="875" t="s">
        <v>275</v>
      </c>
      <c r="B665" s="245" t="s">
        <v>1006</v>
      </c>
      <c r="C665" s="23">
        <v>45737</v>
      </c>
      <c r="D665" s="58">
        <v>399</v>
      </c>
      <c r="E665" s="11"/>
      <c r="F665" s="47" t="s">
        <v>1544</v>
      </c>
      <c r="G665" t="str">
        <f t="shared" si="10"/>
        <v>March</v>
      </c>
    </row>
    <row r="666" spans="1:7">
      <c r="A666" s="143" t="s">
        <v>366</v>
      </c>
      <c r="B666" s="176" t="s">
        <v>886</v>
      </c>
      <c r="C666" s="239">
        <v>45737</v>
      </c>
      <c r="D666" s="84">
        <v>1528</v>
      </c>
      <c r="E666" s="11"/>
      <c r="F666" s="68" t="s">
        <v>1545</v>
      </c>
      <c r="G666" t="str">
        <f t="shared" si="10"/>
        <v>March</v>
      </c>
    </row>
    <row r="667" spans="1:7">
      <c r="A667" s="903" t="s">
        <v>406</v>
      </c>
      <c r="B667" s="906" t="s">
        <v>1009</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3" t="s">
        <v>349</v>
      </c>
      <c r="B669" s="906" t="s">
        <v>1009</v>
      </c>
      <c r="C669" s="23">
        <v>45737</v>
      </c>
      <c r="D669" s="58" t="s">
        <v>1466</v>
      </c>
      <c r="E669" s="11"/>
      <c r="G669" t="str">
        <f t="shared" si="10"/>
        <v>March</v>
      </c>
    </row>
    <row r="670" spans="1:7">
      <c r="A670" s="143" t="s">
        <v>1375</v>
      </c>
      <c r="B670" s="176" t="s">
        <v>886</v>
      </c>
      <c r="C670" s="239">
        <v>45737</v>
      </c>
      <c r="D670" s="58">
        <v>583</v>
      </c>
      <c r="E670" s="11"/>
      <c r="F670" s="47" t="s">
        <v>1547</v>
      </c>
      <c r="G670" t="str">
        <f t="shared" si="10"/>
        <v>March</v>
      </c>
    </row>
    <row r="671" spans="1:7">
      <c r="A671" s="902" t="s">
        <v>319</v>
      </c>
      <c r="B671" s="813" t="s">
        <v>1027</v>
      </c>
      <c r="C671" s="23">
        <v>45737</v>
      </c>
      <c r="D671" s="58"/>
      <c r="E671" s="11"/>
      <c r="F671" s="58" t="s">
        <v>1541</v>
      </c>
      <c r="G671" t="str">
        <f t="shared" si="10"/>
        <v>March</v>
      </c>
    </row>
    <row r="672" spans="1:7">
      <c r="A672" s="875" t="s">
        <v>300</v>
      </c>
      <c r="B672" s="595" t="s">
        <v>1009</v>
      </c>
      <c r="C672" s="23">
        <v>45737</v>
      </c>
      <c r="D672" s="58">
        <v>360</v>
      </c>
      <c r="E672" s="11"/>
      <c r="F672" s="47" t="s">
        <v>1548</v>
      </c>
      <c r="G672" t="str">
        <f t="shared" si="10"/>
        <v>March</v>
      </c>
    </row>
    <row r="673" spans="1:7">
      <c r="A673" s="76" t="s">
        <v>427</v>
      </c>
      <c r="B673" s="176" t="s">
        <v>886</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1009</v>
      </c>
      <c r="C675" s="23">
        <v>45740</v>
      </c>
      <c r="D675" s="76">
        <v>982</v>
      </c>
      <c r="E675" s="11" t="s">
        <v>1551</v>
      </c>
      <c r="F675" s="47" t="s">
        <v>1445</v>
      </c>
      <c r="G675" t="str">
        <f t="shared" si="10"/>
        <v>March</v>
      </c>
    </row>
    <row r="676" spans="1:7">
      <c r="A676" s="76" t="s">
        <v>269</v>
      </c>
      <c r="B676" s="76" t="s">
        <v>1009</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1027</v>
      </c>
      <c r="C679" s="23">
        <v>45740</v>
      </c>
      <c r="D679" s="76"/>
      <c r="E679" s="11"/>
      <c r="F679" s="76" t="s">
        <v>1554</v>
      </c>
      <c r="G679" t="str">
        <f t="shared" si="10"/>
        <v>March</v>
      </c>
    </row>
    <row r="680" spans="1:7">
      <c r="A680" s="235" t="s">
        <v>279</v>
      </c>
      <c r="B680" s="245" t="s">
        <v>1006</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1006</v>
      </c>
      <c r="C682" s="23">
        <v>45740</v>
      </c>
      <c r="D682" s="76"/>
      <c r="E682" s="11"/>
      <c r="F682" s="76" t="s">
        <v>1488</v>
      </c>
      <c r="G682" t="str">
        <f t="shared" si="10"/>
        <v>March</v>
      </c>
    </row>
    <row r="683" spans="1:7">
      <c r="A683" s="245" t="s">
        <v>1376</v>
      </c>
      <c r="B683" s="245" t="s">
        <v>1006</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70" t="s">
        <v>1368</v>
      </c>
      <c r="C685" s="239">
        <v>45740</v>
      </c>
      <c r="D685" s="76">
        <v>58</v>
      </c>
      <c r="E685" s="11" t="s">
        <v>1557</v>
      </c>
      <c r="F685" s="11" t="s">
        <v>1558</v>
      </c>
      <c r="G685" t="str">
        <f t="shared" si="10"/>
        <v>March</v>
      </c>
    </row>
    <row r="686" spans="1:7">
      <c r="A686" s="76" t="s">
        <v>416</v>
      </c>
      <c r="B686" s="176" t="s">
        <v>886</v>
      </c>
      <c r="C686" s="239">
        <v>45741</v>
      </c>
      <c r="D686" s="76">
        <v>575</v>
      </c>
      <c r="E686" s="11"/>
      <c r="G686" t="str">
        <f t="shared" si="10"/>
        <v>March</v>
      </c>
    </row>
    <row r="687" spans="1:7">
      <c r="A687" s="270" t="s">
        <v>1376</v>
      </c>
      <c r="B687" s="270" t="s">
        <v>1006</v>
      </c>
      <c r="C687" s="23">
        <v>45741</v>
      </c>
      <c r="D687" s="88"/>
      <c r="E687" s="11"/>
      <c r="F687" s="88" t="s">
        <v>1550</v>
      </c>
      <c r="G687" t="str">
        <f t="shared" si="10"/>
        <v>March</v>
      </c>
    </row>
    <row r="688" spans="1:7">
      <c r="A688" s="76" t="s">
        <v>406</v>
      </c>
      <c r="B688" s="76" t="s">
        <v>1009</v>
      </c>
      <c r="C688" s="23">
        <v>45741</v>
      </c>
      <c r="D688" s="76">
        <v>749</v>
      </c>
      <c r="E688" s="11"/>
      <c r="F688" s="47" t="s">
        <v>1559</v>
      </c>
      <c r="G688" t="str">
        <f t="shared" si="10"/>
        <v>March</v>
      </c>
    </row>
    <row r="689" spans="1:7">
      <c r="A689" s="76" t="s">
        <v>285</v>
      </c>
      <c r="B689" s="76" t="s">
        <v>1009</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1027</v>
      </c>
      <c r="C692" s="23">
        <v>45741</v>
      </c>
      <c r="D692" s="76" t="s">
        <v>1466</v>
      </c>
      <c r="E692" s="11"/>
      <c r="G692" t="str">
        <f t="shared" si="10"/>
        <v>March</v>
      </c>
    </row>
    <row r="693" spans="1:7">
      <c r="A693" s="76" t="s">
        <v>427</v>
      </c>
      <c r="B693" s="91" t="s">
        <v>1027</v>
      </c>
      <c r="C693" s="23">
        <v>45741</v>
      </c>
      <c r="D693" s="76" t="s">
        <v>1466</v>
      </c>
      <c r="E693" s="11"/>
      <c r="G693" t="str">
        <f t="shared" si="10"/>
        <v>March</v>
      </c>
    </row>
    <row r="694" spans="1:7">
      <c r="A694" s="76" t="s">
        <v>279</v>
      </c>
      <c r="B694" s="88" t="s">
        <v>1006</v>
      </c>
      <c r="C694" s="23">
        <v>45741</v>
      </c>
      <c r="D694" s="76">
        <v>630</v>
      </c>
      <c r="E694" s="11" t="s">
        <v>1565</v>
      </c>
      <c r="F694" s="47" t="s">
        <v>1564</v>
      </c>
      <c r="G694" t="str">
        <f t="shared" si="10"/>
        <v>March</v>
      </c>
    </row>
    <row r="695" spans="1:7">
      <c r="A695" s="235" t="s">
        <v>429</v>
      </c>
      <c r="B695" s="235" t="s">
        <v>1035</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1006</v>
      </c>
      <c r="C697" s="23">
        <v>45741</v>
      </c>
      <c r="D697" s="76"/>
      <c r="E697" s="11"/>
      <c r="F697" s="76" t="s">
        <v>1488</v>
      </c>
      <c r="G697" t="str">
        <f t="shared" si="10"/>
        <v>March</v>
      </c>
    </row>
    <row r="698" spans="1:7">
      <c r="A698" s="76" t="s">
        <v>277</v>
      </c>
      <c r="B698" s="88" t="s">
        <v>1006</v>
      </c>
      <c r="C698" s="23">
        <v>45741</v>
      </c>
      <c r="D698" s="77">
        <v>1065</v>
      </c>
      <c r="E698" s="76" t="s">
        <v>1555</v>
      </c>
      <c r="F698" s="47" t="s">
        <v>1567</v>
      </c>
      <c r="G698" t="str">
        <f t="shared" si="10"/>
        <v>March</v>
      </c>
    </row>
    <row r="699" spans="1:7">
      <c r="A699" s="76" t="s">
        <v>285</v>
      </c>
      <c r="B699" s="76" t="s">
        <v>1016</v>
      </c>
      <c r="C699" s="23">
        <v>45741</v>
      </c>
      <c r="D699" s="76"/>
      <c r="E699" s="11"/>
      <c r="F699" s="76" t="s">
        <v>1568</v>
      </c>
      <c r="G699" t="str">
        <f t="shared" si="10"/>
        <v>March</v>
      </c>
    </row>
    <row r="700" spans="1:7">
      <c r="A700" s="235" t="s">
        <v>364</v>
      </c>
      <c r="B700" s="245" t="s">
        <v>1006</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1016</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5" t="s">
        <v>56</v>
      </c>
      <c r="C706" s="23">
        <v>45741</v>
      </c>
      <c r="D706" s="89">
        <v>1740</v>
      </c>
      <c r="E706" s="11"/>
      <c r="G706" t="str">
        <f t="shared" si="10"/>
        <v>March</v>
      </c>
    </row>
    <row r="707" spans="1:7">
      <c r="A707" s="69" t="s">
        <v>129</v>
      </c>
      <c r="B707" s="76" t="s">
        <v>1032</v>
      </c>
      <c r="C707" s="23">
        <v>45741</v>
      </c>
      <c r="D707" s="11">
        <v>483</v>
      </c>
      <c r="E707" s="11" t="s">
        <v>1570</v>
      </c>
      <c r="F707" s="11" t="s">
        <v>1558</v>
      </c>
      <c r="G707" t="str">
        <f t="shared" ref="G707:G770" si="11">TEXT(C707,"mmmm")</f>
        <v>March</v>
      </c>
    </row>
    <row r="708" spans="1:7">
      <c r="A708" s="627" t="s">
        <v>117</v>
      </c>
      <c r="B708" s="235" t="s">
        <v>860</v>
      </c>
      <c r="C708" s="23">
        <v>45741</v>
      </c>
      <c r="D708" s="11">
        <v>1333</v>
      </c>
      <c r="E708" s="11"/>
      <c r="G708" t="str">
        <f t="shared" si="11"/>
        <v>March</v>
      </c>
    </row>
    <row r="709" spans="1:7">
      <c r="A709" s="76" t="s">
        <v>353</v>
      </c>
      <c r="B709" s="176" t="s">
        <v>886</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1009</v>
      </c>
      <c r="C711" s="23">
        <v>45742</v>
      </c>
      <c r="D711" s="143">
        <v>713</v>
      </c>
      <c r="E711" s="47"/>
      <c r="F711" s="47" t="s">
        <v>1572</v>
      </c>
      <c r="G711" t="str">
        <f t="shared" si="11"/>
        <v>March</v>
      </c>
    </row>
    <row r="712" spans="1:7">
      <c r="A712" s="76" t="s">
        <v>285</v>
      </c>
      <c r="B712" s="143" t="s">
        <v>1009</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1027</v>
      </c>
      <c r="C715" s="23">
        <v>45742</v>
      </c>
      <c r="D715" s="143" t="s">
        <v>1466</v>
      </c>
      <c r="E715" s="11"/>
      <c r="G715" t="str">
        <f t="shared" si="11"/>
        <v>March</v>
      </c>
    </row>
    <row r="716" spans="1:7">
      <c r="A716" s="76" t="s">
        <v>427</v>
      </c>
      <c r="B716" s="91" t="s">
        <v>1027</v>
      </c>
      <c r="C716" s="23">
        <v>45742</v>
      </c>
      <c r="D716" s="143" t="s">
        <v>1466</v>
      </c>
      <c r="E716" s="11"/>
      <c r="G716" t="str">
        <f t="shared" si="11"/>
        <v>March</v>
      </c>
    </row>
    <row r="717" spans="1:7">
      <c r="A717" s="76" t="s">
        <v>279</v>
      </c>
      <c r="B717" s="88" t="s">
        <v>1006</v>
      </c>
      <c r="C717" s="23">
        <v>45742</v>
      </c>
      <c r="D717" s="143">
        <v>894</v>
      </c>
      <c r="E717" s="11" t="s">
        <v>1566</v>
      </c>
      <c r="F717" s="47" t="s">
        <v>1450</v>
      </c>
      <c r="G717" t="str">
        <f t="shared" si="11"/>
        <v>March</v>
      </c>
    </row>
    <row r="718" spans="1:7">
      <c r="A718" s="235" t="s">
        <v>429</v>
      </c>
      <c r="B718" s="875" t="s">
        <v>1035</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1006</v>
      </c>
      <c r="C720" s="23">
        <v>45742</v>
      </c>
      <c r="D720" s="143">
        <v>825</v>
      </c>
      <c r="E720" s="11" t="s">
        <v>1575</v>
      </c>
      <c r="F720" s="47" t="s">
        <v>1452</v>
      </c>
      <c r="G720" t="str">
        <f t="shared" si="11"/>
        <v>March</v>
      </c>
    </row>
    <row r="721" spans="1:7">
      <c r="A721" s="76" t="s">
        <v>285</v>
      </c>
      <c r="B721" s="76" t="s">
        <v>1016</v>
      </c>
      <c r="C721" s="23">
        <v>45742</v>
      </c>
      <c r="D721" s="143">
        <v>159</v>
      </c>
      <c r="E721" s="11" t="s">
        <v>1566</v>
      </c>
      <c r="F721" s="47" t="s">
        <v>1482</v>
      </c>
      <c r="G721" t="str">
        <f t="shared" si="11"/>
        <v>March</v>
      </c>
    </row>
    <row r="722" spans="1:7">
      <c r="A722" s="76" t="s">
        <v>364</v>
      </c>
      <c r="B722" s="88" t="s">
        <v>1006</v>
      </c>
      <c r="C722" s="23">
        <v>45742</v>
      </c>
      <c r="D722" s="143"/>
      <c r="E722" s="11"/>
      <c r="F722" s="143" t="s">
        <v>1488</v>
      </c>
      <c r="G722" t="str">
        <f t="shared" si="11"/>
        <v>March</v>
      </c>
    </row>
    <row r="723" spans="1:7">
      <c r="A723" s="235" t="s">
        <v>267</v>
      </c>
      <c r="B723" s="235" t="s">
        <v>1016</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5" t="s">
        <v>56</v>
      </c>
      <c r="C725" s="23">
        <v>45742</v>
      </c>
      <c r="D725" s="142">
        <v>2934</v>
      </c>
      <c r="E725" s="11"/>
      <c r="F725" s="47" t="s">
        <v>1576</v>
      </c>
      <c r="G725" t="str">
        <f t="shared" si="11"/>
        <v>March</v>
      </c>
    </row>
    <row r="726" spans="1:7">
      <c r="A726" s="69" t="s">
        <v>129</v>
      </c>
      <c r="B726" s="76" t="s">
        <v>1032</v>
      </c>
      <c r="C726" s="23">
        <v>45742</v>
      </c>
      <c r="D726" s="142">
        <v>1799</v>
      </c>
      <c r="E726" s="11"/>
      <c r="F726" s="47" t="s">
        <v>1577</v>
      </c>
      <c r="G726" t="str">
        <f t="shared" si="11"/>
        <v>March</v>
      </c>
    </row>
    <row r="727" spans="1:7">
      <c r="A727" s="627" t="s">
        <v>117</v>
      </c>
      <c r="B727" s="235" t="s">
        <v>860</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1016</v>
      </c>
      <c r="C729" s="23">
        <v>45743</v>
      </c>
      <c r="D729" s="143">
        <v>290</v>
      </c>
      <c r="E729" s="11"/>
      <c r="G729" t="str">
        <f t="shared" si="11"/>
        <v>March</v>
      </c>
    </row>
    <row r="730" spans="1:7">
      <c r="A730" s="76" t="s">
        <v>406</v>
      </c>
      <c r="B730" s="76" t="s">
        <v>1009</v>
      </c>
      <c r="C730" s="23">
        <v>45743</v>
      </c>
      <c r="D730" s="143"/>
      <c r="E730" s="11"/>
      <c r="F730" s="143" t="s">
        <v>1579</v>
      </c>
      <c r="G730" t="str">
        <f t="shared" si="11"/>
        <v>March</v>
      </c>
    </row>
    <row r="731" spans="1:7">
      <c r="A731" s="76" t="s">
        <v>285</v>
      </c>
      <c r="B731" s="76" t="s">
        <v>1009</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1027</v>
      </c>
      <c r="C733" s="23">
        <v>45743</v>
      </c>
      <c r="D733" s="143">
        <v>137</v>
      </c>
      <c r="E733" s="11" t="s">
        <v>1582</v>
      </c>
      <c r="F733" s="68" t="s">
        <v>1583</v>
      </c>
      <c r="G733" t="str">
        <f t="shared" si="11"/>
        <v>March</v>
      </c>
    </row>
    <row r="734" spans="1:7">
      <c r="A734" s="76" t="s">
        <v>427</v>
      </c>
      <c r="B734" s="91" t="s">
        <v>1027</v>
      </c>
      <c r="C734" s="23">
        <v>45743</v>
      </c>
      <c r="D734" s="143" t="s">
        <v>1466</v>
      </c>
      <c r="E734" s="11"/>
      <c r="G734" t="str">
        <f t="shared" si="11"/>
        <v>March</v>
      </c>
    </row>
    <row r="735" spans="1:7">
      <c r="A735" s="76" t="s">
        <v>420</v>
      </c>
      <c r="B735" s="88" t="s">
        <v>1006</v>
      </c>
      <c r="C735" s="23">
        <v>45743</v>
      </c>
      <c r="D735" s="143">
        <v>310</v>
      </c>
      <c r="E735" s="11"/>
      <c r="G735" t="str">
        <f t="shared" si="11"/>
        <v>March</v>
      </c>
    </row>
    <row r="736" spans="1:7">
      <c r="A736" s="235" t="s">
        <v>429</v>
      </c>
      <c r="B736" s="235" t="s">
        <v>1035</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1006</v>
      </c>
      <c r="C738" s="23">
        <v>45743</v>
      </c>
      <c r="D738" s="143">
        <v>705</v>
      </c>
      <c r="E738" s="47" t="s">
        <v>1555</v>
      </c>
      <c r="G738" t="str">
        <f t="shared" si="11"/>
        <v>March</v>
      </c>
      <c r="H738" s="98"/>
      <c r="I738" s="98"/>
      <c r="J738" s="98"/>
      <c r="K738" s="98"/>
      <c r="L738" s="98"/>
      <c r="M738" s="98"/>
    </row>
    <row r="739" spans="1:13">
      <c r="A739" s="76" t="s">
        <v>285</v>
      </c>
      <c r="B739" s="76" t="s">
        <v>1016</v>
      </c>
      <c r="C739" s="23">
        <v>45743</v>
      </c>
      <c r="D739" s="143">
        <v>416</v>
      </c>
      <c r="E739" s="47" t="s">
        <v>1584</v>
      </c>
      <c r="F739" s="47" t="s">
        <v>1580</v>
      </c>
      <c r="G739" t="str">
        <f t="shared" si="11"/>
        <v>March</v>
      </c>
      <c r="H739" s="98"/>
      <c r="I739" s="183"/>
      <c r="J739" s="183"/>
      <c r="K739" s="98"/>
      <c r="L739" s="98"/>
      <c r="M739" s="98"/>
    </row>
    <row r="740" spans="1:13">
      <c r="A740" s="76" t="s">
        <v>364</v>
      </c>
      <c r="B740" s="88" t="s">
        <v>1006</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1016</v>
      </c>
      <c r="C746" s="23">
        <v>45744</v>
      </c>
      <c r="D746" s="143">
        <v>673</v>
      </c>
      <c r="E746" s="11"/>
      <c r="G746" t="str">
        <f t="shared" si="11"/>
        <v>March</v>
      </c>
      <c r="H746" s="98"/>
      <c r="I746" s="98"/>
      <c r="J746" s="98"/>
      <c r="K746" s="98"/>
      <c r="L746" s="98"/>
      <c r="M746" s="98"/>
    </row>
    <row r="747" spans="1:13">
      <c r="A747" s="76" t="s">
        <v>265</v>
      </c>
      <c r="B747" s="76" t="s">
        <v>1009</v>
      </c>
      <c r="C747" s="23">
        <v>45744</v>
      </c>
      <c r="D747" s="143" t="s">
        <v>1466</v>
      </c>
      <c r="E747" s="11"/>
      <c r="G747" t="str">
        <f t="shared" si="11"/>
        <v>March</v>
      </c>
      <c r="H747" s="98"/>
      <c r="I747" s="98"/>
      <c r="J747" s="98"/>
      <c r="K747" s="98"/>
      <c r="L747" s="98"/>
      <c r="M747" s="98"/>
    </row>
    <row r="748" spans="1:13">
      <c r="A748" s="76" t="s">
        <v>285</v>
      </c>
      <c r="B748" s="76" t="s">
        <v>1009</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1027</v>
      </c>
      <c r="C751" s="23">
        <v>45744</v>
      </c>
      <c r="D751" s="143"/>
      <c r="E751" s="11"/>
      <c r="F751" s="143" t="s">
        <v>1589</v>
      </c>
      <c r="G751" t="str">
        <f t="shared" si="11"/>
        <v>March</v>
      </c>
      <c r="H751" s="98"/>
      <c r="I751" s="98"/>
      <c r="J751" s="98"/>
      <c r="K751" s="98"/>
      <c r="L751" s="98"/>
      <c r="M751" s="98"/>
    </row>
    <row r="752" spans="1:13">
      <c r="A752" s="76" t="s">
        <v>427</v>
      </c>
      <c r="B752" s="91" t="s">
        <v>1027</v>
      </c>
      <c r="C752" s="23">
        <v>45744</v>
      </c>
      <c r="D752" s="143"/>
      <c r="E752" s="11"/>
      <c r="F752" s="143" t="s">
        <v>1466</v>
      </c>
      <c r="G752" t="str">
        <f t="shared" si="11"/>
        <v>March</v>
      </c>
      <c r="H752" s="98"/>
      <c r="I752" s="98"/>
      <c r="J752" s="98"/>
      <c r="K752" s="98"/>
      <c r="L752" s="98"/>
      <c r="M752" s="98"/>
    </row>
    <row r="753" spans="1:13">
      <c r="A753" s="235" t="s">
        <v>429</v>
      </c>
      <c r="B753" s="235" t="s">
        <v>1035</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1016</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5" t="s">
        <v>56</v>
      </c>
      <c r="C758" s="23">
        <v>45744</v>
      </c>
      <c r="D758" s="143"/>
      <c r="E758" s="11"/>
      <c r="F758" s="143" t="s">
        <v>1586</v>
      </c>
      <c r="G758" t="str">
        <f t="shared" si="11"/>
        <v>March</v>
      </c>
    </row>
    <row r="759" spans="1:13">
      <c r="A759" s="69" t="s">
        <v>129</v>
      </c>
      <c r="B759" s="76" t="s">
        <v>1032</v>
      </c>
      <c r="C759" s="23">
        <v>45744</v>
      </c>
      <c r="D759" s="143" t="s">
        <v>1466</v>
      </c>
      <c r="E759" s="11"/>
      <c r="G759" t="str">
        <f t="shared" si="11"/>
        <v>March</v>
      </c>
    </row>
    <row r="760" spans="1:13">
      <c r="A760" s="69" t="s">
        <v>134</v>
      </c>
      <c r="B760" s="76" t="s">
        <v>860</v>
      </c>
      <c r="C760" s="23">
        <v>45744</v>
      </c>
      <c r="D760" s="143">
        <v>161</v>
      </c>
      <c r="E760" s="11" t="s">
        <v>1484</v>
      </c>
      <c r="F760" s="11" t="s">
        <v>1592</v>
      </c>
      <c r="G760" t="str">
        <f t="shared" si="11"/>
        <v>March</v>
      </c>
    </row>
    <row r="761" spans="1:13">
      <c r="A761" s="69" t="s">
        <v>117</v>
      </c>
      <c r="B761" s="76" t="s">
        <v>860</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1006</v>
      </c>
      <c r="C763" s="23">
        <v>45747</v>
      </c>
      <c r="D763" s="143">
        <v>0</v>
      </c>
      <c r="E763" s="11"/>
      <c r="F763" s="143" t="s">
        <v>1488</v>
      </c>
      <c r="G763" t="str">
        <f t="shared" si="11"/>
        <v>March</v>
      </c>
    </row>
    <row r="764" spans="1:13">
      <c r="A764" s="76" t="s">
        <v>265</v>
      </c>
      <c r="B764" s="76" t="s">
        <v>1009</v>
      </c>
      <c r="C764" s="23">
        <v>45747</v>
      </c>
      <c r="D764" s="142">
        <v>1880</v>
      </c>
      <c r="E764" s="47" t="s">
        <v>1549</v>
      </c>
      <c r="F764" s="47" t="s">
        <v>1439</v>
      </c>
      <c r="G764" t="str">
        <f t="shared" si="11"/>
        <v>March</v>
      </c>
    </row>
    <row r="765" spans="1:13">
      <c r="A765" s="76" t="s">
        <v>285</v>
      </c>
      <c r="B765" s="76" t="s">
        <v>1009</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1027</v>
      </c>
      <c r="C767" s="23">
        <v>45747</v>
      </c>
      <c r="D767" s="143">
        <v>644</v>
      </c>
      <c r="E767" s="11"/>
      <c r="F767" s="47" t="s">
        <v>1597</v>
      </c>
      <c r="G767" t="str">
        <f t="shared" si="11"/>
        <v>March</v>
      </c>
    </row>
    <row r="768" spans="1:13">
      <c r="A768" s="235" t="s">
        <v>508</v>
      </c>
      <c r="B768" s="595" t="s">
        <v>1027</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1016</v>
      </c>
      <c r="C770" s="23">
        <v>45747</v>
      </c>
      <c r="D770" s="143">
        <v>0</v>
      </c>
      <c r="E770" s="11"/>
      <c r="F770" s="143" t="s">
        <v>1599</v>
      </c>
      <c r="G770" t="str">
        <f t="shared" si="11"/>
        <v>March</v>
      </c>
      <c r="H770" s="183"/>
      <c r="I770" s="183"/>
      <c r="J770" s="183"/>
      <c r="K770" s="98"/>
    </row>
    <row r="771" spans="1:11">
      <c r="A771" s="76" t="s">
        <v>349</v>
      </c>
      <c r="B771" s="88" t="s">
        <v>1006</v>
      </c>
      <c r="C771" s="23">
        <v>45747</v>
      </c>
      <c r="D771" s="143">
        <v>0</v>
      </c>
      <c r="E771" s="11"/>
      <c r="F771" s="143" t="s">
        <v>1600</v>
      </c>
      <c r="G771" t="str">
        <f t="shared" ref="G771:G834" si="12">TEXT(C771,"mmmm")</f>
        <v>March</v>
      </c>
      <c r="H771" s="183"/>
      <c r="I771" s="183"/>
      <c r="J771" s="183"/>
      <c r="K771" s="98"/>
    </row>
    <row r="772" spans="1:11">
      <c r="A772" s="235" t="s">
        <v>287</v>
      </c>
      <c r="B772" s="235" t="s">
        <v>1009</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5" t="s">
        <v>56</v>
      </c>
      <c r="C775" s="23">
        <v>45747</v>
      </c>
      <c r="D775" s="76">
        <v>418</v>
      </c>
      <c r="E775" s="11"/>
      <c r="G775" t="str">
        <f t="shared" si="12"/>
        <v>March</v>
      </c>
      <c r="H775" s="183"/>
      <c r="I775" s="183"/>
      <c r="J775" s="183"/>
      <c r="K775" s="98"/>
    </row>
    <row r="776" spans="1:11">
      <c r="A776" s="69" t="s">
        <v>129</v>
      </c>
      <c r="B776" s="76" t="s">
        <v>1032</v>
      </c>
      <c r="C776" s="23">
        <v>45747</v>
      </c>
      <c r="D776" s="76">
        <v>499</v>
      </c>
      <c r="E776" s="11"/>
      <c r="F776" s="47" t="s">
        <v>1602</v>
      </c>
      <c r="G776" t="str">
        <f t="shared" si="12"/>
        <v>March</v>
      </c>
      <c r="H776" s="98"/>
      <c r="I776" s="98"/>
      <c r="J776" s="98"/>
      <c r="K776" s="98"/>
    </row>
    <row r="777" spans="1:11">
      <c r="A777" s="69" t="s">
        <v>134</v>
      </c>
      <c r="B777" s="76" t="s">
        <v>860</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1006</v>
      </c>
      <c r="C781" s="23">
        <v>45748</v>
      </c>
      <c r="D781" s="76"/>
      <c r="E781" s="11"/>
      <c r="F781" s="76" t="s">
        <v>1488</v>
      </c>
      <c r="G781" t="str">
        <f t="shared" si="12"/>
        <v>April</v>
      </c>
      <c r="H781" s="98"/>
      <c r="I781" s="98"/>
      <c r="J781" s="98"/>
      <c r="K781" s="98"/>
    </row>
    <row r="782" spans="1:11">
      <c r="A782" s="76" t="s">
        <v>265</v>
      </c>
      <c r="B782" s="76" t="s">
        <v>1009</v>
      </c>
      <c r="C782" s="23">
        <v>45748</v>
      </c>
      <c r="D782" s="76" t="s">
        <v>1466</v>
      </c>
      <c r="E782" s="11"/>
      <c r="G782" t="str">
        <f t="shared" si="12"/>
        <v>April</v>
      </c>
      <c r="H782" s="98"/>
      <c r="I782" s="98"/>
      <c r="J782" s="98"/>
      <c r="K782" s="98"/>
    </row>
    <row r="783" spans="1:11">
      <c r="A783" s="76" t="s">
        <v>285</v>
      </c>
      <c r="B783" s="76" t="s">
        <v>1009</v>
      </c>
      <c r="C783" s="23">
        <v>45748</v>
      </c>
      <c r="D783" s="76" t="s">
        <v>1466</v>
      </c>
      <c r="E783" s="11"/>
      <c r="G783" t="str">
        <f t="shared" si="12"/>
        <v>April</v>
      </c>
      <c r="H783" s="98"/>
      <c r="I783" s="98"/>
      <c r="J783" s="98"/>
      <c r="K783" s="98"/>
    </row>
    <row r="784" spans="1:11">
      <c r="A784" s="235" t="s">
        <v>508</v>
      </c>
      <c r="B784" s="595" t="s">
        <v>1027</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1006</v>
      </c>
      <c r="C786" s="23">
        <v>45748</v>
      </c>
      <c r="D786" s="76"/>
      <c r="E786" s="11"/>
      <c r="F786" s="76" t="s">
        <v>104</v>
      </c>
      <c r="G786" t="str">
        <f t="shared" si="12"/>
        <v>April</v>
      </c>
      <c r="H786" s="98"/>
      <c r="I786" s="98"/>
      <c r="J786" s="98"/>
      <c r="K786" s="98"/>
    </row>
    <row r="787" spans="1:11">
      <c r="A787" s="235" t="s">
        <v>306</v>
      </c>
      <c r="B787" s="235" t="s">
        <v>860</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5"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1032</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1006</v>
      </c>
      <c r="C795" s="23">
        <v>45749</v>
      </c>
      <c r="D795" s="76">
        <v>0</v>
      </c>
      <c r="E795" s="11"/>
      <c r="F795" s="76" t="s">
        <v>1488</v>
      </c>
      <c r="G795" t="str">
        <f t="shared" si="12"/>
        <v>April</v>
      </c>
      <c r="H795" s="98"/>
      <c r="I795" s="98"/>
      <c r="J795" s="98"/>
      <c r="K795" s="98"/>
    </row>
    <row r="796" spans="1:11">
      <c r="A796" s="76" t="s">
        <v>265</v>
      </c>
      <c r="B796" s="76" t="s">
        <v>1009</v>
      </c>
      <c r="C796" s="23">
        <v>45749</v>
      </c>
      <c r="D796" s="76" t="s">
        <v>1466</v>
      </c>
      <c r="E796" s="11"/>
      <c r="G796" t="str">
        <f t="shared" si="12"/>
        <v>April</v>
      </c>
      <c r="H796" s="183"/>
      <c r="I796" s="183"/>
      <c r="J796" s="98"/>
      <c r="K796" s="98"/>
    </row>
    <row r="797" spans="1:11">
      <c r="A797" s="76" t="s">
        <v>285</v>
      </c>
      <c r="B797" s="76" t="s">
        <v>1009</v>
      </c>
      <c r="C797" s="23">
        <v>45749</v>
      </c>
      <c r="D797" s="76" t="s">
        <v>1466</v>
      </c>
      <c r="E797" s="11"/>
      <c r="G797" t="str">
        <f t="shared" si="12"/>
        <v>April</v>
      </c>
      <c r="H797" s="183"/>
      <c r="I797" s="183"/>
      <c r="J797" s="98"/>
      <c r="K797" s="98"/>
    </row>
    <row r="798" spans="1:11">
      <c r="A798" s="235" t="s">
        <v>508</v>
      </c>
      <c r="B798" s="595" t="s">
        <v>1027</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1006</v>
      </c>
      <c r="C800" s="23">
        <v>45749</v>
      </c>
      <c r="D800" s="76">
        <v>0</v>
      </c>
      <c r="E800" s="11"/>
      <c r="F800" s="76" t="s">
        <v>104</v>
      </c>
      <c r="G800" t="str">
        <f t="shared" si="12"/>
        <v>April</v>
      </c>
      <c r="H800" s="183"/>
      <c r="I800" s="183"/>
      <c r="J800" s="98"/>
      <c r="K800" s="98"/>
    </row>
    <row r="801" spans="1:11">
      <c r="A801" s="235" t="s">
        <v>306</v>
      </c>
      <c r="B801" s="235" t="s">
        <v>860</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5"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1032</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1006</v>
      </c>
      <c r="C809" s="23">
        <v>45750</v>
      </c>
      <c r="D809" s="11">
        <v>192</v>
      </c>
      <c r="E809" s="11"/>
      <c r="G809" t="str">
        <f t="shared" si="12"/>
        <v>April</v>
      </c>
    </row>
    <row r="810" spans="1:11">
      <c r="A810" s="76" t="s">
        <v>269</v>
      </c>
      <c r="B810" s="76" t="s">
        <v>1009</v>
      </c>
      <c r="C810" s="23">
        <v>45750</v>
      </c>
      <c r="D810" s="89">
        <v>3867</v>
      </c>
      <c r="E810" s="11"/>
      <c r="F810" s="11" t="s">
        <v>1607</v>
      </c>
      <c r="G810" t="str">
        <f t="shared" si="12"/>
        <v>April</v>
      </c>
    </row>
    <row r="811" spans="1:11">
      <c r="A811" s="235" t="s">
        <v>508</v>
      </c>
      <c r="B811" s="595" t="s">
        <v>1027</v>
      </c>
      <c r="C811" s="23">
        <v>45750</v>
      </c>
      <c r="D811" s="89">
        <v>1328</v>
      </c>
      <c r="E811" s="11"/>
      <c r="F811" s="11" t="s">
        <v>1608</v>
      </c>
      <c r="G811" t="str">
        <f t="shared" si="12"/>
        <v>April</v>
      </c>
    </row>
    <row r="812" spans="1:11">
      <c r="A812" s="76" t="s">
        <v>412</v>
      </c>
      <c r="B812" s="176" t="s">
        <v>886</v>
      </c>
      <c r="C812" s="239">
        <v>45750</v>
      </c>
      <c r="D812" s="11">
        <v>313</v>
      </c>
      <c r="E812" s="11"/>
      <c r="F812" s="11" t="s">
        <v>1609</v>
      </c>
      <c r="G812" t="str">
        <f t="shared" si="12"/>
        <v>April</v>
      </c>
    </row>
    <row r="813" spans="1:11">
      <c r="A813" s="233" t="s">
        <v>306</v>
      </c>
      <c r="B813" s="233" t="s">
        <v>860</v>
      </c>
      <c r="C813" s="23">
        <v>45750</v>
      </c>
      <c r="D813" s="11">
        <v>344</v>
      </c>
      <c r="E813" s="11"/>
      <c r="F813" s="11" t="s">
        <v>1610</v>
      </c>
      <c r="G813" t="str">
        <f t="shared" si="12"/>
        <v>April</v>
      </c>
    </row>
    <row r="814" spans="1:11">
      <c r="A814" s="235" t="s">
        <v>378</v>
      </c>
      <c r="B814" s="235" t="s">
        <v>860</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5"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1032</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886</v>
      </c>
      <c r="C822" s="239">
        <v>45751</v>
      </c>
      <c r="D822" s="11">
        <v>635</v>
      </c>
      <c r="E822" s="11"/>
      <c r="F822" s="11" t="s">
        <v>1615</v>
      </c>
      <c r="G822" t="str">
        <f t="shared" si="12"/>
        <v>April</v>
      </c>
    </row>
    <row r="823" spans="1:7">
      <c r="A823" s="233" t="s">
        <v>279</v>
      </c>
      <c r="B823" s="270" t="s">
        <v>1006</v>
      </c>
      <c r="C823" s="23">
        <v>45751</v>
      </c>
      <c r="E823" s="11"/>
      <c r="F823" s="76" t="s">
        <v>1575</v>
      </c>
      <c r="G823" t="str">
        <f t="shared" si="12"/>
        <v>April</v>
      </c>
    </row>
    <row r="824" spans="1:7">
      <c r="A824" s="76" t="s">
        <v>269</v>
      </c>
      <c r="B824" s="76" t="s">
        <v>1009</v>
      </c>
      <c r="C824" s="23">
        <v>45751</v>
      </c>
      <c r="D824" s="11">
        <v>594</v>
      </c>
      <c r="E824" s="11"/>
      <c r="F824" s="11" t="s">
        <v>1616</v>
      </c>
      <c r="G824" t="str">
        <f t="shared" si="12"/>
        <v>April</v>
      </c>
    </row>
    <row r="825" spans="1:7">
      <c r="A825" s="76" t="s">
        <v>285</v>
      </c>
      <c r="B825" s="76" t="s">
        <v>1009</v>
      </c>
      <c r="C825" s="23">
        <v>45751</v>
      </c>
      <c r="E825" s="11"/>
      <c r="F825" s="76" t="s">
        <v>1617</v>
      </c>
      <c r="G825" t="str">
        <f t="shared" si="12"/>
        <v>April</v>
      </c>
    </row>
    <row r="826" spans="1:7">
      <c r="A826" s="76" t="s">
        <v>300</v>
      </c>
      <c r="B826" s="76" t="s">
        <v>1009</v>
      </c>
      <c r="C826" s="23">
        <v>45751</v>
      </c>
      <c r="E826" s="11"/>
      <c r="F826" s="76" t="s">
        <v>1586</v>
      </c>
      <c r="G826" t="str">
        <f t="shared" si="12"/>
        <v>April</v>
      </c>
    </row>
    <row r="827" spans="1:7">
      <c r="A827" s="76" t="s">
        <v>508</v>
      </c>
      <c r="B827" s="91" t="s">
        <v>1027</v>
      </c>
      <c r="C827" s="23">
        <v>45751</v>
      </c>
      <c r="D827" s="11">
        <v>397</v>
      </c>
      <c r="E827" s="11"/>
      <c r="F827" s="11" t="s">
        <v>1618</v>
      </c>
      <c r="G827" t="str">
        <f t="shared" si="12"/>
        <v>April</v>
      </c>
    </row>
    <row r="828" spans="1:7">
      <c r="A828" s="235" t="s">
        <v>376</v>
      </c>
      <c r="B828" s="235" t="s">
        <v>860</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5" t="s">
        <v>56</v>
      </c>
      <c r="C831" s="23">
        <v>45751</v>
      </c>
      <c r="E831" s="11"/>
      <c r="F831" s="76" t="s">
        <v>1614</v>
      </c>
      <c r="G831" t="str">
        <f t="shared" si="12"/>
        <v>April</v>
      </c>
    </row>
    <row r="832" spans="1:7">
      <c r="A832" s="627" t="s">
        <v>128</v>
      </c>
      <c r="B832" s="235" t="s">
        <v>1032</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860</v>
      </c>
      <c r="C836" s="23">
        <v>45754</v>
      </c>
      <c r="D836" s="11">
        <v>990</v>
      </c>
      <c r="E836" s="11"/>
      <c r="F836" s="11" t="s">
        <v>1601</v>
      </c>
      <c r="G836" t="str">
        <f t="shared" si="13"/>
        <v>April</v>
      </c>
    </row>
    <row r="837" spans="1:7">
      <c r="A837" s="76" t="s">
        <v>269</v>
      </c>
      <c r="B837" s="76" t="s">
        <v>1009</v>
      </c>
      <c r="C837" s="23">
        <v>45754</v>
      </c>
      <c r="D837" s="11">
        <v>367</v>
      </c>
      <c r="E837" s="11"/>
      <c r="F837" s="11" t="s">
        <v>1621</v>
      </c>
      <c r="G837" t="str">
        <f t="shared" si="13"/>
        <v>April</v>
      </c>
    </row>
    <row r="838" spans="1:7">
      <c r="A838" s="76" t="s">
        <v>279</v>
      </c>
      <c r="B838" s="88" t="s">
        <v>1006</v>
      </c>
      <c r="C838" s="23">
        <v>45754</v>
      </c>
      <c r="D838" s="76">
        <v>132</v>
      </c>
      <c r="E838" s="11"/>
      <c r="G838" t="str">
        <f t="shared" si="13"/>
        <v>April</v>
      </c>
    </row>
    <row r="839" spans="1:7">
      <c r="A839" s="76" t="s">
        <v>427</v>
      </c>
      <c r="B839" s="88" t="s">
        <v>1006</v>
      </c>
      <c r="C839" s="23">
        <v>45754</v>
      </c>
      <c r="D839" s="76">
        <v>370</v>
      </c>
      <c r="E839" s="11"/>
      <c r="G839" t="str">
        <f t="shared" si="13"/>
        <v>April</v>
      </c>
    </row>
    <row r="840" spans="1:7">
      <c r="A840" s="235" t="s">
        <v>392</v>
      </c>
      <c r="B840" s="235" t="s">
        <v>1035</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1035</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5"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860</v>
      </c>
      <c r="C847" s="23">
        <v>45755</v>
      </c>
      <c r="D847" s="89">
        <v>1871</v>
      </c>
      <c r="E847" s="11"/>
      <c r="F847" s="11" t="s">
        <v>1625</v>
      </c>
      <c r="G847" t="str">
        <f t="shared" si="13"/>
        <v>April</v>
      </c>
    </row>
    <row r="848" spans="1:7">
      <c r="A848" s="76" t="s">
        <v>392</v>
      </c>
      <c r="B848" s="76" t="s">
        <v>1035</v>
      </c>
      <c r="C848" s="23">
        <v>45755</v>
      </c>
      <c r="D848" s="11">
        <v>343</v>
      </c>
      <c r="E848" s="11"/>
      <c r="G848" t="str">
        <f t="shared" si="13"/>
        <v>April</v>
      </c>
    </row>
    <row r="849" spans="1:7">
      <c r="A849" s="235" t="s">
        <v>429</v>
      </c>
      <c r="B849" s="595" t="s">
        <v>1027</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5"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1032</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860</v>
      </c>
      <c r="C858" s="23">
        <v>45756</v>
      </c>
      <c r="D858" s="89">
        <v>1307</v>
      </c>
      <c r="E858" s="11"/>
      <c r="F858" s="34" t="s">
        <v>1626</v>
      </c>
      <c r="G858" t="str">
        <f t="shared" si="13"/>
        <v>April</v>
      </c>
    </row>
    <row r="859" spans="1:7">
      <c r="A859" s="76" t="s">
        <v>269</v>
      </c>
      <c r="B859" s="76" t="s">
        <v>1009</v>
      </c>
      <c r="C859" s="23">
        <v>45756</v>
      </c>
      <c r="E859" s="11"/>
      <c r="F859" s="34" t="s">
        <v>1627</v>
      </c>
      <c r="G859" t="str">
        <f t="shared" si="13"/>
        <v>April</v>
      </c>
    </row>
    <row r="860" spans="1:7">
      <c r="A860" s="76" t="s">
        <v>321</v>
      </c>
      <c r="B860" s="88" t="s">
        <v>1006</v>
      </c>
      <c r="C860" s="23">
        <v>45756</v>
      </c>
      <c r="D860" s="89">
        <v>1376</v>
      </c>
      <c r="E860" s="11"/>
      <c r="F860" s="11" t="s">
        <v>1628</v>
      </c>
      <c r="G860" t="str">
        <f t="shared" si="13"/>
        <v>April</v>
      </c>
    </row>
    <row r="861" spans="1:7">
      <c r="A861" s="235" t="s">
        <v>314</v>
      </c>
      <c r="B861" s="235" t="s">
        <v>1016</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3"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5" t="s">
        <v>56</v>
      </c>
      <c r="C865" s="23">
        <v>45756</v>
      </c>
      <c r="E865" s="11"/>
      <c r="F865" s="76" t="s">
        <v>1614</v>
      </c>
      <c r="G865" t="str">
        <f t="shared" si="13"/>
        <v>April</v>
      </c>
    </row>
    <row r="866" spans="1:7">
      <c r="A866" s="627" t="s">
        <v>128</v>
      </c>
      <c r="B866" s="235" t="s">
        <v>1032</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1006</v>
      </c>
      <c r="C871" s="23">
        <v>45757</v>
      </c>
      <c r="D871" s="11">
        <v>875</v>
      </c>
      <c r="E871" s="11"/>
      <c r="F871" s="11" t="s">
        <v>1629</v>
      </c>
      <c r="G871" t="str">
        <f t="shared" si="13"/>
        <v>April</v>
      </c>
    </row>
    <row r="872" spans="1:7">
      <c r="A872" s="235" t="s">
        <v>343</v>
      </c>
      <c r="B872" s="235" t="s">
        <v>1016</v>
      </c>
      <c r="C872" s="23">
        <v>45757</v>
      </c>
      <c r="D872" s="11">
        <v>711</v>
      </c>
      <c r="E872" s="11"/>
      <c r="F872" s="11" t="s">
        <v>1630</v>
      </c>
      <c r="G872" t="str">
        <f t="shared" si="13"/>
        <v>April</v>
      </c>
    </row>
    <row r="873" spans="1:7">
      <c r="A873" s="76" t="s">
        <v>314</v>
      </c>
      <c r="B873" s="176" t="s">
        <v>886</v>
      </c>
      <c r="C873" s="239">
        <v>45757</v>
      </c>
      <c r="D873" s="11">
        <v>627</v>
      </c>
      <c r="E873" s="11"/>
      <c r="G873" t="str">
        <f t="shared" si="13"/>
        <v>April</v>
      </c>
    </row>
    <row r="874" spans="1:7" ht="15.75">
      <c r="A874" s="233" t="s">
        <v>427</v>
      </c>
      <c r="B874" s="895"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5" t="s">
        <v>56</v>
      </c>
      <c r="C876" s="23">
        <v>45757</v>
      </c>
      <c r="D876" s="89">
        <v>1330</v>
      </c>
      <c r="E876" s="11"/>
      <c r="F876" s="34" t="s">
        <v>1632</v>
      </c>
      <c r="G876" t="str">
        <f t="shared" si="13"/>
        <v>April</v>
      </c>
    </row>
    <row r="877" spans="1:7">
      <c r="A877" s="76" t="s">
        <v>314</v>
      </c>
      <c r="B877" s="76" t="s">
        <v>1016</v>
      </c>
      <c r="C877" s="23">
        <v>45758</v>
      </c>
      <c r="D877" s="11">
        <v>431</v>
      </c>
      <c r="E877" s="11"/>
      <c r="G877" t="str">
        <f t="shared" si="13"/>
        <v>April</v>
      </c>
    </row>
    <row r="878" spans="1:7">
      <c r="A878" s="235" t="s">
        <v>321</v>
      </c>
      <c r="B878" s="245" t="s">
        <v>1006</v>
      </c>
      <c r="C878" s="23">
        <v>45758</v>
      </c>
      <c r="D878" s="89">
        <v>1301</v>
      </c>
      <c r="E878" s="11"/>
      <c r="F878" s="11" t="s">
        <v>1633</v>
      </c>
      <c r="G878" t="str">
        <f t="shared" si="13"/>
        <v>April</v>
      </c>
    </row>
    <row r="879" spans="1:7">
      <c r="A879" s="76" t="s">
        <v>343</v>
      </c>
      <c r="B879" s="176" t="s">
        <v>886</v>
      </c>
      <c r="C879" s="239">
        <v>45758</v>
      </c>
      <c r="D879" s="11">
        <v>695</v>
      </c>
      <c r="E879" s="11"/>
      <c r="F879" s="11" t="s">
        <v>1634</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856</v>
      </c>
      <c r="C882" s="23">
        <v>45758</v>
      </c>
      <c r="E882" s="11"/>
      <c r="F882" s="76" t="s">
        <v>1635</v>
      </c>
      <c r="G882" t="str">
        <f t="shared" si="13"/>
        <v>April</v>
      </c>
    </row>
    <row r="883" spans="1:7">
      <c r="A883" s="76" t="s">
        <v>406</v>
      </c>
      <c r="B883" s="76" t="s">
        <v>856</v>
      </c>
      <c r="C883" s="23">
        <v>45758</v>
      </c>
      <c r="E883" s="11"/>
      <c r="F883" s="76" t="s">
        <v>1636</v>
      </c>
      <c r="G883" t="str">
        <f t="shared" si="13"/>
        <v>April</v>
      </c>
    </row>
    <row r="884" spans="1:7">
      <c r="A884" s="235" t="s">
        <v>267</v>
      </c>
      <c r="B884" s="245" t="s">
        <v>1006</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5" t="s">
        <v>56</v>
      </c>
      <c r="C887" s="23">
        <v>45758</v>
      </c>
      <c r="E887" s="11">
        <v>899</v>
      </c>
      <c r="F887" s="11" t="s">
        <v>1639</v>
      </c>
      <c r="G887" t="str">
        <f t="shared" si="13"/>
        <v>April</v>
      </c>
    </row>
    <row r="888" spans="1:7">
      <c r="A888" s="76" t="s">
        <v>314</v>
      </c>
      <c r="B888" s="76" t="s">
        <v>1016</v>
      </c>
      <c r="C888" s="23">
        <v>45761</v>
      </c>
      <c r="D888" s="11">
        <v>276</v>
      </c>
      <c r="E888" s="11"/>
      <c r="F888" s="76"/>
      <c r="G888" t="str">
        <f t="shared" si="13"/>
        <v>April</v>
      </c>
    </row>
    <row r="889" spans="1:7">
      <c r="A889" s="76" t="s">
        <v>321</v>
      </c>
      <c r="B889" s="88" t="s">
        <v>1006</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70" t="s">
        <v>56</v>
      </c>
      <c r="C891" s="23">
        <v>45761</v>
      </c>
      <c r="E891" s="11"/>
      <c r="G891" t="str">
        <f t="shared" si="13"/>
        <v>April</v>
      </c>
    </row>
    <row r="892" spans="1:7">
      <c r="A892" s="76" t="s">
        <v>343</v>
      </c>
      <c r="B892" s="176" t="s">
        <v>886</v>
      </c>
      <c r="C892" s="239">
        <v>45761</v>
      </c>
      <c r="D892" s="11">
        <v>796</v>
      </c>
      <c r="E892" s="11"/>
      <c r="F892" s="11" t="s">
        <v>1641</v>
      </c>
      <c r="G892" t="str">
        <f t="shared" si="13"/>
        <v>April</v>
      </c>
    </row>
    <row r="893" spans="1:7">
      <c r="A893" s="233" t="s">
        <v>345</v>
      </c>
      <c r="B893" s="233" t="s">
        <v>1016</v>
      </c>
      <c r="C893" s="23">
        <v>45761</v>
      </c>
      <c r="D893" s="11">
        <v>547</v>
      </c>
      <c r="E893" s="11"/>
      <c r="G893" t="str">
        <f t="shared" si="13"/>
        <v>April</v>
      </c>
    </row>
    <row r="894" spans="1:7">
      <c r="A894" s="76" t="s">
        <v>269</v>
      </c>
      <c r="B894" s="76" t="s">
        <v>856</v>
      </c>
      <c r="C894" s="23">
        <v>45761</v>
      </c>
      <c r="E894" s="11"/>
      <c r="G894" t="str">
        <f t="shared" si="13"/>
        <v>April</v>
      </c>
    </row>
    <row r="895" spans="1:7">
      <c r="A895" s="235" t="s">
        <v>406</v>
      </c>
      <c r="B895" s="235" t="s">
        <v>856</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1016</v>
      </c>
      <c r="C898" s="23">
        <v>45762</v>
      </c>
      <c r="D898" s="11">
        <v>779</v>
      </c>
      <c r="E898" s="11"/>
      <c r="F898" s="11" t="s">
        <v>1464</v>
      </c>
      <c r="G898" t="str">
        <f t="shared" si="13"/>
        <v>April</v>
      </c>
    </row>
    <row r="899" spans="1:7">
      <c r="A899" s="76" t="s">
        <v>321</v>
      </c>
      <c r="B899" s="88" t="s">
        <v>1006</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70" t="s">
        <v>56</v>
      </c>
      <c r="C901" s="23">
        <v>45762</v>
      </c>
      <c r="D901" s="89">
        <v>1526</v>
      </c>
      <c r="E901" s="11"/>
      <c r="F901" s="11" t="s">
        <v>1645</v>
      </c>
      <c r="G901" t="str">
        <f t="shared" si="14"/>
        <v>April</v>
      </c>
    </row>
    <row r="902" spans="1:7">
      <c r="A902" s="76" t="s">
        <v>343</v>
      </c>
      <c r="B902" s="176" t="s">
        <v>886</v>
      </c>
      <c r="C902" s="239">
        <v>45762</v>
      </c>
      <c r="D902" s="89">
        <v>1929</v>
      </c>
      <c r="E902" s="11"/>
      <c r="F902" s="11" t="s">
        <v>1646</v>
      </c>
      <c r="G902" t="str">
        <f t="shared" si="14"/>
        <v>April</v>
      </c>
    </row>
    <row r="903" spans="1:7">
      <c r="A903" s="234" t="s">
        <v>345</v>
      </c>
      <c r="B903" s="234" t="s">
        <v>1016</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856</v>
      </c>
      <c r="C905" s="23">
        <v>45762</v>
      </c>
      <c r="E905" s="11"/>
      <c r="F905" s="76" t="s">
        <v>1647</v>
      </c>
      <c r="G905" t="str">
        <f t="shared" si="14"/>
        <v>April</v>
      </c>
    </row>
    <row r="906" spans="1:7">
      <c r="A906" s="76" t="s">
        <v>406</v>
      </c>
      <c r="B906" s="76" t="s">
        <v>856</v>
      </c>
      <c r="C906" s="23">
        <v>45762</v>
      </c>
      <c r="E906" s="11"/>
      <c r="F906" s="76" t="s">
        <v>1647</v>
      </c>
      <c r="G906" t="str">
        <f t="shared" si="14"/>
        <v>April</v>
      </c>
    </row>
    <row r="907" spans="1:7">
      <c r="A907" s="235" t="s">
        <v>361</v>
      </c>
      <c r="B907" s="235" t="s">
        <v>856</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5" t="s">
        <v>860</v>
      </c>
      <c r="C910" s="23">
        <v>45762</v>
      </c>
      <c r="D910" s="89">
        <v>1538</v>
      </c>
      <c r="E910" s="11"/>
      <c r="F910" s="11" t="s">
        <v>1648</v>
      </c>
      <c r="G910" t="str">
        <f t="shared" si="14"/>
        <v>April</v>
      </c>
    </row>
    <row r="911" spans="1:7">
      <c r="A911" s="76" t="s">
        <v>302</v>
      </c>
      <c r="B911" s="88" t="s">
        <v>1006</v>
      </c>
      <c r="C911" s="23">
        <v>45763</v>
      </c>
      <c r="E911" s="11"/>
      <c r="F911" s="76" t="s">
        <v>1649</v>
      </c>
      <c r="G911" t="str">
        <f t="shared" si="14"/>
        <v>April</v>
      </c>
    </row>
    <row r="912" spans="1:7">
      <c r="A912" s="76" t="s">
        <v>310</v>
      </c>
      <c r="B912" s="76" t="s">
        <v>860</v>
      </c>
      <c r="C912" s="23">
        <v>45763</v>
      </c>
      <c r="D912" s="89">
        <v>2713</v>
      </c>
      <c r="E912" s="11"/>
      <c r="F912" s="11" t="s">
        <v>1650</v>
      </c>
      <c r="G912" t="str">
        <f t="shared" si="14"/>
        <v>April</v>
      </c>
    </row>
    <row r="913" spans="1:7">
      <c r="A913" s="76" t="s">
        <v>314</v>
      </c>
      <c r="B913" s="76" t="s">
        <v>1016</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70" t="s">
        <v>56</v>
      </c>
      <c r="C915" s="23">
        <v>45763</v>
      </c>
      <c r="D915" s="89">
        <v>1503</v>
      </c>
      <c r="E915" s="11"/>
      <c r="F915" s="11" t="s">
        <v>1653</v>
      </c>
      <c r="G915" t="str">
        <f t="shared" si="14"/>
        <v>April</v>
      </c>
    </row>
    <row r="916" spans="1:7">
      <c r="A916" s="76" t="s">
        <v>343</v>
      </c>
      <c r="B916" s="176" t="s">
        <v>886</v>
      </c>
      <c r="C916" s="239">
        <v>45763</v>
      </c>
      <c r="D916" s="11">
        <v>876</v>
      </c>
      <c r="E916" s="11"/>
      <c r="F916" s="34" t="s">
        <v>1654</v>
      </c>
      <c r="G916" t="str">
        <f t="shared" si="14"/>
        <v>April</v>
      </c>
    </row>
    <row r="917" spans="1:7">
      <c r="A917" s="234" t="s">
        <v>345</v>
      </c>
      <c r="B917" s="234" t="s">
        <v>1016</v>
      </c>
      <c r="C917" s="23">
        <v>45763</v>
      </c>
      <c r="D917" s="11">
        <v>400</v>
      </c>
      <c r="E917" s="11"/>
      <c r="G917" t="str">
        <f t="shared" si="14"/>
        <v>April</v>
      </c>
    </row>
    <row r="918" spans="1:7" ht="15.75">
      <c r="A918" s="235" t="s">
        <v>427</v>
      </c>
      <c r="B918" s="870" t="s">
        <v>1368</v>
      </c>
      <c r="C918" s="239">
        <v>45763</v>
      </c>
      <c r="D918" s="11">
        <v>260</v>
      </c>
      <c r="E918" s="11"/>
      <c r="F918" s="11" t="s">
        <v>1655</v>
      </c>
      <c r="G918" t="str">
        <f t="shared" si="14"/>
        <v>April</v>
      </c>
    </row>
    <row r="919" spans="1:7">
      <c r="A919" s="76" t="s">
        <v>366</v>
      </c>
      <c r="B919" s="176" t="s">
        <v>886</v>
      </c>
      <c r="C919" s="239">
        <v>45763</v>
      </c>
      <c r="D919" s="11">
        <v>173</v>
      </c>
      <c r="E919" s="11"/>
      <c r="G919" t="str">
        <f t="shared" si="14"/>
        <v>April</v>
      </c>
    </row>
    <row r="920" spans="1:7">
      <c r="A920" s="233" t="s">
        <v>349</v>
      </c>
      <c r="B920" s="233" t="s">
        <v>856</v>
      </c>
      <c r="C920" s="23">
        <v>45763</v>
      </c>
      <c r="E920" s="11"/>
      <c r="F920" s="76" t="s">
        <v>104</v>
      </c>
      <c r="G920" t="str">
        <f t="shared" si="14"/>
        <v>April</v>
      </c>
    </row>
    <row r="921" spans="1:7">
      <c r="A921" s="235" t="s">
        <v>361</v>
      </c>
      <c r="B921" s="235" t="s">
        <v>856</v>
      </c>
      <c r="C921" s="23">
        <v>45763</v>
      </c>
      <c r="E921" s="11"/>
      <c r="F921" s="76" t="s">
        <v>104</v>
      </c>
      <c r="G921" t="str">
        <f t="shared" si="14"/>
        <v>April</v>
      </c>
    </row>
    <row r="922" spans="1:7">
      <c r="A922" s="76" t="s">
        <v>355</v>
      </c>
      <c r="B922" s="176" t="s">
        <v>886</v>
      </c>
      <c r="C922" s="239">
        <v>45763</v>
      </c>
      <c r="E922" s="11"/>
      <c r="F922" s="76" t="s">
        <v>104</v>
      </c>
      <c r="G922" t="str">
        <f t="shared" si="14"/>
        <v>April</v>
      </c>
    </row>
    <row r="923" spans="1:7" ht="15.75">
      <c r="A923" s="233" t="s">
        <v>145</v>
      </c>
      <c r="B923" s="895"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860</v>
      </c>
      <c r="C925" s="23">
        <v>45764</v>
      </c>
      <c r="D925" s="11">
        <v>862</v>
      </c>
      <c r="E925" s="11"/>
      <c r="F925" s="11" t="s">
        <v>1656</v>
      </c>
      <c r="G925" t="str">
        <f t="shared" si="14"/>
        <v>April</v>
      </c>
    </row>
    <row r="926" spans="1:7">
      <c r="A926" s="233" t="s">
        <v>314</v>
      </c>
      <c r="B926" s="233" t="s">
        <v>1016</v>
      </c>
      <c r="C926" s="23">
        <v>45764</v>
      </c>
      <c r="D926" s="11">
        <v>338</v>
      </c>
      <c r="E926" s="11"/>
      <c r="F926" s="11" t="s">
        <v>1657</v>
      </c>
      <c r="G926" t="str">
        <f t="shared" si="14"/>
        <v>April</v>
      </c>
    </row>
    <row r="927" spans="1:7">
      <c r="A927" s="233" t="s">
        <v>321</v>
      </c>
      <c r="B927" s="88" t="s">
        <v>1006</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886</v>
      </c>
      <c r="C930" s="239">
        <v>45764</v>
      </c>
      <c r="D930" s="11">
        <v>651</v>
      </c>
      <c r="E930" s="11"/>
      <c r="F930" s="11" t="s">
        <v>1660</v>
      </c>
      <c r="G930" t="str">
        <f t="shared" si="14"/>
        <v>April</v>
      </c>
    </row>
    <row r="931" spans="1:7">
      <c r="A931" s="234" t="s">
        <v>345</v>
      </c>
      <c r="B931" s="234" t="s">
        <v>1016</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70" t="s">
        <v>1368</v>
      </c>
      <c r="C933" s="239">
        <v>45764</v>
      </c>
      <c r="D933" s="11">
        <v>96</v>
      </c>
      <c r="E933" s="11"/>
      <c r="F933" s="34" t="s">
        <v>1661</v>
      </c>
      <c r="G933" t="str">
        <f t="shared" si="14"/>
        <v>April</v>
      </c>
    </row>
    <row r="934" spans="1:7">
      <c r="A934" s="76" t="s">
        <v>353</v>
      </c>
      <c r="B934" s="176" t="s">
        <v>886</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860</v>
      </c>
      <c r="C937" s="23">
        <v>45765</v>
      </c>
      <c r="D937" s="89">
        <v>1507</v>
      </c>
      <c r="E937" s="11"/>
      <c r="F937" s="34" t="s">
        <v>1662</v>
      </c>
      <c r="G937" t="str">
        <f t="shared" si="14"/>
        <v>April</v>
      </c>
    </row>
    <row r="938" spans="1:7">
      <c r="A938" s="233" t="s">
        <v>314</v>
      </c>
      <c r="B938" s="233" t="s">
        <v>1016</v>
      </c>
      <c r="C938" s="23">
        <v>45765</v>
      </c>
      <c r="D938" s="11">
        <v>26</v>
      </c>
      <c r="E938" s="11"/>
      <c r="F938" s="11" t="s">
        <v>1663</v>
      </c>
      <c r="G938" t="str">
        <f t="shared" si="14"/>
        <v>April</v>
      </c>
    </row>
    <row r="939" spans="1:7">
      <c r="A939" s="233" t="s">
        <v>321</v>
      </c>
      <c r="B939" s="88" t="s">
        <v>1006</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1006</v>
      </c>
      <c r="C942" s="23">
        <v>45765</v>
      </c>
      <c r="D942" s="11">
        <v>706</v>
      </c>
      <c r="E942" s="11"/>
      <c r="F942" s="11" t="s">
        <v>1482</v>
      </c>
      <c r="G942" t="str">
        <f t="shared" si="14"/>
        <v>April</v>
      </c>
    </row>
    <row r="943" spans="1:7">
      <c r="A943" s="235" t="s">
        <v>345</v>
      </c>
      <c r="B943" s="235" t="s">
        <v>1016</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856</v>
      </c>
      <c r="C946" s="23">
        <v>45765</v>
      </c>
      <c r="E946" s="11"/>
      <c r="F946" s="235" t="s">
        <v>1669</v>
      </c>
      <c r="G946" t="str">
        <f t="shared" si="14"/>
        <v>April</v>
      </c>
    </row>
    <row r="947" spans="1:7">
      <c r="A947" s="240" t="s">
        <v>361</v>
      </c>
      <c r="B947" s="240" t="s">
        <v>856</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1027</v>
      </c>
      <c r="C950" s="23">
        <v>45768</v>
      </c>
      <c r="E950" s="11"/>
      <c r="F950" s="76" t="s">
        <v>1672</v>
      </c>
      <c r="G950" t="str">
        <f t="shared" ref="G950:G983" si="15">TEXT(C950,"mmmm")</f>
        <v>April</v>
      </c>
    </row>
    <row r="951" spans="1:7">
      <c r="A951" s="233" t="s">
        <v>314</v>
      </c>
      <c r="B951" s="233" t="s">
        <v>1016</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1032</v>
      </c>
      <c r="C954" s="23">
        <v>45768</v>
      </c>
      <c r="D954" s="11">
        <v>621</v>
      </c>
      <c r="F954" s="50"/>
      <c r="G954" t="str">
        <f t="shared" si="15"/>
        <v>April</v>
      </c>
    </row>
    <row r="955" spans="1:7">
      <c r="A955" s="76" t="s">
        <v>337</v>
      </c>
      <c r="B955" s="176" t="s">
        <v>886</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886</v>
      </c>
      <c r="C957" s="239">
        <v>45768</v>
      </c>
      <c r="F957" s="76" t="s">
        <v>1465</v>
      </c>
      <c r="G957" t="str">
        <f t="shared" si="15"/>
        <v>April</v>
      </c>
    </row>
    <row r="958" spans="1:7">
      <c r="A958" s="233" t="s">
        <v>345</v>
      </c>
      <c r="B958" s="233" t="s">
        <v>1016</v>
      </c>
      <c r="C958" s="23">
        <v>45768</v>
      </c>
      <c r="E958" s="11"/>
      <c r="F958" s="103" t="s">
        <v>1642</v>
      </c>
      <c r="G958" t="str">
        <f t="shared" si="15"/>
        <v>April</v>
      </c>
    </row>
    <row r="959" spans="1:7">
      <c r="A959" s="240" t="s">
        <v>349</v>
      </c>
      <c r="B959" s="76" t="s">
        <v>856</v>
      </c>
      <c r="C959" s="23">
        <v>45768</v>
      </c>
      <c r="E959" s="11"/>
      <c r="F959" s="240" t="s">
        <v>1669</v>
      </c>
      <c r="G959" t="str">
        <f t="shared" si="15"/>
        <v>April</v>
      </c>
    </row>
    <row r="960" spans="1:7">
      <c r="A960" s="559" t="s">
        <v>406</v>
      </c>
      <c r="B960" s="235" t="s">
        <v>856</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1027</v>
      </c>
      <c r="C962" s="248">
        <v>45769</v>
      </c>
      <c r="D962" s="103"/>
      <c r="E962" s="182"/>
      <c r="F962" s="103"/>
      <c r="G962" t="str">
        <f t="shared" si="15"/>
        <v>April</v>
      </c>
    </row>
    <row r="963" spans="1:7">
      <c r="A963" s="233" t="s">
        <v>314</v>
      </c>
      <c r="B963" s="233" t="s">
        <v>1016</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1032</v>
      </c>
      <c r="C965" s="248">
        <v>45769</v>
      </c>
      <c r="D965" s="11">
        <v>464</v>
      </c>
      <c r="F965" s="11" t="s">
        <v>1680</v>
      </c>
      <c r="G965" t="str">
        <f t="shared" si="15"/>
        <v>April</v>
      </c>
    </row>
    <row r="966" spans="1:7">
      <c r="A966" s="76" t="s">
        <v>337</v>
      </c>
      <c r="B966" s="176" t="s">
        <v>886</v>
      </c>
      <c r="C966" s="248">
        <v>45769</v>
      </c>
      <c r="D966" s="11">
        <v>951</v>
      </c>
      <c r="F966" s="11" t="s">
        <v>1681</v>
      </c>
      <c r="G966" t="str">
        <f t="shared" si="15"/>
        <v>April</v>
      </c>
    </row>
    <row r="967" spans="1:7">
      <c r="A967" s="233" t="s">
        <v>339</v>
      </c>
      <c r="B967" s="233" t="s">
        <v>860</v>
      </c>
      <c r="C967" s="248">
        <v>45769</v>
      </c>
      <c r="D967" s="89">
        <v>1864</v>
      </c>
      <c r="F967" s="11" t="s">
        <v>1682</v>
      </c>
      <c r="G967" t="str">
        <f t="shared" si="15"/>
        <v>April</v>
      </c>
    </row>
    <row r="968" spans="1:7">
      <c r="A968" s="234" t="s">
        <v>345</v>
      </c>
      <c r="B968" s="234" t="s">
        <v>1016</v>
      </c>
      <c r="C968" s="248">
        <v>45769</v>
      </c>
      <c r="F968" s="103" t="s">
        <v>1642</v>
      </c>
      <c r="G968" t="str">
        <f t="shared" si="15"/>
        <v>April</v>
      </c>
    </row>
    <row r="969" spans="1:7">
      <c r="A969" s="76" t="s">
        <v>366</v>
      </c>
      <c r="B969" s="176" t="s">
        <v>886</v>
      </c>
      <c r="C969" s="248">
        <v>45769</v>
      </c>
      <c r="F969" s="76" t="s">
        <v>1488</v>
      </c>
      <c r="G969" t="str">
        <f t="shared" si="15"/>
        <v>April</v>
      </c>
    </row>
    <row r="970" spans="1:7" ht="15.75">
      <c r="A970" s="233" t="s">
        <v>427</v>
      </c>
      <c r="B970" s="895" t="s">
        <v>1368</v>
      </c>
      <c r="C970" s="248">
        <v>45769</v>
      </c>
      <c r="D970" s="11">
        <v>205</v>
      </c>
      <c r="F970" s="11" t="s">
        <v>1683</v>
      </c>
      <c r="G970" t="str">
        <f t="shared" si="15"/>
        <v>April</v>
      </c>
    </row>
    <row r="971" spans="1:7">
      <c r="A971" s="559" t="s">
        <v>406</v>
      </c>
      <c r="B971" s="559" t="s">
        <v>1009</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1027</v>
      </c>
      <c r="C976" s="23">
        <v>45770</v>
      </c>
      <c r="D976" s="89">
        <v>2348</v>
      </c>
      <c r="F976" s="11" t="s">
        <v>1688</v>
      </c>
      <c r="G976" t="str">
        <f t="shared" si="15"/>
        <v>April</v>
      </c>
    </row>
    <row r="977" spans="1:7">
      <c r="A977" s="233" t="s">
        <v>314</v>
      </c>
      <c r="B977" s="233" t="s">
        <v>1016</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860</v>
      </c>
      <c r="C979" s="23">
        <v>45770</v>
      </c>
      <c r="F979" s="240" t="s">
        <v>1689</v>
      </c>
      <c r="G979" t="str">
        <f t="shared" si="15"/>
        <v>April</v>
      </c>
    </row>
    <row r="980" spans="1:7">
      <c r="A980" s="234" t="s">
        <v>335</v>
      </c>
      <c r="B980" s="234" t="s">
        <v>1032</v>
      </c>
      <c r="C980" s="23">
        <v>45770</v>
      </c>
      <c r="F980" s="240" t="s">
        <v>1690</v>
      </c>
      <c r="G980" t="str">
        <f t="shared" si="15"/>
        <v>April</v>
      </c>
    </row>
    <row r="981" spans="1:7">
      <c r="A981" s="76" t="s">
        <v>337</v>
      </c>
      <c r="B981" s="176" t="s">
        <v>886</v>
      </c>
      <c r="C981" s="239">
        <v>45770</v>
      </c>
      <c r="D981" s="89">
        <v>1598</v>
      </c>
      <c r="G981" t="str">
        <f t="shared" si="15"/>
        <v>April</v>
      </c>
    </row>
    <row r="982" spans="1:7">
      <c r="A982" s="234" t="s">
        <v>339</v>
      </c>
      <c r="B982" s="234" t="s">
        <v>860</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1009</v>
      </c>
      <c r="C984" s="23">
        <v>45770</v>
      </c>
      <c r="F984" s="249" t="s">
        <v>1693</v>
      </c>
    </row>
    <row r="985" spans="1:7">
      <c r="A985" s="559" t="s">
        <v>406</v>
      </c>
      <c r="B985" s="559" t="s">
        <v>1009</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1027</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860</v>
      </c>
      <c r="C990" s="23">
        <v>45771</v>
      </c>
      <c r="D990" s="11">
        <v>988</v>
      </c>
      <c r="F990" s="34" t="s">
        <v>1697</v>
      </c>
      <c r="G990" t="str">
        <f t="shared" si="16"/>
        <v>April</v>
      </c>
    </row>
    <row r="991" spans="1:7">
      <c r="A991" s="233" t="s">
        <v>333</v>
      </c>
      <c r="B991" s="233" t="s">
        <v>1032</v>
      </c>
      <c r="C991" s="23">
        <v>45771</v>
      </c>
      <c r="D991" s="11">
        <v>588</v>
      </c>
      <c r="F991" s="11" t="s">
        <v>1618</v>
      </c>
      <c r="G991" t="str">
        <f t="shared" si="16"/>
        <v>April</v>
      </c>
    </row>
    <row r="992" spans="1:7">
      <c r="A992" s="234" t="s">
        <v>335</v>
      </c>
      <c r="B992" s="234" t="s">
        <v>1032</v>
      </c>
      <c r="C992" s="23">
        <v>45771</v>
      </c>
      <c r="F992" s="240" t="s">
        <v>1698</v>
      </c>
      <c r="G992" t="str">
        <f t="shared" si="16"/>
        <v>April</v>
      </c>
    </row>
    <row r="993" spans="1:7">
      <c r="A993" s="76" t="s">
        <v>337</v>
      </c>
      <c r="B993" s="176" t="s">
        <v>886</v>
      </c>
      <c r="C993" s="239">
        <v>45771</v>
      </c>
      <c r="D993" s="89">
        <v>1671</v>
      </c>
      <c r="F993" s="34" t="s">
        <v>1699</v>
      </c>
      <c r="G993" t="str">
        <f t="shared" si="16"/>
        <v>April</v>
      </c>
    </row>
    <row r="994" spans="1:7">
      <c r="A994" s="233" t="s">
        <v>339</v>
      </c>
      <c r="B994" s="233" t="s">
        <v>860</v>
      </c>
      <c r="C994" s="23">
        <v>45771</v>
      </c>
      <c r="D994" s="89">
        <v>1095</v>
      </c>
      <c r="F994" s="34" t="s">
        <v>1700</v>
      </c>
      <c r="G994" t="str">
        <f t="shared" si="16"/>
        <v>April</v>
      </c>
    </row>
    <row r="995" spans="1:7">
      <c r="A995" s="234" t="s">
        <v>345</v>
      </c>
      <c r="B995" s="234" t="s">
        <v>1016</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1009</v>
      </c>
      <c r="C997" s="23">
        <v>45771</v>
      </c>
      <c r="F997" s="240" t="s">
        <v>1702</v>
      </c>
      <c r="G997" t="str">
        <f t="shared" si="16"/>
        <v>April</v>
      </c>
    </row>
    <row r="998" spans="1:7">
      <c r="A998" s="559" t="s">
        <v>422</v>
      </c>
      <c r="B998" s="559" t="s">
        <v>1009</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1027</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1027</v>
      </c>
      <c r="C1003" s="23">
        <v>45772</v>
      </c>
      <c r="D1003" s="89">
        <v>1108</v>
      </c>
      <c r="F1003" s="11" t="s">
        <v>1707</v>
      </c>
      <c r="G1003" t="str">
        <f t="shared" si="16"/>
        <v>April</v>
      </c>
    </row>
    <row r="1004" spans="1:7">
      <c r="A1004" s="252" t="s">
        <v>329</v>
      </c>
      <c r="B1004" s="233" t="s">
        <v>860</v>
      </c>
      <c r="C1004" s="23">
        <v>45772</v>
      </c>
      <c r="F1004" s="240" t="s">
        <v>1708</v>
      </c>
      <c r="G1004" t="str">
        <f t="shared" si="16"/>
        <v>April</v>
      </c>
    </row>
    <row r="1005" spans="1:7">
      <c r="A1005" s="253" t="s">
        <v>333</v>
      </c>
      <c r="B1005" s="234" t="s">
        <v>1032</v>
      </c>
      <c r="C1005" s="23">
        <v>45772</v>
      </c>
      <c r="D1005" s="11">
        <v>431</v>
      </c>
      <c r="F1005" s="11" t="s">
        <v>1709</v>
      </c>
      <c r="G1005" t="str">
        <f t="shared" si="16"/>
        <v>April</v>
      </c>
    </row>
    <row r="1006" spans="1:7">
      <c r="A1006" s="69" t="s">
        <v>331</v>
      </c>
      <c r="B1006" s="176" t="s">
        <v>886</v>
      </c>
      <c r="C1006" s="239">
        <v>45772</v>
      </c>
      <c r="D1006" s="11">
        <v>385</v>
      </c>
      <c r="F1006" s="11" t="s">
        <v>1464</v>
      </c>
      <c r="G1006" t="str">
        <f t="shared" si="16"/>
        <v>April</v>
      </c>
    </row>
    <row r="1007" spans="1:7">
      <c r="A1007" s="253" t="s">
        <v>339</v>
      </c>
      <c r="B1007" s="234" t="s">
        <v>860</v>
      </c>
      <c r="C1007" s="23">
        <v>45772</v>
      </c>
      <c r="F1007" s="240" t="s">
        <v>1708</v>
      </c>
      <c r="G1007" t="str">
        <f t="shared" si="16"/>
        <v>April</v>
      </c>
    </row>
    <row r="1008" spans="1:7">
      <c r="A1008" s="69" t="s">
        <v>343</v>
      </c>
      <c r="B1008" s="176" t="s">
        <v>886</v>
      </c>
      <c r="C1008" s="239">
        <v>45772</v>
      </c>
      <c r="F1008" s="76" t="s">
        <v>104</v>
      </c>
      <c r="G1008" t="str">
        <f t="shared" si="16"/>
        <v>April</v>
      </c>
    </row>
    <row r="1009" spans="1:7">
      <c r="A1009" s="253" t="s">
        <v>345</v>
      </c>
      <c r="B1009" s="234" t="s">
        <v>1016</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1027</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1027</v>
      </c>
      <c r="C1015" s="23">
        <v>45775</v>
      </c>
      <c r="F1015" s="240" t="s">
        <v>1689</v>
      </c>
      <c r="G1015" t="str">
        <f t="shared" si="16"/>
        <v>April</v>
      </c>
    </row>
    <row r="1016" spans="1:7" ht="15.75">
      <c r="A1016" s="627" t="s">
        <v>329</v>
      </c>
      <c r="B1016" s="870" t="s">
        <v>1368</v>
      </c>
      <c r="C1016" s="239">
        <v>45775</v>
      </c>
      <c r="G1016" t="str">
        <f t="shared" si="16"/>
        <v>April</v>
      </c>
    </row>
    <row r="1017" spans="1:7">
      <c r="A1017" s="69" t="s">
        <v>331</v>
      </c>
      <c r="B1017" s="176" t="s">
        <v>886</v>
      </c>
      <c r="C1017" s="239">
        <v>45775</v>
      </c>
      <c r="D1017" s="11">
        <v>813</v>
      </c>
      <c r="F1017" s="11" t="s">
        <v>1714</v>
      </c>
      <c r="G1017" t="str">
        <f t="shared" si="16"/>
        <v>April</v>
      </c>
    </row>
    <row r="1018" spans="1:7">
      <c r="A1018" s="253" t="s">
        <v>333</v>
      </c>
      <c r="B1018" s="234" t="s">
        <v>1032</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1027</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1027</v>
      </c>
      <c r="C1024" s="23">
        <v>45776</v>
      </c>
      <c r="D1024" s="11">
        <v>440</v>
      </c>
      <c r="F1024" s="11" t="s">
        <v>1719</v>
      </c>
      <c r="G1024" t="str">
        <f t="shared" si="16"/>
        <v>April</v>
      </c>
    </row>
    <row r="1025" spans="1:7" ht="15.75">
      <c r="A1025" s="627" t="s">
        <v>329</v>
      </c>
      <c r="B1025" s="870" t="s">
        <v>1368</v>
      </c>
      <c r="C1025" s="239">
        <v>45776</v>
      </c>
      <c r="D1025" s="11">
        <v>608</v>
      </c>
      <c r="F1025" s="11" t="s">
        <v>1720</v>
      </c>
      <c r="G1025" t="str">
        <f t="shared" si="16"/>
        <v>April</v>
      </c>
    </row>
    <row r="1026" spans="1:7">
      <c r="A1026" s="69" t="s">
        <v>331</v>
      </c>
      <c r="B1026" s="176" t="s">
        <v>886</v>
      </c>
      <c r="C1026" s="239">
        <v>45776</v>
      </c>
      <c r="D1026" s="89">
        <v>1597</v>
      </c>
      <c r="F1026" s="11" t="s">
        <v>1721</v>
      </c>
      <c r="G1026" t="str">
        <f t="shared" si="16"/>
        <v>April</v>
      </c>
    </row>
    <row r="1027" spans="1:7">
      <c r="A1027" s="253" t="s">
        <v>333</v>
      </c>
      <c r="B1027" s="234" t="s">
        <v>1032</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1016</v>
      </c>
      <c r="C1032" s="23">
        <v>45777</v>
      </c>
      <c r="F1032" s="76" t="s">
        <v>104</v>
      </c>
      <c r="G1032" t="str">
        <f t="shared" si="16"/>
        <v>April</v>
      </c>
    </row>
    <row r="1033" spans="1:7">
      <c r="A1033" s="253" t="s">
        <v>327</v>
      </c>
      <c r="B1033" s="235" t="s">
        <v>1027</v>
      </c>
      <c r="C1033" s="23">
        <v>45777</v>
      </c>
      <c r="D1033" s="89">
        <v>1175</v>
      </c>
      <c r="F1033" s="11" t="s">
        <v>1723</v>
      </c>
      <c r="G1033" t="str">
        <f t="shared" si="16"/>
        <v>April</v>
      </c>
    </row>
    <row r="1034" spans="1:7" ht="15.75">
      <c r="A1034" s="627" t="s">
        <v>329</v>
      </c>
      <c r="B1034" s="870" t="s">
        <v>1368</v>
      </c>
      <c r="C1034" s="239">
        <v>45777</v>
      </c>
      <c r="D1034" s="11">
        <v>609</v>
      </c>
      <c r="F1034" s="11" t="s">
        <v>1724</v>
      </c>
      <c r="G1034" t="str">
        <f t="shared" si="16"/>
        <v>April</v>
      </c>
    </row>
    <row r="1035" spans="1:7">
      <c r="A1035" s="69" t="s">
        <v>331</v>
      </c>
      <c r="B1035" s="176" t="s">
        <v>886</v>
      </c>
      <c r="C1035" s="239">
        <v>45777</v>
      </c>
      <c r="D1035" s="89">
        <v>1632</v>
      </c>
      <c r="F1035" s="11" t="s">
        <v>1725</v>
      </c>
      <c r="G1035" t="str">
        <f t="shared" si="16"/>
        <v>April</v>
      </c>
    </row>
    <row r="1036" spans="1:7">
      <c r="A1036" s="252" t="s">
        <v>333</v>
      </c>
      <c r="B1036" s="233" t="s">
        <v>1032</v>
      </c>
      <c r="C1036" s="23">
        <v>45777</v>
      </c>
      <c r="D1036" s="89">
        <v>1498</v>
      </c>
      <c r="F1036" s="11" t="s">
        <v>1726</v>
      </c>
      <c r="G1036" t="str">
        <f t="shared" si="16"/>
        <v>April</v>
      </c>
    </row>
    <row r="1037" spans="1:7">
      <c r="A1037" s="252" t="s">
        <v>339</v>
      </c>
      <c r="B1037" s="233" t="s">
        <v>1006</v>
      </c>
      <c r="C1037" s="23">
        <v>45777</v>
      </c>
      <c r="D1037" s="11">
        <v>594</v>
      </c>
      <c r="F1037" s="11" t="s">
        <v>1727</v>
      </c>
      <c r="G1037" t="str">
        <f t="shared" si="16"/>
        <v>April</v>
      </c>
    </row>
    <row r="1038" spans="1:7">
      <c r="A1038" s="253" t="s">
        <v>427</v>
      </c>
      <c r="B1038" s="235" t="s">
        <v>1027</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1016</v>
      </c>
      <c r="C1042" s="23">
        <v>45778</v>
      </c>
      <c r="E1042" s="11"/>
      <c r="F1042" s="76" t="s">
        <v>104</v>
      </c>
      <c r="G1042" t="str">
        <f t="shared" si="16"/>
        <v>May</v>
      </c>
    </row>
    <row r="1043" spans="1:7">
      <c r="A1043" s="69" t="s">
        <v>312</v>
      </c>
      <c r="B1043" s="76" t="s">
        <v>1027</v>
      </c>
      <c r="C1043" s="23">
        <v>45778</v>
      </c>
      <c r="E1043" s="11"/>
      <c r="F1043" s="76" t="s">
        <v>1728</v>
      </c>
    </row>
    <row r="1044" spans="1:7">
      <c r="A1044" s="627" t="s">
        <v>327</v>
      </c>
      <c r="B1044" s="235" t="s">
        <v>1027</v>
      </c>
      <c r="C1044" s="23">
        <v>45778</v>
      </c>
      <c r="D1044" s="11">
        <v>822</v>
      </c>
      <c r="E1044" s="11"/>
      <c r="F1044" s="11" t="s">
        <v>1730</v>
      </c>
      <c r="G1044" t="str">
        <f t="shared" si="16"/>
        <v>May</v>
      </c>
    </row>
    <row r="1045" spans="1:7" ht="15.75">
      <c r="A1045" s="627" t="s">
        <v>329</v>
      </c>
      <c r="B1045" s="870" t="s">
        <v>1368</v>
      </c>
      <c r="C1045" s="239">
        <v>45778</v>
      </c>
      <c r="D1045" s="11">
        <v>614</v>
      </c>
      <c r="E1045" s="11"/>
      <c r="F1045" s="11" t="s">
        <v>1731</v>
      </c>
      <c r="G1045" t="str">
        <f t="shared" si="16"/>
        <v>May</v>
      </c>
    </row>
    <row r="1046" spans="1:7">
      <c r="A1046" s="69" t="s">
        <v>331</v>
      </c>
      <c r="B1046" s="176" t="s">
        <v>886</v>
      </c>
      <c r="C1046" s="239">
        <v>45778</v>
      </c>
      <c r="D1046" s="11">
        <v>692</v>
      </c>
      <c r="E1046" s="11"/>
      <c r="F1046" s="11" t="s">
        <v>1732</v>
      </c>
      <c r="G1046" t="str">
        <f t="shared" si="16"/>
        <v>May</v>
      </c>
    </row>
    <row r="1047" spans="1:7">
      <c r="A1047" s="252" t="s">
        <v>333</v>
      </c>
      <c r="B1047" s="233" t="s">
        <v>1032</v>
      </c>
      <c r="C1047" s="23">
        <v>45778</v>
      </c>
      <c r="D1047" s="11">
        <v>229</v>
      </c>
      <c r="E1047" s="11"/>
      <c r="F1047" s="11" t="s">
        <v>1733</v>
      </c>
      <c r="G1047" t="str">
        <f t="shared" si="16"/>
        <v>May</v>
      </c>
    </row>
    <row r="1048" spans="1:7">
      <c r="A1048" s="69" t="s">
        <v>339</v>
      </c>
      <c r="B1048" s="76" t="s">
        <v>1027</v>
      </c>
      <c r="C1048" s="23">
        <v>45778</v>
      </c>
      <c r="E1048" s="11"/>
      <c r="F1048" s="76" t="s">
        <v>1728</v>
      </c>
      <c r="G1048" t="str">
        <f t="shared" si="16"/>
        <v>May</v>
      </c>
    </row>
    <row r="1049" spans="1:7">
      <c r="A1049" s="627" t="s">
        <v>427</v>
      </c>
      <c r="B1049" s="235" t="s">
        <v>1027</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1027</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1027</v>
      </c>
      <c r="C1055" s="269">
        <v>45779</v>
      </c>
      <c r="F1055" s="240" t="s">
        <v>1728</v>
      </c>
      <c r="G1055" t="str">
        <f t="shared" si="17"/>
        <v>May</v>
      </c>
    </row>
    <row r="1056" spans="1:7">
      <c r="A1056" s="69" t="s">
        <v>412</v>
      </c>
      <c r="B1056" s="176" t="s">
        <v>886</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1032</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1027</v>
      </c>
      <c r="C1061" s="23">
        <v>45782</v>
      </c>
      <c r="D1061" s="11">
        <v>640</v>
      </c>
      <c r="F1061" s="11" t="s">
        <v>1739</v>
      </c>
      <c r="G1061" t="str">
        <f t="shared" si="17"/>
        <v>May</v>
      </c>
    </row>
    <row r="1062" spans="1:7">
      <c r="A1062" s="253" t="s">
        <v>507</v>
      </c>
      <c r="B1062" s="235" t="s">
        <v>1027</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1006</v>
      </c>
      <c r="C1064" s="23">
        <v>45782</v>
      </c>
      <c r="F1064" s="88" t="s">
        <v>1742</v>
      </c>
      <c r="G1064" t="str">
        <f t="shared" si="17"/>
        <v>May</v>
      </c>
    </row>
    <row r="1065" spans="1:7">
      <c r="A1065" s="253" t="s">
        <v>333</v>
      </c>
      <c r="B1065" s="234" t="s">
        <v>1032</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1027</v>
      </c>
      <c r="C1072" s="23">
        <v>45783</v>
      </c>
      <c r="D1072" s="11">
        <v>165</v>
      </c>
    </row>
    <row r="1073" spans="1:7">
      <c r="A1073" s="252" t="s">
        <v>410</v>
      </c>
      <c r="B1073" s="76" t="s">
        <v>1027</v>
      </c>
      <c r="C1073" s="23">
        <v>45783</v>
      </c>
      <c r="D1073" s="11">
        <v>490</v>
      </c>
      <c r="F1073" s="11" t="s">
        <v>1747</v>
      </c>
      <c r="G1073" t="str">
        <f t="shared" si="18"/>
        <v>May</v>
      </c>
    </row>
    <row r="1074" spans="1:7">
      <c r="A1074" s="253" t="s">
        <v>507</v>
      </c>
      <c r="B1074" s="235" t="s">
        <v>1027</v>
      </c>
      <c r="C1074" s="23">
        <v>45783</v>
      </c>
      <c r="F1074" s="240" t="s">
        <v>1748</v>
      </c>
      <c r="G1074" t="str">
        <f t="shared" si="18"/>
        <v>May</v>
      </c>
    </row>
    <row r="1075" spans="1:7">
      <c r="A1075" s="69" t="s">
        <v>412</v>
      </c>
      <c r="B1075" s="176" t="s">
        <v>886</v>
      </c>
      <c r="C1075" s="239">
        <v>45783</v>
      </c>
      <c r="D1075" s="11">
        <v>424</v>
      </c>
      <c r="F1075" s="11" t="s">
        <v>1749</v>
      </c>
      <c r="G1075" t="str">
        <f t="shared" si="18"/>
        <v>May</v>
      </c>
    </row>
    <row r="1076" spans="1:7">
      <c r="A1076" s="253" t="s">
        <v>333</v>
      </c>
      <c r="B1076" s="234" t="s">
        <v>1032</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1009</v>
      </c>
      <c r="C1083" s="23">
        <v>45784</v>
      </c>
      <c r="D1083" s="11">
        <v>592</v>
      </c>
      <c r="F1083" s="11" t="s">
        <v>1753</v>
      </c>
      <c r="G1083" t="str">
        <f>TEXT(C1083,"mmmm")</f>
        <v>May</v>
      </c>
    </row>
    <row r="1084" spans="1:7">
      <c r="A1084" s="252" t="s">
        <v>410</v>
      </c>
      <c r="B1084" s="76" t="s">
        <v>1027</v>
      </c>
      <c r="C1084" s="23">
        <v>45784</v>
      </c>
      <c r="D1084" s="11">
        <v>127</v>
      </c>
      <c r="F1084" s="11" t="s">
        <v>1754</v>
      </c>
      <c r="G1084" t="str">
        <f>TEXT(C1084,"mmmm")</f>
        <v>May</v>
      </c>
    </row>
    <row r="1085" spans="1:7">
      <c r="A1085" s="252" t="s">
        <v>396</v>
      </c>
      <c r="B1085" s="76" t="s">
        <v>1027</v>
      </c>
      <c r="C1085" s="23">
        <v>45784</v>
      </c>
      <c r="D1085" s="11">
        <v>645</v>
      </c>
      <c r="F1085" s="11" t="s">
        <v>1755</v>
      </c>
      <c r="G1085" t="str">
        <f>TEXT(C1085,"mmmm")</f>
        <v>May</v>
      </c>
    </row>
    <row r="1086" spans="1:7">
      <c r="A1086" s="253" t="s">
        <v>333</v>
      </c>
      <c r="B1086" s="234" t="s">
        <v>1032</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70" t="s">
        <v>1368</v>
      </c>
      <c r="C1091" s="239">
        <v>45785</v>
      </c>
      <c r="D1091" s="11">
        <v>40</v>
      </c>
      <c r="F1091" s="11" t="s">
        <v>1459</v>
      </c>
      <c r="G1091" t="str">
        <f t="shared" ref="G1091:G1101" si="19">TEXT(C1091,"mmmm")</f>
        <v>May</v>
      </c>
    </row>
    <row r="1092" spans="1:7">
      <c r="A1092" s="76" t="s">
        <v>384</v>
      </c>
      <c r="B1092" s="176" t="s">
        <v>886</v>
      </c>
      <c r="C1092" s="239">
        <v>45785</v>
      </c>
      <c r="D1092" s="11">
        <v>616</v>
      </c>
      <c r="F1092" s="11" t="s">
        <v>1758</v>
      </c>
      <c r="G1092" t="str">
        <f t="shared" si="19"/>
        <v>May</v>
      </c>
    </row>
    <row r="1093" spans="1:7">
      <c r="A1093" s="252" t="s">
        <v>386</v>
      </c>
      <c r="B1093" s="233" t="s">
        <v>1009</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1027</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1032</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1027</v>
      </c>
      <c r="C1102" s="23">
        <v>45786</v>
      </c>
      <c r="D1102" s="89"/>
      <c r="F1102" s="240" t="s">
        <v>1763</v>
      </c>
      <c r="G1102" t="str">
        <f t="shared" ref="G1102:G1119" si="20">TEXT(C1102,"mmmm")</f>
        <v>May</v>
      </c>
    </row>
    <row r="1103" spans="1:7" ht="15.75">
      <c r="A1103" s="627" t="s">
        <v>329</v>
      </c>
      <c r="B1103" s="870" t="s">
        <v>1368</v>
      </c>
      <c r="C1103" s="239">
        <v>45786</v>
      </c>
      <c r="D1103" s="11">
        <v>153</v>
      </c>
      <c r="F1103" s="11" t="s">
        <v>1566</v>
      </c>
      <c r="G1103" t="str">
        <f t="shared" si="20"/>
        <v>May</v>
      </c>
    </row>
    <row r="1104" spans="1:7">
      <c r="A1104" s="76" t="s">
        <v>384</v>
      </c>
      <c r="B1104" s="176" t="s">
        <v>886</v>
      </c>
      <c r="C1104" s="239">
        <v>45786</v>
      </c>
      <c r="D1104" s="11">
        <v>900</v>
      </c>
      <c r="F1104" s="11" t="s">
        <v>1764</v>
      </c>
      <c r="G1104" t="str">
        <f t="shared" si="20"/>
        <v>May</v>
      </c>
    </row>
    <row r="1105" spans="1:7">
      <c r="A1105" s="252" t="s">
        <v>386</v>
      </c>
      <c r="B1105" s="233" t="s">
        <v>1009</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1027</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886</v>
      </c>
      <c r="C1111" s="239">
        <v>45790</v>
      </c>
      <c r="D1111" s="240">
        <v>212</v>
      </c>
      <c r="G1111" t="str">
        <f t="shared" si="20"/>
        <v>May</v>
      </c>
    </row>
    <row r="1112" spans="1:7">
      <c r="A1112" s="253" t="s">
        <v>396</v>
      </c>
      <c r="B1112" s="234" t="s">
        <v>1027</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1009</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1009</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886</v>
      </c>
      <c r="C1128" s="239">
        <v>45792</v>
      </c>
      <c r="D1128" s="89">
        <v>1316</v>
      </c>
      <c r="F1128" s="11" t="s">
        <v>1775</v>
      </c>
      <c r="G1128" t="str">
        <f t="shared" si="21"/>
        <v>May</v>
      </c>
    </row>
    <row r="1129" spans="1:7" ht="15.75">
      <c r="A1129" s="233" t="s">
        <v>400</v>
      </c>
      <c r="B1129" s="895"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1009</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886</v>
      </c>
      <c r="C1136" s="239">
        <v>45793</v>
      </c>
      <c r="D1136" s="89">
        <v>1232</v>
      </c>
      <c r="F1136" s="11" t="s">
        <v>1778</v>
      </c>
      <c r="G1136" t="str">
        <f t="shared" si="21"/>
        <v>May</v>
      </c>
    </row>
    <row r="1137" spans="1:7" ht="15.75">
      <c r="A1137" s="233" t="s">
        <v>400</v>
      </c>
      <c r="B1137" s="895" t="s">
        <v>1368</v>
      </c>
      <c r="C1137" s="239">
        <v>45793</v>
      </c>
      <c r="D1137" s="11">
        <v>30</v>
      </c>
      <c r="G1137" t="str">
        <f t="shared" si="21"/>
        <v>May</v>
      </c>
    </row>
    <row r="1138" spans="1:7">
      <c r="A1138" s="234" t="s">
        <v>335</v>
      </c>
      <c r="B1138" s="234" t="s">
        <v>1032</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1009</v>
      </c>
      <c r="C1141" s="23">
        <v>45793</v>
      </c>
      <c r="F1141" s="240" t="s">
        <v>1782</v>
      </c>
      <c r="G1141" t="str">
        <f t="shared" si="21"/>
        <v>May</v>
      </c>
    </row>
    <row r="1142" spans="1:7" ht="15.75">
      <c r="A1142" s="235" t="s">
        <v>287</v>
      </c>
      <c r="B1142" s="870" t="s">
        <v>1368</v>
      </c>
      <c r="C1142" s="239">
        <v>45796</v>
      </c>
      <c r="D1142" s="11">
        <v>301</v>
      </c>
      <c r="F1142" s="276" t="s">
        <v>1780</v>
      </c>
      <c r="G1142" t="str">
        <f t="shared" si="21"/>
        <v>May</v>
      </c>
    </row>
    <row r="1143" spans="1:7">
      <c r="A1143" s="76" t="s">
        <v>331</v>
      </c>
      <c r="B1143" s="176" t="s">
        <v>886</v>
      </c>
      <c r="C1143" s="239">
        <v>45796</v>
      </c>
      <c r="F1143" s="76" t="s">
        <v>1783</v>
      </c>
      <c r="G1143" t="str">
        <f t="shared" si="21"/>
        <v>May</v>
      </c>
    </row>
    <row r="1144" spans="1:7">
      <c r="A1144" s="234" t="s">
        <v>335</v>
      </c>
      <c r="B1144" s="234" t="s">
        <v>1032</v>
      </c>
      <c r="C1144" s="23">
        <v>45796</v>
      </c>
      <c r="D1144" s="89">
        <v>1280</v>
      </c>
      <c r="F1144" s="11" t="s">
        <v>1784</v>
      </c>
      <c r="G1144" t="str">
        <f t="shared" si="21"/>
        <v>May</v>
      </c>
    </row>
    <row r="1145" spans="1:7">
      <c r="A1145" s="69" t="s">
        <v>384</v>
      </c>
      <c r="B1145" s="176" t="s">
        <v>886</v>
      </c>
      <c r="C1145" s="239">
        <v>45796</v>
      </c>
      <c r="D1145" s="89">
        <v>1156</v>
      </c>
      <c r="F1145" s="11" t="s">
        <v>1785</v>
      </c>
      <c r="G1145" t="str">
        <f t="shared" si="21"/>
        <v>May</v>
      </c>
    </row>
    <row r="1146" spans="1:7" ht="15.75">
      <c r="A1146" s="233" t="s">
        <v>398</v>
      </c>
      <c r="B1146" s="895"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1009</v>
      </c>
      <c r="C1150" s="23">
        <v>45796</v>
      </c>
      <c r="D1150" s="11">
        <v>605</v>
      </c>
      <c r="G1150" t="str">
        <f t="shared" si="21"/>
        <v>May</v>
      </c>
    </row>
    <row r="1151" spans="1:7">
      <c r="A1151" s="235" t="s">
        <v>335</v>
      </c>
      <c r="B1151" s="235" t="s">
        <v>1032</v>
      </c>
      <c r="C1151" s="23">
        <v>45797</v>
      </c>
      <c r="D1151" s="89">
        <v>1029</v>
      </c>
      <c r="F1151" s="11" t="s">
        <v>1787</v>
      </c>
      <c r="G1151" t="str">
        <f t="shared" si="21"/>
        <v>May</v>
      </c>
    </row>
    <row r="1152" spans="1:7">
      <c r="A1152" s="69" t="s">
        <v>384</v>
      </c>
      <c r="B1152" s="176" t="s">
        <v>886</v>
      </c>
      <c r="C1152" s="239">
        <v>45797</v>
      </c>
      <c r="D1152" s="11">
        <v>947</v>
      </c>
      <c r="F1152" s="11" t="s">
        <v>1764</v>
      </c>
      <c r="G1152" t="str">
        <f t="shared" si="21"/>
        <v>May</v>
      </c>
    </row>
    <row r="1153" spans="1:7" ht="15.75">
      <c r="A1153" s="234" t="s">
        <v>398</v>
      </c>
      <c r="B1153" s="893" t="s">
        <v>1368</v>
      </c>
      <c r="C1153" s="239">
        <v>45797</v>
      </c>
      <c r="D1153" s="11">
        <v>101</v>
      </c>
      <c r="G1153" t="str">
        <f t="shared" si="21"/>
        <v>May</v>
      </c>
    </row>
    <row r="1154" spans="1:7">
      <c r="A1154" s="69" t="s">
        <v>267</v>
      </c>
      <c r="B1154" s="176" t="s">
        <v>886</v>
      </c>
      <c r="C1154" s="239">
        <v>45797</v>
      </c>
      <c r="F1154" s="276" t="s">
        <v>1690</v>
      </c>
      <c r="G1154" t="str">
        <f t="shared" si="21"/>
        <v>May</v>
      </c>
    </row>
    <row r="1155" spans="1:7" ht="15.75">
      <c r="A1155" s="233" t="s">
        <v>287</v>
      </c>
      <c r="B1155" s="895"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886</v>
      </c>
      <c r="C1159" s="239">
        <v>45798</v>
      </c>
      <c r="D1159" s="11">
        <v>999</v>
      </c>
      <c r="F1159" s="11" t="s">
        <v>1789</v>
      </c>
      <c r="G1159" t="str">
        <f t="shared" si="21"/>
        <v>May</v>
      </c>
    </row>
    <row r="1160" spans="1:7" ht="15.75">
      <c r="A1160" s="233" t="s">
        <v>339</v>
      </c>
      <c r="B1160" s="895"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1009</v>
      </c>
      <c r="C1166" s="23">
        <v>45798</v>
      </c>
      <c r="D1166" s="11">
        <v>600</v>
      </c>
      <c r="G1166" t="str">
        <f t="shared" si="21"/>
        <v>May</v>
      </c>
    </row>
    <row r="1167" spans="1:7">
      <c r="A1167" s="253" t="s">
        <v>122</v>
      </c>
      <c r="B1167" s="234" t="s">
        <v>1009</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1032</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1009</v>
      </c>
      <c r="C1172" s="23">
        <v>45799</v>
      </c>
      <c r="D1172" s="11">
        <v>772</v>
      </c>
      <c r="G1172" t="str">
        <f t="shared" si="21"/>
        <v>May</v>
      </c>
    </row>
    <row r="1173" spans="1:7" ht="15.75">
      <c r="A1173" s="235" t="s">
        <v>1385</v>
      </c>
      <c r="B1173" s="870" t="s">
        <v>1368</v>
      </c>
      <c r="C1173" s="239">
        <v>45800</v>
      </c>
      <c r="D1173" s="11">
        <v>129</v>
      </c>
      <c r="F1173" s="11" t="s">
        <v>1796</v>
      </c>
      <c r="G1173" t="str">
        <f t="shared" si="21"/>
        <v>May</v>
      </c>
    </row>
    <row r="1174" spans="1:7">
      <c r="A1174" s="76" t="s">
        <v>267</v>
      </c>
      <c r="B1174" s="176" t="s">
        <v>886</v>
      </c>
      <c r="C1174" s="239">
        <v>45800</v>
      </c>
      <c r="D1174" s="11">
        <v>719</v>
      </c>
      <c r="F1174" s="11" t="s">
        <v>1797</v>
      </c>
      <c r="G1174" t="str">
        <f t="shared" si="21"/>
        <v>May</v>
      </c>
    </row>
    <row r="1175" spans="1:7" ht="15.75">
      <c r="A1175" s="233" t="s">
        <v>277</v>
      </c>
      <c r="B1175" s="895"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1009</v>
      </c>
      <c r="C1178" s="23">
        <v>45800</v>
      </c>
      <c r="F1178" s="276" t="s">
        <v>1728</v>
      </c>
      <c r="G1178" t="str">
        <f t="shared" si="21"/>
        <v>May</v>
      </c>
    </row>
    <row r="1179" spans="1:7">
      <c r="A1179" s="253" t="s">
        <v>122</v>
      </c>
      <c r="B1179" s="234" t="s">
        <v>1009</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1009</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1009</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1009</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70" t="s">
        <v>1368</v>
      </c>
      <c r="C1199" s="239">
        <v>45807</v>
      </c>
      <c r="F1199" s="233" t="s">
        <v>1807</v>
      </c>
      <c r="G1199" t="str">
        <f t="shared" si="22"/>
        <v>May</v>
      </c>
    </row>
    <row r="1200" spans="1:7">
      <c r="A1200" s="76" t="s">
        <v>412</v>
      </c>
      <c r="B1200" s="176" t="s">
        <v>886</v>
      </c>
      <c r="C1200" s="239">
        <v>45807</v>
      </c>
      <c r="D1200" s="11">
        <v>218</v>
      </c>
      <c r="F1200" s="234" t="s">
        <v>1459</v>
      </c>
      <c r="G1200" t="str">
        <f t="shared" si="22"/>
        <v>May</v>
      </c>
    </row>
    <row r="1201" spans="1:7" ht="15.75">
      <c r="A1201" s="233" t="s">
        <v>1391</v>
      </c>
      <c r="B1201" s="895" t="s">
        <v>1368</v>
      </c>
      <c r="C1201" s="239">
        <v>45807</v>
      </c>
      <c r="F1201" s="245" t="s">
        <v>104</v>
      </c>
      <c r="G1201" t="str">
        <f t="shared" si="22"/>
        <v>May</v>
      </c>
    </row>
    <row r="1202" spans="1:7">
      <c r="A1202" s="233" t="s">
        <v>137</v>
      </c>
      <c r="B1202" s="233" t="s">
        <v>1009</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1009</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70" t="s">
        <v>1368</v>
      </c>
      <c r="C1209" s="239">
        <v>45811</v>
      </c>
      <c r="F1209" s="233" t="s">
        <v>104</v>
      </c>
      <c r="G1209" t="s">
        <v>1808</v>
      </c>
    </row>
    <row r="1210" spans="1:7">
      <c r="A1210" s="76" t="s">
        <v>267</v>
      </c>
      <c r="B1210" s="176" t="s">
        <v>886</v>
      </c>
      <c r="C1210" s="239">
        <v>45811</v>
      </c>
      <c r="D1210" s="89">
        <v>1483</v>
      </c>
      <c r="F1210" s="11" t="s">
        <v>1811</v>
      </c>
      <c r="G1210" t="s">
        <v>1808</v>
      </c>
    </row>
    <row r="1211" spans="1:7">
      <c r="A1211" s="233" t="s">
        <v>502</v>
      </c>
      <c r="B1211" s="233" t="s">
        <v>1009</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1009</v>
      </c>
      <c r="C1214" s="23">
        <v>45811</v>
      </c>
      <c r="F1214" s="76" t="s">
        <v>104</v>
      </c>
      <c r="G1214" t="s">
        <v>1808</v>
      </c>
    </row>
    <row r="1215" spans="1:7">
      <c r="A1215" s="235" t="s">
        <v>137</v>
      </c>
      <c r="B1215" s="235" t="s">
        <v>1009</v>
      </c>
      <c r="C1215" s="23">
        <v>45811</v>
      </c>
      <c r="D1215" s="11">
        <v>948</v>
      </c>
      <c r="G1215" t="s">
        <v>1808</v>
      </c>
    </row>
    <row r="1216" spans="1:7">
      <c r="A1216" s="76" t="s">
        <v>267</v>
      </c>
      <c r="B1216" s="176" t="s">
        <v>886</v>
      </c>
      <c r="C1216" s="239">
        <v>45812</v>
      </c>
      <c r="D1216" s="11">
        <v>83</v>
      </c>
      <c r="G1216" t="s">
        <v>1808</v>
      </c>
    </row>
    <row r="1217" spans="1:7">
      <c r="A1217" s="76" t="s">
        <v>392</v>
      </c>
      <c r="B1217" s="176" t="s">
        <v>886</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1009</v>
      </c>
      <c r="C1222" s="23">
        <v>45812</v>
      </c>
      <c r="F1222" s="76" t="s">
        <v>1813</v>
      </c>
      <c r="G1222" t="s">
        <v>1808</v>
      </c>
    </row>
    <row r="1223" spans="1:7">
      <c r="A1223" s="76" t="s">
        <v>392</v>
      </c>
      <c r="B1223" s="176" t="s">
        <v>886</v>
      </c>
      <c r="C1223" s="239">
        <v>45813</v>
      </c>
      <c r="D1223" s="11">
        <v>341</v>
      </c>
      <c r="F1223" s="11" t="s">
        <v>1816</v>
      </c>
      <c r="G1223" t="s">
        <v>1808</v>
      </c>
    </row>
    <row r="1224" spans="1:7" ht="15.75">
      <c r="A1224" s="233" t="s">
        <v>1394</v>
      </c>
      <c r="B1224" s="895"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1009</v>
      </c>
      <c r="C1228" s="23">
        <v>45813</v>
      </c>
      <c r="D1228" s="89">
        <v>1101</v>
      </c>
      <c r="F1228" s="11" t="s">
        <v>1505</v>
      </c>
      <c r="G1228" t="s">
        <v>1808</v>
      </c>
    </row>
    <row r="1229" spans="1:7">
      <c r="A1229" s="76" t="s">
        <v>137</v>
      </c>
      <c r="B1229" s="76" t="s">
        <v>1009</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1009</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1009</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4"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1009</v>
      </c>
      <c r="C1247" s="23">
        <v>45821</v>
      </c>
      <c r="E1247" s="250">
        <v>7408</v>
      </c>
      <c r="F1247" s="88" t="s">
        <v>1822</v>
      </c>
      <c r="G1247" t="s">
        <v>1808</v>
      </c>
    </row>
    <row r="1248" spans="1:7">
      <c r="A1248" s="76" t="s">
        <v>265</v>
      </c>
      <c r="B1248" s="176" t="s">
        <v>886</v>
      </c>
      <c r="C1248" s="239">
        <v>45824</v>
      </c>
      <c r="D1248" s="89">
        <v>1394</v>
      </c>
      <c r="F1248" s="11" t="s">
        <v>1446</v>
      </c>
      <c r="G1248" t="s">
        <v>1808</v>
      </c>
    </row>
    <row r="1249" spans="1:7">
      <c r="A1249" s="930"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1009</v>
      </c>
      <c r="C1252" s="23">
        <v>45824</v>
      </c>
      <c r="D1252" s="11">
        <v>465</v>
      </c>
      <c r="F1252" s="11" t="s">
        <v>1493</v>
      </c>
      <c r="G1252" t="s">
        <v>1808</v>
      </c>
    </row>
    <row r="1253" spans="1:7">
      <c r="A1253" s="76" t="s">
        <v>265</v>
      </c>
      <c r="B1253" s="176" t="s">
        <v>886</v>
      </c>
      <c r="C1253" s="239">
        <v>45825</v>
      </c>
      <c r="D1253" s="89">
        <v>1756</v>
      </c>
      <c r="F1253" s="11" t="s">
        <v>1448</v>
      </c>
      <c r="G1253" t="s">
        <v>1808</v>
      </c>
    </row>
    <row r="1254" spans="1:7">
      <c r="A1254" s="930"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1009</v>
      </c>
      <c r="C1258" s="23">
        <v>45825</v>
      </c>
      <c r="D1258" s="11">
        <v>218</v>
      </c>
      <c r="F1258" s="11" t="s">
        <v>1493</v>
      </c>
      <c r="G1258" t="s">
        <v>1808</v>
      </c>
    </row>
    <row r="1259" spans="1:7">
      <c r="A1259" s="76" t="s">
        <v>265</v>
      </c>
      <c r="B1259" s="176" t="s">
        <v>886</v>
      </c>
      <c r="C1259" s="239">
        <v>45826</v>
      </c>
      <c r="D1259" s="11">
        <v>846</v>
      </c>
      <c r="F1259" s="11" t="s">
        <v>1439</v>
      </c>
      <c r="G1259" t="s">
        <v>1808</v>
      </c>
    </row>
    <row r="1260" spans="1:7" ht="15.75">
      <c r="A1260" s="233" t="s">
        <v>400</v>
      </c>
      <c r="B1260" s="895"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1009</v>
      </c>
      <c r="C1265" s="23">
        <v>45826</v>
      </c>
      <c r="D1265" s="11">
        <v>729</v>
      </c>
      <c r="G1265" t="s">
        <v>1808</v>
      </c>
    </row>
    <row r="1266" spans="1:7">
      <c r="A1266" s="76" t="s">
        <v>137</v>
      </c>
      <c r="B1266" s="76" t="s">
        <v>1009</v>
      </c>
      <c r="C1266" s="23">
        <v>45827</v>
      </c>
      <c r="D1266" s="11">
        <v>464</v>
      </c>
      <c r="G1266" t="s">
        <v>1808</v>
      </c>
    </row>
    <row r="1267" spans="1:7">
      <c r="A1267" s="235" t="s">
        <v>111</v>
      </c>
      <c r="B1267" s="235" t="s">
        <v>1009</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1009</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70" t="s">
        <v>1368</v>
      </c>
      <c r="C1277" s="239">
        <v>45832</v>
      </c>
      <c r="D1277" s="11">
        <v>322</v>
      </c>
      <c r="G1277" t="s">
        <v>1808</v>
      </c>
    </row>
    <row r="1278" spans="1:7">
      <c r="A1278" s="76" t="s">
        <v>265</v>
      </c>
      <c r="B1278" s="176" t="s">
        <v>886</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1009</v>
      </c>
      <c r="C1282" s="23">
        <v>45832</v>
      </c>
      <c r="E1282" s="74">
        <v>883</v>
      </c>
      <c r="F1282" s="11" t="s">
        <v>1831</v>
      </c>
      <c r="G1282" t="s">
        <v>1808</v>
      </c>
    </row>
    <row r="1283" spans="1:7" ht="15.75">
      <c r="A1283" s="235" t="s">
        <v>400</v>
      </c>
      <c r="B1283" s="870" t="s">
        <v>1368</v>
      </c>
      <c r="C1283" s="239">
        <v>45833</v>
      </c>
      <c r="D1283" s="11">
        <v>245</v>
      </c>
      <c r="F1283" s="11" t="s">
        <v>1447</v>
      </c>
      <c r="G1283" t="s">
        <v>1808</v>
      </c>
    </row>
    <row r="1284" spans="1:7">
      <c r="A1284" s="76" t="s">
        <v>392</v>
      </c>
      <c r="B1284" s="176" t="s">
        <v>886</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70" t="s">
        <v>1368</v>
      </c>
      <c r="C1288" s="239">
        <v>45834</v>
      </c>
      <c r="D1288" s="89">
        <v>1091</v>
      </c>
      <c r="G1288" t="s">
        <v>1808</v>
      </c>
    </row>
    <row r="1289" spans="1:7">
      <c r="A1289" s="76" t="s">
        <v>265</v>
      </c>
      <c r="B1289" s="176" t="s">
        <v>886</v>
      </c>
      <c r="C1289" s="239">
        <v>45834</v>
      </c>
      <c r="F1289" s="245" t="s">
        <v>1834</v>
      </c>
      <c r="G1289" t="s">
        <v>1808</v>
      </c>
    </row>
    <row r="1290" spans="1:7">
      <c r="A1290" s="76" t="s">
        <v>267</v>
      </c>
      <c r="B1290" s="176" t="s">
        <v>886</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1009</v>
      </c>
      <c r="C1295" s="23">
        <v>45834</v>
      </c>
      <c r="D1295" s="11">
        <v>112</v>
      </c>
      <c r="F1295" s="11" t="s">
        <v>1493</v>
      </c>
      <c r="G1295" t="s">
        <v>1808</v>
      </c>
    </row>
    <row r="1296" spans="1:7">
      <c r="A1296" s="233" t="s">
        <v>111</v>
      </c>
      <c r="B1296" s="76" t="s">
        <v>1009</v>
      </c>
      <c r="C1296" s="23">
        <v>45834</v>
      </c>
      <c r="D1296" s="11">
        <v>676</v>
      </c>
      <c r="F1296" s="11" t="s">
        <v>1801</v>
      </c>
      <c r="G1296" t="s">
        <v>1808</v>
      </c>
    </row>
    <row r="1297" spans="1:7">
      <c r="A1297" s="235" t="s">
        <v>137</v>
      </c>
      <c r="B1297" s="235" t="s">
        <v>858</v>
      </c>
      <c r="C1297" s="23">
        <v>45834</v>
      </c>
      <c r="E1297" s="250">
        <v>6183</v>
      </c>
      <c r="F1297" s="11" t="s">
        <v>1837</v>
      </c>
    </row>
    <row r="1298" spans="1:7" ht="15.75">
      <c r="A1298" s="235" t="s">
        <v>400</v>
      </c>
      <c r="B1298" s="870" t="s">
        <v>1368</v>
      </c>
      <c r="C1298" s="239">
        <v>45835</v>
      </c>
      <c r="D1298" s="11">
        <v>303</v>
      </c>
      <c r="F1298" s="11" t="s">
        <v>1447</v>
      </c>
      <c r="G1298" t="s">
        <v>1808</v>
      </c>
    </row>
    <row r="1299" spans="1:7">
      <c r="A1299" s="76" t="s">
        <v>267</v>
      </c>
      <c r="B1299" s="176" t="s">
        <v>886</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1009</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1009</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1009</v>
      </c>
      <c r="C1308" s="23">
        <v>45839</v>
      </c>
      <c r="D1308" s="11">
        <v>478</v>
      </c>
      <c r="G1308" t="s">
        <v>1841</v>
      </c>
    </row>
    <row r="1309" spans="1:7">
      <c r="A1309" s="235" t="s">
        <v>137</v>
      </c>
      <c r="B1309" s="246" t="s">
        <v>1009</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1009</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1009</v>
      </c>
      <c r="C1316" s="23">
        <v>45841</v>
      </c>
      <c r="D1316" s="11">
        <v>372</v>
      </c>
      <c r="F1316" s="50" t="s">
        <v>1493</v>
      </c>
      <c r="G1316" t="s">
        <v>1841</v>
      </c>
    </row>
    <row r="1317" spans="1:7" ht="15.75">
      <c r="A1317" s="76" t="s">
        <v>111</v>
      </c>
      <c r="B1317" s="246" t="s">
        <v>858</v>
      </c>
      <c r="C1317" s="23">
        <v>45841</v>
      </c>
      <c r="E1317" s="250">
        <v>5776</v>
      </c>
      <c r="F1317" s="322" t="s">
        <v>1845</v>
      </c>
    </row>
    <row r="1318" spans="1:7">
      <c r="A1318" s="877"/>
      <c r="B1318" s="878"/>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858</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5" t="s">
        <v>56</v>
      </c>
      <c r="C1324" s="23">
        <v>45846</v>
      </c>
      <c r="D1324" s="11">
        <v>827</v>
      </c>
      <c r="F1324" s="11" t="s">
        <v>1848</v>
      </c>
      <c r="G1324" t="s">
        <v>1841</v>
      </c>
    </row>
    <row r="1325" spans="1:7">
      <c r="A1325" s="879" t="s">
        <v>157</v>
      </c>
      <c r="B1325" s="880" t="s">
        <v>56</v>
      </c>
      <c r="C1325" s="23">
        <v>45846</v>
      </c>
      <c r="D1325" s="11">
        <v>60</v>
      </c>
      <c r="F1325" s="11" t="s">
        <v>1801</v>
      </c>
      <c r="G1325" t="s">
        <v>1841</v>
      </c>
    </row>
    <row r="1326" spans="1:7" ht="15.75">
      <c r="A1326" s="315" t="s">
        <v>252</v>
      </c>
      <c r="B1326" s="175" t="s">
        <v>1368</v>
      </c>
      <c r="C1326" s="239">
        <v>45847</v>
      </c>
      <c r="D1326" s="11">
        <v>321</v>
      </c>
      <c r="G1326" t="s">
        <v>1841</v>
      </c>
    </row>
    <row r="1327" spans="1:7">
      <c r="A1327" s="880" t="s">
        <v>128</v>
      </c>
      <c r="B1327" s="906" t="s">
        <v>1009</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7" t="s">
        <v>115</v>
      </c>
      <c r="B1331" s="906" t="s">
        <v>858</v>
      </c>
      <c r="C1331" s="23">
        <v>45849</v>
      </c>
      <c r="D1331" s="11">
        <v>198</v>
      </c>
      <c r="G1331" t="s">
        <v>1841</v>
      </c>
    </row>
    <row r="1332" spans="1:7" ht="15.75">
      <c r="A1332" s="178" t="s">
        <v>252</v>
      </c>
      <c r="B1332" s="175" t="s">
        <v>1368</v>
      </c>
      <c r="C1332" s="239">
        <v>45852</v>
      </c>
      <c r="F1332" s="11" t="s">
        <v>104</v>
      </c>
      <c r="G1332" t="s">
        <v>1841</v>
      </c>
    </row>
    <row r="1333" spans="1:7">
      <c r="A1333" s="907" t="s">
        <v>115</v>
      </c>
      <c r="B1333" s="906" t="s">
        <v>858</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3" t="s">
        <v>56</v>
      </c>
      <c r="C1336" s="23">
        <v>45853</v>
      </c>
      <c r="D1336" s="89">
        <v>1210</v>
      </c>
      <c r="F1336" s="11" t="s">
        <v>1851</v>
      </c>
      <c r="G1336" t="s">
        <v>1841</v>
      </c>
    </row>
    <row r="1337" spans="1:7">
      <c r="A1337" s="627" t="s">
        <v>129</v>
      </c>
      <c r="B1337" s="595" t="s">
        <v>858</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858</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70" t="s">
        <v>1368</v>
      </c>
      <c r="C1350" s="239">
        <v>45859</v>
      </c>
      <c r="D1350" s="11">
        <v>551</v>
      </c>
      <c r="G1350" t="s">
        <v>1841</v>
      </c>
    </row>
    <row r="1351" spans="1:7">
      <c r="A1351" s="315" t="s">
        <v>161</v>
      </c>
      <c r="B1351" s="176" t="s">
        <v>886</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858</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886</v>
      </c>
      <c r="C1358" s="239">
        <v>45860</v>
      </c>
      <c r="D1358" s="11">
        <v>300</v>
      </c>
      <c r="G1358" t="s">
        <v>1841</v>
      </c>
    </row>
    <row r="1359" spans="1:7">
      <c r="A1359" s="234" t="s">
        <v>161</v>
      </c>
      <c r="B1359" s="234" t="s">
        <v>1032</v>
      </c>
      <c r="C1359" s="23">
        <v>45860</v>
      </c>
      <c r="D1359" s="89">
        <v>1107</v>
      </c>
      <c r="G1359" t="s">
        <v>1841</v>
      </c>
    </row>
    <row r="1360" spans="1:7" ht="15.75">
      <c r="A1360" s="76" t="s">
        <v>161</v>
      </c>
      <c r="B1360" s="175" t="s">
        <v>1368</v>
      </c>
      <c r="C1360" s="239">
        <v>45860</v>
      </c>
      <c r="D1360" s="11">
        <v>316</v>
      </c>
      <c r="G1360" t="s">
        <v>1841</v>
      </c>
    </row>
    <row r="1361" spans="1:7">
      <c r="A1361" s="252" t="s">
        <v>129</v>
      </c>
      <c r="B1361" s="813" t="s">
        <v>858</v>
      </c>
      <c r="C1361" s="23">
        <v>45860</v>
      </c>
      <c r="D1361" s="11">
        <v>318</v>
      </c>
      <c r="G1361" t="s">
        <v>1841</v>
      </c>
    </row>
    <row r="1362" spans="1:7">
      <c r="A1362" s="296" t="s">
        <v>1397</v>
      </c>
      <c r="B1362" s="595" t="s">
        <v>858</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886</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81" t="s">
        <v>115</v>
      </c>
      <c r="B1370" s="595" t="s">
        <v>858</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886</v>
      </c>
      <c r="C1375" s="239">
        <v>45862</v>
      </c>
      <c r="D1375" s="11">
        <v>619</v>
      </c>
      <c r="F1375" s="11" t="s">
        <v>1866</v>
      </c>
      <c r="G1375" t="s">
        <v>1841</v>
      </c>
    </row>
    <row r="1376" spans="1:7">
      <c r="A1376" s="234" t="s">
        <v>161</v>
      </c>
      <c r="B1376" s="234" t="s">
        <v>1032</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858</v>
      </c>
      <c r="C1378" s="23">
        <v>45862</v>
      </c>
      <c r="D1378" s="11">
        <v>880</v>
      </c>
      <c r="G1378" t="s">
        <v>1841</v>
      </c>
    </row>
    <row r="1379" spans="1:7">
      <c r="A1379" s="253" t="s">
        <v>128</v>
      </c>
      <c r="B1379" s="273" t="s">
        <v>1009</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8" t="s">
        <v>115</v>
      </c>
      <c r="B1386" s="906" t="s">
        <v>858</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70" t="s">
        <v>1368</v>
      </c>
      <c r="C1390" s="239">
        <v>45866</v>
      </c>
      <c r="F1390" s="237" t="s">
        <v>1640</v>
      </c>
      <c r="G1390" t="s">
        <v>1841</v>
      </c>
    </row>
    <row r="1391" spans="1:7">
      <c r="A1391" s="76" t="s">
        <v>157</v>
      </c>
      <c r="B1391" s="176" t="s">
        <v>886</v>
      </c>
      <c r="C1391" s="239">
        <v>45866</v>
      </c>
      <c r="D1391" s="89">
        <v>1181</v>
      </c>
      <c r="G1391" t="s">
        <v>1841</v>
      </c>
    </row>
    <row r="1392" spans="1:7">
      <c r="A1392" s="908" t="s">
        <v>115</v>
      </c>
      <c r="B1392" s="906" t="s">
        <v>858</v>
      </c>
      <c r="C1392" s="23">
        <v>45866</v>
      </c>
      <c r="D1392" s="11">
        <v>345</v>
      </c>
      <c r="G1392" t="s">
        <v>1841</v>
      </c>
    </row>
    <row r="1393" spans="1:7">
      <c r="A1393" s="480" t="s">
        <v>157</v>
      </c>
      <c r="B1393" s="176" t="s">
        <v>886</v>
      </c>
      <c r="C1393" s="239">
        <v>45867</v>
      </c>
      <c r="D1393" s="89">
        <v>1933</v>
      </c>
      <c r="G1393" t="s">
        <v>1841</v>
      </c>
    </row>
    <row r="1394" spans="1:7">
      <c r="A1394" s="316" t="s">
        <v>151</v>
      </c>
      <c r="B1394" s="317" t="s">
        <v>56</v>
      </c>
      <c r="C1394" s="23">
        <v>45867</v>
      </c>
      <c r="E1394" s="250">
        <v>5590</v>
      </c>
      <c r="F1394" s="11" t="s">
        <v>1873</v>
      </c>
      <c r="G1394" t="s">
        <v>1841</v>
      </c>
    </row>
    <row r="1395" spans="1:7">
      <c r="A1395" s="882" t="s">
        <v>207</v>
      </c>
      <c r="B1395" s="883" t="s">
        <v>56</v>
      </c>
      <c r="C1395" s="23">
        <v>45867</v>
      </c>
      <c r="D1395" s="89">
        <v>1004</v>
      </c>
      <c r="F1395" s="11" t="s">
        <v>1874</v>
      </c>
      <c r="G1395" t="s">
        <v>1841</v>
      </c>
    </row>
    <row r="1396" spans="1:7" ht="15.75">
      <c r="A1396" s="349" t="s">
        <v>250</v>
      </c>
      <c r="B1396" s="870" t="s">
        <v>1368</v>
      </c>
      <c r="C1396" s="239">
        <v>45867</v>
      </c>
      <c r="D1396" s="11">
        <v>581</v>
      </c>
      <c r="E1396" s="250">
        <v>1200</v>
      </c>
      <c r="F1396" s="11" t="s">
        <v>1875</v>
      </c>
      <c r="G1396" t="s">
        <v>1841</v>
      </c>
    </row>
    <row r="1397" spans="1:7">
      <c r="A1397" s="76" t="s">
        <v>157</v>
      </c>
      <c r="B1397" s="176" t="s">
        <v>886</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858</v>
      </c>
      <c r="C1402" s="23">
        <v>45868</v>
      </c>
      <c r="D1402" s="11">
        <v>314</v>
      </c>
      <c r="G1402" t="s">
        <v>1841</v>
      </c>
    </row>
    <row r="1403" spans="1:7" ht="15.75">
      <c r="A1403" s="235" t="s">
        <v>294</v>
      </c>
      <c r="B1403" s="870" t="s">
        <v>1368</v>
      </c>
      <c r="C1403" s="239">
        <v>45869</v>
      </c>
      <c r="F1403" s="249" t="s">
        <v>1586</v>
      </c>
      <c r="G1403" t="s">
        <v>1841</v>
      </c>
    </row>
    <row r="1404" spans="1:7">
      <c r="A1404" s="76" t="s">
        <v>157</v>
      </c>
      <c r="B1404" s="176" t="s">
        <v>886</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858</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9" t="s">
        <v>157</v>
      </c>
      <c r="B1410" s="244" t="s">
        <v>58</v>
      </c>
      <c r="C1410" s="23">
        <v>45870</v>
      </c>
      <c r="F1410" s="11" t="s">
        <v>1880</v>
      </c>
      <c r="G1410" t="s">
        <v>1878</v>
      </c>
    </row>
    <row r="1411" spans="1:7">
      <c r="A1411" s="69" t="s">
        <v>140</v>
      </c>
      <c r="B1411" s="91" t="s">
        <v>858</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858</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858</v>
      </c>
      <c r="C1418" s="23">
        <v>45875</v>
      </c>
      <c r="D1418" s="11">
        <v>840</v>
      </c>
      <c r="G1418" t="s">
        <v>1878</v>
      </c>
    </row>
    <row r="1419" spans="1:7">
      <c r="A1419" s="76" t="s">
        <v>108</v>
      </c>
      <c r="B1419" s="420" t="s">
        <v>858</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858</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858</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858</v>
      </c>
      <c r="C1430" s="23">
        <v>45880</v>
      </c>
      <c r="D1430" s="11">
        <v>571</v>
      </c>
      <c r="G1430" t="s">
        <v>1878</v>
      </c>
    </row>
    <row r="1431" spans="1:7" ht="15.75">
      <c r="A1431" s="38" t="s">
        <v>396</v>
      </c>
      <c r="B1431" s="175" t="s">
        <v>1368</v>
      </c>
      <c r="C1431" s="239">
        <v>45881</v>
      </c>
      <c r="D1431" s="11">
        <v>35</v>
      </c>
      <c r="G1431" t="s">
        <v>1878</v>
      </c>
    </row>
    <row r="1432" spans="1:7">
      <c r="A1432" s="910" t="s">
        <v>239</v>
      </c>
      <c r="B1432" s="911"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858</v>
      </c>
      <c r="C1435" s="23">
        <v>45881</v>
      </c>
      <c r="D1435" s="11">
        <v>319</v>
      </c>
      <c r="G1435" t="s">
        <v>1878</v>
      </c>
    </row>
    <row r="1436" spans="1:7">
      <c r="A1436" s="421" t="s">
        <v>140</v>
      </c>
      <c r="B1436" s="240" t="s">
        <v>858</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80"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858</v>
      </c>
      <c r="C1443" s="23">
        <v>45882</v>
      </c>
      <c r="D1443" s="11">
        <v>540</v>
      </c>
      <c r="G1443" t="s">
        <v>1878</v>
      </c>
    </row>
    <row r="1444" spans="1:7" ht="15.75">
      <c r="A1444" s="38" t="s">
        <v>396</v>
      </c>
      <c r="B1444" s="175" t="s">
        <v>1368</v>
      </c>
      <c r="C1444" s="239">
        <v>45883</v>
      </c>
      <c r="D1444" s="11">
        <v>144</v>
      </c>
      <c r="G1444" t="s">
        <v>1878</v>
      </c>
    </row>
    <row r="1445" spans="1:7">
      <c r="A1445" s="910" t="s">
        <v>1398</v>
      </c>
      <c r="B1445" s="911"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858</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858</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10" t="s">
        <v>239</v>
      </c>
      <c r="B1456" s="911"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858</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858</v>
      </c>
      <c r="C1466" s="23">
        <v>45888</v>
      </c>
      <c r="D1466" s="11">
        <v>408</v>
      </c>
      <c r="F1466" s="50"/>
      <c r="G1466" t="s">
        <v>1878</v>
      </c>
    </row>
    <row r="1467" spans="1:7" ht="15.75">
      <c r="A1467" s="69" t="s">
        <v>128</v>
      </c>
      <c r="B1467" s="175" t="s">
        <v>1368</v>
      </c>
      <c r="C1467" s="239">
        <v>45888</v>
      </c>
      <c r="F1467" s="76" t="s">
        <v>1892</v>
      </c>
      <c r="G1467" t="s">
        <v>1878</v>
      </c>
    </row>
    <row r="1468" spans="1:7">
      <c r="A1468" s="880" t="s">
        <v>108</v>
      </c>
      <c r="B1468" s="559" t="s">
        <v>858</v>
      </c>
      <c r="C1468" s="23">
        <v>45888</v>
      </c>
      <c r="D1468" s="11">
        <v>430</v>
      </c>
      <c r="F1468" s="103"/>
      <c r="G1468" t="s">
        <v>1878</v>
      </c>
    </row>
    <row r="1469" spans="1:7" ht="15.75">
      <c r="A1469" s="862" t="s">
        <v>396</v>
      </c>
      <c r="B1469" s="870" t="s">
        <v>1368</v>
      </c>
      <c r="C1469" s="239">
        <v>45889</v>
      </c>
      <c r="D1469" s="11">
        <v>181</v>
      </c>
      <c r="G1469" t="s">
        <v>1878</v>
      </c>
    </row>
    <row r="1470" spans="1:7">
      <c r="A1470" s="38" t="s">
        <v>392</v>
      </c>
      <c r="B1470" s="176" t="s">
        <v>886</v>
      </c>
      <c r="C1470" s="239">
        <v>45889</v>
      </c>
      <c r="F1470" s="249" t="s">
        <v>1854</v>
      </c>
      <c r="G1470" t="s">
        <v>1878</v>
      </c>
    </row>
    <row r="1471" spans="1:7">
      <c r="A1471" s="910" t="s">
        <v>1399</v>
      </c>
      <c r="B1471" s="911"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858</v>
      </c>
      <c r="C1474" s="23">
        <v>45889</v>
      </c>
      <c r="D1474" s="11">
        <v>607</v>
      </c>
      <c r="F1474" s="11" t="s">
        <v>1893</v>
      </c>
      <c r="G1474" t="s">
        <v>1878</v>
      </c>
    </row>
    <row r="1475" spans="1:7" ht="15.75">
      <c r="A1475" s="69" t="s">
        <v>128</v>
      </c>
      <c r="B1475" s="175" t="s">
        <v>1368</v>
      </c>
      <c r="C1475" s="239">
        <v>45889</v>
      </c>
      <c r="D1475" s="11">
        <v>499</v>
      </c>
      <c r="G1475" t="s">
        <v>1878</v>
      </c>
    </row>
    <row r="1476" spans="1:7" ht="15.75">
      <c r="A1476" s="862" t="s">
        <v>396</v>
      </c>
      <c r="B1476" s="870" t="s">
        <v>1368</v>
      </c>
      <c r="C1476" s="239">
        <v>45890</v>
      </c>
      <c r="D1476" s="11">
        <v>82</v>
      </c>
      <c r="G1476" t="s">
        <v>1878</v>
      </c>
    </row>
    <row r="1477" spans="1:7">
      <c r="A1477" s="38" t="s">
        <v>392</v>
      </c>
      <c r="B1477" s="176" t="s">
        <v>886</v>
      </c>
      <c r="C1477" s="239">
        <v>45890</v>
      </c>
      <c r="F1477" s="11" t="s">
        <v>1642</v>
      </c>
      <c r="G1477" t="s">
        <v>1878</v>
      </c>
    </row>
    <row r="1478" spans="1:7">
      <c r="A1478" s="910" t="s">
        <v>1399</v>
      </c>
      <c r="B1478" s="911"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858</v>
      </c>
      <c r="C1482" s="23">
        <v>45890</v>
      </c>
      <c r="D1482" s="89">
        <v>1022</v>
      </c>
      <c r="G1482" t="s">
        <v>1878</v>
      </c>
    </row>
    <row r="1483" spans="1:7" ht="15.75">
      <c r="A1483" s="69" t="s">
        <v>128</v>
      </c>
      <c r="B1483" s="175" t="s">
        <v>1368</v>
      </c>
      <c r="C1483" s="239">
        <v>45890</v>
      </c>
      <c r="D1483" s="11">
        <v>231</v>
      </c>
      <c r="G1483" t="s">
        <v>1878</v>
      </c>
    </row>
    <row r="1484" spans="1:7" ht="15.75">
      <c r="A1484" s="862" t="s">
        <v>396</v>
      </c>
      <c r="B1484" s="870" t="s">
        <v>1368</v>
      </c>
      <c r="C1484" s="239">
        <v>45891</v>
      </c>
      <c r="D1484" s="11">
        <v>96</v>
      </c>
      <c r="G1484" t="s">
        <v>1878</v>
      </c>
    </row>
    <row r="1485" spans="1:7">
      <c r="A1485" s="38" t="s">
        <v>506</v>
      </c>
      <c r="B1485" s="176" t="s">
        <v>886</v>
      </c>
      <c r="C1485" s="239">
        <v>45891</v>
      </c>
      <c r="D1485" s="11">
        <v>878</v>
      </c>
      <c r="F1485" s="11" t="s">
        <v>1895</v>
      </c>
      <c r="G1485" t="s">
        <v>1878</v>
      </c>
    </row>
    <row r="1486" spans="1:7">
      <c r="A1486" s="910" t="s">
        <v>1399</v>
      </c>
      <c r="B1486" s="911"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858</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62" t="s">
        <v>396</v>
      </c>
      <c r="B1490" s="870" t="s">
        <v>1368</v>
      </c>
      <c r="C1490" s="239">
        <v>45894</v>
      </c>
      <c r="D1490" s="11">
        <v>20</v>
      </c>
      <c r="F1490" s="240"/>
      <c r="G1490" t="s">
        <v>1878</v>
      </c>
    </row>
    <row r="1491" spans="1:7">
      <c r="A1491" s="38" t="s">
        <v>506</v>
      </c>
      <c r="B1491" s="176" t="s">
        <v>886</v>
      </c>
      <c r="C1491" s="239">
        <v>45894</v>
      </c>
      <c r="D1491" s="11">
        <v>715</v>
      </c>
      <c r="G1491" t="s">
        <v>1878</v>
      </c>
    </row>
    <row r="1492" spans="1:7">
      <c r="A1492" s="910" t="s">
        <v>1399</v>
      </c>
      <c r="B1492" s="911"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858</v>
      </c>
      <c r="C1495" s="23">
        <v>45894</v>
      </c>
      <c r="D1495" s="11">
        <v>639</v>
      </c>
      <c r="G1495" t="s">
        <v>1878</v>
      </c>
    </row>
    <row r="1496" spans="1:7" ht="15.75">
      <c r="A1496" s="69" t="s">
        <v>128</v>
      </c>
      <c r="B1496" s="175" t="s">
        <v>1368</v>
      </c>
      <c r="C1496" s="239">
        <v>45894</v>
      </c>
      <c r="D1496" s="11">
        <v>503</v>
      </c>
      <c r="G1496" t="s">
        <v>1878</v>
      </c>
    </row>
    <row r="1497" spans="1:7" ht="15.75">
      <c r="A1497" s="862" t="s">
        <v>396</v>
      </c>
      <c r="B1497" s="870" t="s">
        <v>1368</v>
      </c>
      <c r="C1497" s="239">
        <v>45895</v>
      </c>
      <c r="F1497" s="11" t="s">
        <v>1642</v>
      </c>
      <c r="G1497" t="s">
        <v>1878</v>
      </c>
    </row>
    <row r="1498" spans="1:7">
      <c r="A1498" s="38" t="s">
        <v>392</v>
      </c>
      <c r="B1498" s="176" t="s">
        <v>886</v>
      </c>
      <c r="C1498" s="239">
        <v>45895</v>
      </c>
      <c r="D1498" s="89">
        <v>1009</v>
      </c>
      <c r="F1498" s="11" t="s">
        <v>1900</v>
      </c>
      <c r="G1498" t="s">
        <v>1878</v>
      </c>
    </row>
    <row r="1499" spans="1:7">
      <c r="A1499" s="910" t="s">
        <v>1399</v>
      </c>
      <c r="B1499" s="911"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858</v>
      </c>
      <c r="C1505" s="23">
        <v>45895</v>
      </c>
      <c r="F1505" s="11" t="s">
        <v>1586</v>
      </c>
      <c r="G1505" t="s">
        <v>1878</v>
      </c>
    </row>
    <row r="1506" spans="1:7">
      <c r="A1506" s="347" t="s">
        <v>214</v>
      </c>
      <c r="B1506" s="176" t="s">
        <v>886</v>
      </c>
      <c r="C1506" s="239">
        <v>45896</v>
      </c>
      <c r="D1506" s="89">
        <v>1017</v>
      </c>
      <c r="F1506" s="11" t="s">
        <v>1902</v>
      </c>
      <c r="G1506" t="s">
        <v>1878</v>
      </c>
    </row>
    <row r="1507" spans="1:7" ht="15.75">
      <c r="A1507" s="39" t="s">
        <v>230</v>
      </c>
      <c r="B1507" s="895"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858</v>
      </c>
      <c r="C1512" s="23">
        <v>45896</v>
      </c>
      <c r="D1512" s="11">
        <v>358</v>
      </c>
      <c r="F1512" s="11" t="s">
        <v>1906</v>
      </c>
      <c r="G1512" t="s">
        <v>1878</v>
      </c>
    </row>
    <row r="1513" spans="1:7">
      <c r="A1513" s="884" t="s">
        <v>115</v>
      </c>
      <c r="B1513" s="235" t="s">
        <v>858</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9"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858</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858</v>
      </c>
      <c r="C1520" s="23">
        <v>45897</v>
      </c>
      <c r="F1520" s="240" t="s">
        <v>1642</v>
      </c>
      <c r="G1520" t="s">
        <v>1878</v>
      </c>
    </row>
    <row r="1521" spans="1:7">
      <c r="A1521" s="881" t="s">
        <v>115</v>
      </c>
      <c r="B1521" s="273" t="s">
        <v>858</v>
      </c>
      <c r="C1521" s="23">
        <v>45897</v>
      </c>
      <c r="F1521" s="240" t="s">
        <v>1642</v>
      </c>
      <c r="G1521" t="s">
        <v>1878</v>
      </c>
    </row>
    <row r="1522" spans="1:7" ht="15.75">
      <c r="A1522" s="627" t="s">
        <v>396</v>
      </c>
      <c r="B1522" s="870" t="s">
        <v>1368</v>
      </c>
      <c r="C1522" s="239">
        <v>45898</v>
      </c>
      <c r="D1522" s="11">
        <v>177</v>
      </c>
      <c r="F1522" s="11" t="s">
        <v>1910</v>
      </c>
      <c r="G1522" t="s">
        <v>1878</v>
      </c>
    </row>
    <row r="1523" spans="1:7">
      <c r="A1523" s="69" t="s">
        <v>506</v>
      </c>
      <c r="B1523" s="176" t="s">
        <v>886</v>
      </c>
      <c r="C1523" s="239">
        <v>45898</v>
      </c>
      <c r="D1523" s="89">
        <v>1131</v>
      </c>
      <c r="G1523" t="s">
        <v>1878</v>
      </c>
    </row>
    <row r="1524" spans="1:7">
      <c r="A1524" s="931" t="s">
        <v>115</v>
      </c>
      <c r="B1524" s="559" t="s">
        <v>858</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858</v>
      </c>
      <c r="C1526" s="23">
        <v>45898</v>
      </c>
      <c r="E1526" s="250">
        <v>8378</v>
      </c>
      <c r="F1526" s="11" t="s">
        <v>1912</v>
      </c>
      <c r="G1526" t="s">
        <v>1878</v>
      </c>
    </row>
    <row r="1527" spans="1:7" ht="15.75">
      <c r="A1527" s="76" t="s">
        <v>943</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80" t="s">
        <v>115</v>
      </c>
      <c r="B1532" s="559" t="s">
        <v>858</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12" t="s">
        <v>943</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886</v>
      </c>
      <c r="C1537" s="239">
        <v>45903</v>
      </c>
      <c r="D1537" s="89">
        <v>2819</v>
      </c>
      <c r="F1537" s="11" t="s">
        <v>1922</v>
      </c>
      <c r="G1537" t="s">
        <v>1914</v>
      </c>
    </row>
    <row r="1538" spans="1:7" ht="15.75">
      <c r="A1538" s="894" t="s">
        <v>203</v>
      </c>
      <c r="B1538" s="895"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8" t="s">
        <v>115</v>
      </c>
      <c r="B1540" s="273" t="s">
        <v>858</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943</v>
      </c>
      <c r="B1543" s="103" t="s">
        <v>56</v>
      </c>
      <c r="C1543" s="23">
        <v>45904</v>
      </c>
      <c r="D1543" s="89">
        <v>1549</v>
      </c>
      <c r="F1543" s="11" t="s">
        <v>1926</v>
      </c>
      <c r="G1543" t="s">
        <v>1914</v>
      </c>
    </row>
    <row r="1544" spans="1:7">
      <c r="A1544" s="555" t="s">
        <v>885</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80" t="s">
        <v>199</v>
      </c>
      <c r="B1550" s="420" t="s">
        <v>56</v>
      </c>
      <c r="C1550" s="23">
        <v>45905</v>
      </c>
      <c r="D1550" s="11">
        <v>128</v>
      </c>
      <c r="E1550" s="74">
        <v>2000</v>
      </c>
      <c r="F1550" s="11" t="s">
        <v>1930</v>
      </c>
      <c r="G1550" t="s">
        <v>1914</v>
      </c>
    </row>
    <row r="1551" spans="1:7" ht="15.75">
      <c r="A1551" s="296" t="s">
        <v>214</v>
      </c>
      <c r="B1551" s="870" t="s">
        <v>1368</v>
      </c>
      <c r="C1551" s="239">
        <v>45905</v>
      </c>
      <c r="E1551" s="250">
        <v>2062</v>
      </c>
      <c r="G1551" t="s">
        <v>1914</v>
      </c>
    </row>
    <row r="1552" spans="1:7">
      <c r="A1552" s="347" t="s">
        <v>885</v>
      </c>
      <c r="B1552" s="176" t="s">
        <v>886</v>
      </c>
      <c r="C1552" s="239">
        <v>45908</v>
      </c>
      <c r="D1552" s="11">
        <v>254</v>
      </c>
      <c r="F1552" s="11" t="s">
        <v>1931</v>
      </c>
      <c r="G1552" t="s">
        <v>1914</v>
      </c>
    </row>
    <row r="1553" spans="1:7">
      <c r="A1553" s="918" t="s">
        <v>1399</v>
      </c>
      <c r="B1553" s="913" t="s">
        <v>56</v>
      </c>
      <c r="C1553" s="23">
        <v>45908</v>
      </c>
      <c r="D1553" s="89">
        <v>2498</v>
      </c>
      <c r="G1553" t="s">
        <v>1914</v>
      </c>
    </row>
    <row r="1554" spans="1:7">
      <c r="A1554" s="82" t="s">
        <v>943</v>
      </c>
      <c r="B1554" s="885" t="s">
        <v>56</v>
      </c>
      <c r="C1554" s="23">
        <v>45908</v>
      </c>
      <c r="D1554" s="11">
        <v>918</v>
      </c>
      <c r="F1554" s="11" t="s">
        <v>1932</v>
      </c>
      <c r="G1554" t="s">
        <v>1914</v>
      </c>
    </row>
    <row r="1555" spans="1:7">
      <c r="A1555" s="347" t="s">
        <v>885</v>
      </c>
      <c r="B1555" s="176" t="s">
        <v>886</v>
      </c>
      <c r="C1555" s="239">
        <v>45909</v>
      </c>
      <c r="D1555" s="89">
        <v>1686</v>
      </c>
      <c r="F1555" s="11" t="s">
        <v>1933</v>
      </c>
      <c r="G1555" t="s">
        <v>1914</v>
      </c>
    </row>
    <row r="1556" spans="1:7">
      <c r="A1556" s="918" t="s">
        <v>1399</v>
      </c>
      <c r="B1556" s="913" t="s">
        <v>56</v>
      </c>
      <c r="C1556" s="23">
        <v>45909</v>
      </c>
      <c r="D1556" s="89">
        <v>1192</v>
      </c>
      <c r="F1556" s="11" t="s">
        <v>1934</v>
      </c>
      <c r="G1556" t="s">
        <v>1914</v>
      </c>
    </row>
    <row r="1557" spans="1:7">
      <c r="A1557" s="82" t="s">
        <v>254</v>
      </c>
      <c r="B1557" s="885" t="s">
        <v>56</v>
      </c>
      <c r="C1557" s="23">
        <v>45909</v>
      </c>
      <c r="D1557" s="11">
        <v>329</v>
      </c>
      <c r="G1557" t="s">
        <v>1914</v>
      </c>
    </row>
    <row r="1558" spans="1:7" ht="15.75">
      <c r="A1558" s="862" t="s">
        <v>400</v>
      </c>
      <c r="B1558" s="870" t="s">
        <v>1368</v>
      </c>
      <c r="C1558" s="239">
        <v>45910</v>
      </c>
      <c r="D1558" s="11">
        <v>299</v>
      </c>
      <c r="G1558" t="s">
        <v>1914</v>
      </c>
    </row>
    <row r="1559" spans="1:7">
      <c r="A1559" s="347" t="s">
        <v>885</v>
      </c>
      <c r="B1559" s="176" t="s">
        <v>886</v>
      </c>
      <c r="C1559" s="239">
        <v>45910</v>
      </c>
      <c r="D1559" s="11">
        <v>611</v>
      </c>
      <c r="F1559" s="11" t="s">
        <v>1935</v>
      </c>
      <c r="G1559" t="s">
        <v>1914</v>
      </c>
    </row>
    <row r="1560" spans="1:7">
      <c r="A1560" s="918" t="s">
        <v>1399</v>
      </c>
      <c r="B1560" s="932" t="s">
        <v>56</v>
      </c>
      <c r="C1560" s="23">
        <v>45910</v>
      </c>
      <c r="D1560" s="89">
        <v>1925</v>
      </c>
      <c r="G1560" t="s">
        <v>1914</v>
      </c>
    </row>
    <row r="1561" spans="1:7" ht="15.75">
      <c r="A1561" s="27" t="s">
        <v>254</v>
      </c>
      <c r="B1561" s="175" t="s">
        <v>1368</v>
      </c>
      <c r="C1561" s="239">
        <v>45910</v>
      </c>
      <c r="D1561" s="11">
        <v>333</v>
      </c>
      <c r="G1561" t="s">
        <v>1914</v>
      </c>
    </row>
    <row r="1562" spans="1:7">
      <c r="A1562" s="909" t="s">
        <v>1213</v>
      </c>
      <c r="B1562" s="913" t="s">
        <v>56</v>
      </c>
      <c r="C1562" s="23">
        <v>45910</v>
      </c>
      <c r="D1562" s="11">
        <v>740</v>
      </c>
      <c r="F1562" s="11" t="s">
        <v>1936</v>
      </c>
      <c r="G1562" t="s">
        <v>1914</v>
      </c>
    </row>
    <row r="1563" spans="1:7">
      <c r="A1563" s="488" t="s">
        <v>1112</v>
      </c>
      <c r="B1563" s="637" t="s">
        <v>1113</v>
      </c>
      <c r="C1563" s="23">
        <v>45910</v>
      </c>
      <c r="D1563" s="11">
        <v>307</v>
      </c>
      <c r="G1563" t="s">
        <v>1914</v>
      </c>
    </row>
    <row r="1564" spans="1:7" ht="15.75">
      <c r="A1564" s="91" t="s">
        <v>142</v>
      </c>
      <c r="B1564" s="175" t="s">
        <v>1368</v>
      </c>
      <c r="C1564" s="239">
        <v>45910</v>
      </c>
      <c r="F1564" s="11" t="s">
        <v>1642</v>
      </c>
      <c r="G1564" t="s">
        <v>1914</v>
      </c>
    </row>
    <row r="1565" spans="1:7" ht="15.75">
      <c r="A1565" s="862" t="s">
        <v>400</v>
      </c>
      <c r="B1565" s="870" t="s">
        <v>1368</v>
      </c>
      <c r="C1565" s="239">
        <v>45911</v>
      </c>
      <c r="D1565" s="11">
        <v>302</v>
      </c>
      <c r="G1565" t="s">
        <v>1914</v>
      </c>
    </row>
    <row r="1566" spans="1:7">
      <c r="A1566" s="38" t="s">
        <v>392</v>
      </c>
      <c r="B1566" s="176" t="s">
        <v>886</v>
      </c>
      <c r="C1566" s="239">
        <v>45911</v>
      </c>
      <c r="D1566" s="11">
        <v>279</v>
      </c>
      <c r="F1566" s="11" t="s">
        <v>1937</v>
      </c>
      <c r="G1566" t="s">
        <v>1914</v>
      </c>
    </row>
    <row r="1567" spans="1:7">
      <c r="A1567" s="38" t="s">
        <v>506</v>
      </c>
      <c r="B1567" s="176" t="s">
        <v>886</v>
      </c>
      <c r="C1567" s="239">
        <v>45911</v>
      </c>
      <c r="D1567" s="11">
        <v>443</v>
      </c>
      <c r="F1567" s="11" t="s">
        <v>1938</v>
      </c>
      <c r="G1567" t="s">
        <v>1914</v>
      </c>
    </row>
    <row r="1568" spans="1:7" ht="15.75">
      <c r="A1568" s="39" t="s">
        <v>254</v>
      </c>
      <c r="B1568" s="895"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1112</v>
      </c>
      <c r="B1570" s="880" t="s">
        <v>1113</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1112</v>
      </c>
      <c r="B1574" s="880" t="s">
        <v>1113</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1213</v>
      </c>
      <c r="B1577" s="914"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1112</v>
      </c>
      <c r="B1579" s="880" t="s">
        <v>1113</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1213</v>
      </c>
      <c r="B1582" s="914"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890</v>
      </c>
      <c r="B1584" s="915" t="s">
        <v>56</v>
      </c>
      <c r="C1584" s="23">
        <v>45916</v>
      </c>
      <c r="D1584" s="89">
        <v>1808</v>
      </c>
      <c r="F1584" s="556"/>
      <c r="G1584" t="s">
        <v>1914</v>
      </c>
    </row>
    <row r="1585" spans="1:7">
      <c r="A1585" s="627" t="s">
        <v>1112</v>
      </c>
      <c r="B1585" s="296" t="s">
        <v>1113</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8"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1213</v>
      </c>
      <c r="B1590" s="562" t="s">
        <v>56</v>
      </c>
      <c r="C1590" s="23">
        <v>45917</v>
      </c>
      <c r="D1590" s="89">
        <v>1250</v>
      </c>
      <c r="F1590" s="556" t="s">
        <v>1942</v>
      </c>
      <c r="G1590" t="s">
        <v>1914</v>
      </c>
    </row>
    <row r="1591" spans="1:7">
      <c r="A1591" s="76" t="s">
        <v>885</v>
      </c>
      <c r="B1591" s="176" t="s">
        <v>886</v>
      </c>
      <c r="C1591" s="239">
        <v>45917</v>
      </c>
      <c r="D1591" s="11">
        <v>250</v>
      </c>
      <c r="F1591" s="556" t="s">
        <v>1943</v>
      </c>
      <c r="G1591" t="s">
        <v>1914</v>
      </c>
    </row>
    <row r="1592" spans="1:7">
      <c r="A1592" s="233" t="s">
        <v>890</v>
      </c>
      <c r="B1592" s="560" t="s">
        <v>56</v>
      </c>
      <c r="C1592" s="23">
        <v>45917</v>
      </c>
      <c r="F1592" s="556" t="s">
        <v>1944</v>
      </c>
      <c r="G1592" t="s">
        <v>1914</v>
      </c>
    </row>
    <row r="1593" spans="1:7">
      <c r="A1593" s="69" t="s">
        <v>1112</v>
      </c>
      <c r="B1593" s="76" t="s">
        <v>1113</v>
      </c>
      <c r="C1593" s="23">
        <v>45917</v>
      </c>
      <c r="D1593" s="11">
        <v>863</v>
      </c>
      <c r="F1593" s="556"/>
      <c r="G1593" t="s">
        <v>1914</v>
      </c>
    </row>
    <row r="1594" spans="1:7">
      <c r="A1594" s="908"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1213</v>
      </c>
      <c r="B1599" s="915" t="s">
        <v>56</v>
      </c>
      <c r="C1599" s="23">
        <v>45918</v>
      </c>
      <c r="D1599" s="11">
        <v>361</v>
      </c>
      <c r="F1599" s="556" t="s">
        <v>1947</v>
      </c>
      <c r="G1599" t="s">
        <v>1914</v>
      </c>
    </row>
    <row r="1600" spans="1:7">
      <c r="A1600" s="27" t="s">
        <v>890</v>
      </c>
      <c r="B1600" s="509" t="s">
        <v>56</v>
      </c>
      <c r="C1600" s="23">
        <v>45918</v>
      </c>
      <c r="D1600" s="89">
        <v>1204</v>
      </c>
      <c r="F1600" s="556" t="s">
        <v>1948</v>
      </c>
      <c r="G1600" t="s">
        <v>1914</v>
      </c>
    </row>
    <row r="1601" spans="1:7">
      <c r="A1601" s="27" t="s">
        <v>892</v>
      </c>
      <c r="B1601" s="509" t="s">
        <v>56</v>
      </c>
      <c r="C1601" s="23">
        <v>45918</v>
      </c>
      <c r="D1601" s="89">
        <v>562</v>
      </c>
      <c r="F1601" s="556"/>
      <c r="G1601" t="s">
        <v>1914</v>
      </c>
    </row>
    <row r="1602" spans="1:7">
      <c r="A1602" s="27" t="s">
        <v>1209</v>
      </c>
      <c r="B1602" s="509" t="s">
        <v>56</v>
      </c>
      <c r="C1602" s="23">
        <v>45918</v>
      </c>
      <c r="D1602" s="89">
        <v>754</v>
      </c>
      <c r="F1602" s="556" t="s">
        <v>1949</v>
      </c>
      <c r="G1602" t="s">
        <v>1914</v>
      </c>
    </row>
    <row r="1603" spans="1:7">
      <c r="A1603" s="69" t="s">
        <v>1112</v>
      </c>
      <c r="B1603" s="178" t="s">
        <v>1113</v>
      </c>
      <c r="C1603" s="23">
        <v>45918</v>
      </c>
      <c r="D1603" s="11">
        <v>499</v>
      </c>
      <c r="F1603" s="556"/>
      <c r="G1603" t="s">
        <v>1914</v>
      </c>
    </row>
    <row r="1604" spans="1:7">
      <c r="A1604" s="881"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1112</v>
      </c>
      <c r="B1608" s="317" t="s">
        <v>1113</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1244</v>
      </c>
      <c r="C1612" s="23">
        <v>45922</v>
      </c>
      <c r="D1612" s="11">
        <v>329</v>
      </c>
      <c r="F1612" s="556"/>
      <c r="G1612" t="s">
        <v>1914</v>
      </c>
    </row>
    <row r="1613" spans="1:7">
      <c r="A1613" s="233" t="s">
        <v>892</v>
      </c>
      <c r="B1613" s="560" t="s">
        <v>56</v>
      </c>
      <c r="C1613" s="23">
        <v>45922</v>
      </c>
      <c r="D1613" s="11">
        <v>978</v>
      </c>
      <c r="F1613" s="556" t="s">
        <v>1952</v>
      </c>
      <c r="G1613" t="s">
        <v>1914</v>
      </c>
    </row>
    <row r="1614" spans="1:7">
      <c r="A1614" s="234" t="s">
        <v>1209</v>
      </c>
      <c r="B1614" s="562" t="s">
        <v>56</v>
      </c>
      <c r="C1614" s="23">
        <v>45922</v>
      </c>
      <c r="D1614" s="11">
        <v>1285</v>
      </c>
      <c r="F1614" s="556" t="s">
        <v>1953</v>
      </c>
      <c r="G1614" t="s">
        <v>1914</v>
      </c>
    </row>
    <row r="1615" spans="1:7" ht="15.75">
      <c r="A1615" s="76" t="s">
        <v>972</v>
      </c>
      <c r="B1615" s="175" t="s">
        <v>1368</v>
      </c>
      <c r="C1615" s="239">
        <v>45922</v>
      </c>
      <c r="D1615" s="11">
        <v>335</v>
      </c>
      <c r="F1615" s="556" t="s">
        <v>1801</v>
      </c>
      <c r="G1615" t="s">
        <v>1914</v>
      </c>
    </row>
    <row r="1616" spans="1:7">
      <c r="A1616" s="252" t="s">
        <v>1112</v>
      </c>
      <c r="B1616" s="233" t="s">
        <v>1113</v>
      </c>
      <c r="C1616" s="23">
        <v>45922</v>
      </c>
      <c r="D1616" s="11">
        <v>839</v>
      </c>
      <c r="F1616" s="556"/>
      <c r="G1616" t="s">
        <v>1914</v>
      </c>
    </row>
    <row r="1617" spans="1:7">
      <c r="A1617" s="908"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6" t="s">
        <v>1402</v>
      </c>
      <c r="B1621" s="233" t="s">
        <v>1244</v>
      </c>
      <c r="C1621" s="23">
        <v>45923</v>
      </c>
      <c r="D1621" s="11">
        <v>427</v>
      </c>
      <c r="F1621" s="27"/>
      <c r="G1621" t="s">
        <v>1914</v>
      </c>
    </row>
    <row r="1622" spans="1:7">
      <c r="A1622" s="27" t="s">
        <v>892</v>
      </c>
      <c r="B1622" s="566" t="s">
        <v>56</v>
      </c>
      <c r="C1622" s="23">
        <v>45923</v>
      </c>
      <c r="D1622" s="11">
        <v>675</v>
      </c>
      <c r="F1622" s="27"/>
      <c r="G1622" t="s">
        <v>1914</v>
      </c>
    </row>
    <row r="1623" spans="1:7">
      <c r="A1623" s="82" t="s">
        <v>1194</v>
      </c>
      <c r="B1623" s="886" t="s">
        <v>56</v>
      </c>
      <c r="C1623" s="23">
        <v>45923</v>
      </c>
      <c r="D1623" s="89">
        <v>1231</v>
      </c>
      <c r="F1623" s="27" t="s">
        <v>1957</v>
      </c>
      <c r="G1623" t="s">
        <v>1914</v>
      </c>
    </row>
    <row r="1624" spans="1:7" ht="15.75">
      <c r="A1624" s="688" t="s">
        <v>972</v>
      </c>
      <c r="B1624" s="175" t="s">
        <v>1368</v>
      </c>
      <c r="C1624" s="239">
        <v>45923</v>
      </c>
      <c r="E1624" s="74">
        <v>335</v>
      </c>
      <c r="F1624" s="27" t="s">
        <v>1958</v>
      </c>
      <c r="G1624" t="s">
        <v>1914</v>
      </c>
    </row>
    <row r="1625" spans="1:7">
      <c r="A1625" s="252" t="s">
        <v>1112</v>
      </c>
      <c r="B1625" s="317" t="s">
        <v>1113</v>
      </c>
      <c r="C1625" s="23">
        <v>45923</v>
      </c>
      <c r="F1625" s="240" t="s">
        <v>1959</v>
      </c>
      <c r="G1625" t="s">
        <v>1914</v>
      </c>
    </row>
    <row r="1626" spans="1:7">
      <c r="A1626" s="881"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21" t="s">
        <v>1403</v>
      </c>
      <c r="B1628" s="879" t="s">
        <v>1032</v>
      </c>
      <c r="C1628" s="23">
        <v>45923</v>
      </c>
      <c r="D1628" s="11">
        <v>291</v>
      </c>
      <c r="F1628" s="27"/>
      <c r="G1628" t="s">
        <v>1914</v>
      </c>
    </row>
    <row r="1629" spans="1:7" ht="15.75">
      <c r="A1629" s="38" t="s">
        <v>431</v>
      </c>
      <c r="B1629" s="175" t="s">
        <v>1368</v>
      </c>
      <c r="C1629" s="239">
        <v>45924</v>
      </c>
      <c r="D1629" s="11">
        <v>260</v>
      </c>
      <c r="F1629" s="27"/>
      <c r="G1629" t="s">
        <v>1914</v>
      </c>
    </row>
    <row r="1630" spans="1:7">
      <c r="A1630" s="916" t="s">
        <v>1402</v>
      </c>
      <c r="B1630" s="233" t="s">
        <v>1244</v>
      </c>
      <c r="C1630" s="23">
        <v>45924</v>
      </c>
      <c r="D1630" s="11">
        <v>537</v>
      </c>
      <c r="F1630" s="27"/>
      <c r="G1630" t="s">
        <v>1914</v>
      </c>
    </row>
    <row r="1631" spans="1:7">
      <c r="A1631" s="82" t="s">
        <v>1200</v>
      </c>
      <c r="B1631" s="567" t="s">
        <v>56</v>
      </c>
      <c r="C1631" s="262">
        <v>45924</v>
      </c>
      <c r="D1631" s="89">
        <v>1205</v>
      </c>
      <c r="F1631" s="27" t="s">
        <v>1960</v>
      </c>
      <c r="G1631" t="s">
        <v>1914</v>
      </c>
    </row>
    <row r="1632" spans="1:7">
      <c r="A1632" s="82" t="s">
        <v>1194</v>
      </c>
      <c r="B1632" s="331" t="s">
        <v>56</v>
      </c>
      <c r="C1632" s="23">
        <v>45924</v>
      </c>
      <c r="D1632" s="568">
        <v>1538</v>
      </c>
      <c r="F1632" s="27" t="s">
        <v>1961</v>
      </c>
      <c r="G1632" t="s">
        <v>1914</v>
      </c>
    </row>
    <row r="1633" spans="1:7" ht="15.75">
      <c r="A1633" s="688" t="s">
        <v>872</v>
      </c>
      <c r="B1633" s="175" t="s">
        <v>1368</v>
      </c>
      <c r="C1633" s="239">
        <v>45924</v>
      </c>
      <c r="D1633" s="95">
        <v>240</v>
      </c>
      <c r="F1633" s="27"/>
      <c r="G1633" t="s">
        <v>1914</v>
      </c>
    </row>
    <row r="1634" spans="1:7">
      <c r="A1634" s="1259" t="s">
        <v>1213</v>
      </c>
      <c r="B1634" s="348" t="s">
        <v>56</v>
      </c>
      <c r="C1634" s="23">
        <v>45924</v>
      </c>
      <c r="D1634" s="95"/>
      <c r="F1634" s="263" t="s">
        <v>1962</v>
      </c>
      <c r="G1634" t="s">
        <v>1914</v>
      </c>
    </row>
    <row r="1635" spans="1:7">
      <c r="A1635" s="27" t="s">
        <v>892</v>
      </c>
      <c r="B1635" s="566" t="s">
        <v>56</v>
      </c>
      <c r="C1635" s="23">
        <v>45924</v>
      </c>
      <c r="D1635" s="95">
        <v>170</v>
      </c>
      <c r="F1635" s="76" t="s">
        <v>1963</v>
      </c>
      <c r="G1635" t="s">
        <v>1914</v>
      </c>
    </row>
    <row r="1636" spans="1:7">
      <c r="A1636" s="252" t="s">
        <v>1112</v>
      </c>
      <c r="B1636" s="317" t="s">
        <v>1113</v>
      </c>
      <c r="C1636" s="269">
        <v>45924</v>
      </c>
      <c r="D1636" s="11">
        <v>616</v>
      </c>
      <c r="F1636" s="39"/>
      <c r="G1636" t="s">
        <v>1914</v>
      </c>
    </row>
    <row r="1637" spans="1:7">
      <c r="A1637" s="881"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21" t="s">
        <v>1403</v>
      </c>
      <c r="B1639" s="879" t="s">
        <v>1032</v>
      </c>
      <c r="C1639" s="23">
        <v>45924</v>
      </c>
      <c r="F1639" s="240" t="s">
        <v>1964</v>
      </c>
      <c r="G1639" t="s">
        <v>1914</v>
      </c>
    </row>
    <row r="1640" spans="1:7">
      <c r="A1640" s="263" t="s">
        <v>108</v>
      </c>
      <c r="B1640" s="632" t="s">
        <v>54</v>
      </c>
      <c r="C1640" s="23">
        <v>45924</v>
      </c>
      <c r="D1640" s="11">
        <v>406</v>
      </c>
      <c r="F1640" s="4"/>
      <c r="G1640" t="s">
        <v>1914</v>
      </c>
    </row>
    <row r="1641" spans="1:7" ht="15.75">
      <c r="A1641" s="76" t="s">
        <v>1213</v>
      </c>
      <c r="B1641" s="175" t="s">
        <v>1368</v>
      </c>
      <c r="C1641" s="239">
        <v>45924</v>
      </c>
      <c r="E1641" s="250">
        <v>1837</v>
      </c>
      <c r="F1641" s="27" t="s">
        <v>1965</v>
      </c>
      <c r="G1641" t="s">
        <v>1914</v>
      </c>
    </row>
    <row r="1642" spans="1:7" ht="15.75">
      <c r="A1642" s="76" t="s">
        <v>890</v>
      </c>
      <c r="B1642" s="175" t="s">
        <v>1368</v>
      </c>
      <c r="C1642" s="239">
        <v>45924</v>
      </c>
      <c r="E1642" s="74">
        <v>731</v>
      </c>
      <c r="F1642" s="27" t="s">
        <v>1965</v>
      </c>
      <c r="G1642" t="s">
        <v>1914</v>
      </c>
    </row>
    <row r="1643" spans="1:7" ht="15.75">
      <c r="A1643" s="76" t="s">
        <v>892</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6" t="s">
        <v>1402</v>
      </c>
      <c r="B1646" s="233" t="s">
        <v>1244</v>
      </c>
      <c r="C1646" s="23">
        <v>45925</v>
      </c>
      <c r="D1646" s="11">
        <v>646</v>
      </c>
      <c r="F1646" s="27" t="s">
        <v>1595</v>
      </c>
      <c r="G1646" t="s">
        <v>1914</v>
      </c>
    </row>
    <row r="1647" spans="1:7">
      <c r="A1647" s="27" t="s">
        <v>1200</v>
      </c>
      <c r="B1647" s="566" t="s">
        <v>56</v>
      </c>
      <c r="C1647" s="23">
        <v>45925</v>
      </c>
      <c r="D1647" s="89">
        <v>1000</v>
      </c>
      <c r="F1647" s="4"/>
      <c r="G1647" t="s">
        <v>1914</v>
      </c>
    </row>
    <row r="1648" spans="1:7">
      <c r="A1648" s="82" t="s">
        <v>1194</v>
      </c>
      <c r="B1648" s="886" t="s">
        <v>56</v>
      </c>
      <c r="C1648" s="23">
        <v>45925</v>
      </c>
      <c r="D1648" s="89">
        <v>1377</v>
      </c>
      <c r="F1648" s="27" t="s">
        <v>1966</v>
      </c>
      <c r="G1648" t="s">
        <v>1914</v>
      </c>
    </row>
    <row r="1649" spans="1:7" ht="15.75">
      <c r="A1649" s="688" t="s">
        <v>872</v>
      </c>
      <c r="B1649" s="175" t="s">
        <v>1368</v>
      </c>
      <c r="C1649" s="239">
        <v>45925</v>
      </c>
      <c r="D1649" s="11">
        <v>504</v>
      </c>
      <c r="F1649" s="4"/>
      <c r="G1649" t="s">
        <v>1914</v>
      </c>
    </row>
    <row r="1650" spans="1:7">
      <c r="A1650" s="917" t="s">
        <v>1404</v>
      </c>
      <c r="B1650" s="233" t="s">
        <v>1440</v>
      </c>
      <c r="C1650" s="23">
        <v>45925</v>
      </c>
      <c r="F1650" s="240" t="s">
        <v>1967</v>
      </c>
      <c r="G1650" t="s">
        <v>1914</v>
      </c>
    </row>
    <row r="1651" spans="1:7">
      <c r="A1651" s="69" t="s">
        <v>1112</v>
      </c>
      <c r="B1651" s="178" t="s">
        <v>1113</v>
      </c>
      <c r="C1651" s="23">
        <v>45925</v>
      </c>
      <c r="D1651" s="11">
        <v>969</v>
      </c>
      <c r="G1651" t="s">
        <v>1914</v>
      </c>
    </row>
    <row r="1652" spans="1:7">
      <c r="A1652" s="881"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21" t="s">
        <v>1403</v>
      </c>
      <c r="B1654" s="879" t="s">
        <v>1032</v>
      </c>
      <c r="C1654" s="23">
        <v>45925</v>
      </c>
      <c r="F1654" s="240" t="s">
        <v>1968</v>
      </c>
      <c r="G1654" t="s">
        <v>1914</v>
      </c>
    </row>
    <row r="1655" spans="1:7">
      <c r="A1655" s="247" t="s">
        <v>1402</v>
      </c>
      <c r="B1655" s="76" t="s">
        <v>1244</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1113</v>
      </c>
      <c r="C1657" s="23">
        <v>45926</v>
      </c>
      <c r="D1657" s="11">
        <v>300</v>
      </c>
      <c r="G1657" t="s">
        <v>1914</v>
      </c>
    </row>
    <row r="1658" spans="1:7">
      <c r="A1658" s="233" t="s">
        <v>1404</v>
      </c>
      <c r="B1658" s="560" t="s">
        <v>1969</v>
      </c>
      <c r="C1658" s="23">
        <v>45926</v>
      </c>
      <c r="D1658" s="11">
        <v>364</v>
      </c>
      <c r="G1658" t="s">
        <v>1914</v>
      </c>
    </row>
    <row r="1659" spans="1:7">
      <c r="A1659" s="69" t="s">
        <v>1112</v>
      </c>
      <c r="B1659" s="76" t="s">
        <v>1113</v>
      </c>
      <c r="C1659" s="23">
        <v>45926</v>
      </c>
      <c r="D1659" s="11">
        <v>552</v>
      </c>
      <c r="G1659" t="s">
        <v>1914</v>
      </c>
    </row>
    <row r="1660" spans="1:7">
      <c r="A1660" s="908" t="s">
        <v>1133</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872</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1194</v>
      </c>
      <c r="B1667" s="559" t="s">
        <v>56</v>
      </c>
      <c r="C1667" s="23">
        <v>45929</v>
      </c>
      <c r="D1667" s="11">
        <v>600</v>
      </c>
      <c r="F1667" s="11" t="s">
        <v>1972</v>
      </c>
      <c r="G1667" t="s">
        <v>1914</v>
      </c>
    </row>
    <row r="1668" spans="1:7">
      <c r="A1668" s="240" t="s">
        <v>1200</v>
      </c>
      <c r="B1668" s="240" t="s">
        <v>56</v>
      </c>
      <c r="C1668" s="23">
        <v>45929</v>
      </c>
      <c r="D1668" s="89">
        <v>1002</v>
      </c>
      <c r="F1668" s="11" t="s">
        <v>1973</v>
      </c>
      <c r="G1668" t="s">
        <v>1914</v>
      </c>
    </row>
    <row r="1669" spans="1:7">
      <c r="A1669" s="69" t="s">
        <v>1112</v>
      </c>
      <c r="B1669" s="76" t="s">
        <v>1113</v>
      </c>
      <c r="C1669" s="23">
        <v>45929</v>
      </c>
      <c r="D1669" s="89">
        <v>1375</v>
      </c>
      <c r="G1669" t="s">
        <v>1914</v>
      </c>
    </row>
    <row r="1670" spans="1:7">
      <c r="A1670" s="908"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1133</v>
      </c>
      <c r="B1673" s="247" t="s">
        <v>54</v>
      </c>
      <c r="C1673" s="23">
        <v>45929</v>
      </c>
      <c r="D1673" s="11">
        <v>454</v>
      </c>
      <c r="G1673" t="s">
        <v>1914</v>
      </c>
    </row>
    <row r="1674" spans="1:7">
      <c r="A1674" s="263" t="s">
        <v>1200</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1265</v>
      </c>
      <c r="B1676" s="905" t="s">
        <v>52</v>
      </c>
      <c r="C1676" s="23">
        <v>45930</v>
      </c>
      <c r="D1676" s="89">
        <v>1253</v>
      </c>
      <c r="G1676" t="s">
        <v>1914</v>
      </c>
    </row>
    <row r="1677" spans="1:7">
      <c r="A1677" s="1260" t="s">
        <v>896</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1209</v>
      </c>
      <c r="B1680" s="175" t="s">
        <v>1368</v>
      </c>
      <c r="C1680" s="239">
        <v>45930</v>
      </c>
      <c r="E1680" s="74">
        <v>536</v>
      </c>
      <c r="G1680" t="s">
        <v>1914</v>
      </c>
    </row>
    <row r="1681" spans="1:7" ht="15.75">
      <c r="A1681" s="27" t="s">
        <v>1194</v>
      </c>
      <c r="B1681" s="175" t="s">
        <v>1368</v>
      </c>
      <c r="C1681" s="239">
        <v>45930</v>
      </c>
      <c r="E1681" s="74">
        <v>886</v>
      </c>
      <c r="G1681" t="s">
        <v>1914</v>
      </c>
    </row>
    <row r="1682" spans="1:7">
      <c r="A1682" s="253" t="s">
        <v>1112</v>
      </c>
      <c r="B1682" s="234" t="s">
        <v>1113</v>
      </c>
      <c r="C1682" s="23">
        <v>45930</v>
      </c>
      <c r="D1682" s="89">
        <v>1016</v>
      </c>
      <c r="G1682" t="s">
        <v>1914</v>
      </c>
    </row>
    <row r="1683" spans="1:7" ht="15.75">
      <c r="A1683" s="27" t="s">
        <v>896</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1133</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1265</v>
      </c>
      <c r="B1688" s="905" t="s">
        <v>52</v>
      </c>
      <c r="C1688" s="23">
        <v>45931</v>
      </c>
      <c r="D1688" s="89">
        <v>1351</v>
      </c>
      <c r="G1688" t="s">
        <v>1977</v>
      </c>
    </row>
    <row r="1689" spans="1:7">
      <c r="A1689" s="247" t="s">
        <v>896</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1220</v>
      </c>
      <c r="B1692" s="559" t="s">
        <v>56</v>
      </c>
      <c r="C1692" s="23">
        <v>45931</v>
      </c>
      <c r="D1692" s="89">
        <v>1118</v>
      </c>
      <c r="G1692" t="s">
        <v>1977</v>
      </c>
    </row>
    <row r="1693" spans="1:7">
      <c r="A1693" s="69" t="s">
        <v>1112</v>
      </c>
      <c r="B1693" s="76" t="s">
        <v>1113</v>
      </c>
      <c r="C1693" s="23">
        <v>45931</v>
      </c>
      <c r="D1693" s="11">
        <v>312</v>
      </c>
      <c r="G1693" t="s">
        <v>1977</v>
      </c>
    </row>
    <row r="1694" spans="1:7">
      <c r="A1694" s="421" t="s">
        <v>108</v>
      </c>
      <c r="B1694" s="76" t="s">
        <v>54</v>
      </c>
      <c r="C1694" s="23">
        <v>45931</v>
      </c>
      <c r="D1694" s="11">
        <v>753</v>
      </c>
      <c r="G1694" t="s">
        <v>1977</v>
      </c>
    </row>
    <row r="1695" spans="1:7">
      <c r="A1695" s="234" t="s">
        <v>1133</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1265</v>
      </c>
      <c r="B1697" s="905" t="s">
        <v>52</v>
      </c>
      <c r="C1697" s="23">
        <v>45932</v>
      </c>
      <c r="D1697" s="11">
        <v>443</v>
      </c>
      <c r="F1697" s="11" t="s">
        <v>1979</v>
      </c>
      <c r="G1697" t="s">
        <v>1977</v>
      </c>
    </row>
    <row r="1698" spans="1:7">
      <c r="A1698" s="247" t="s">
        <v>1218</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1220</v>
      </c>
      <c r="B1701" s="559" t="s">
        <v>56</v>
      </c>
      <c r="C1701" s="23">
        <v>45932</v>
      </c>
      <c r="D1701" s="89">
        <v>1472</v>
      </c>
      <c r="F1701" s="11" t="s">
        <v>1935</v>
      </c>
      <c r="G1701" t="s">
        <v>1977</v>
      </c>
    </row>
    <row r="1702" spans="1:7">
      <c r="A1702" s="247" t="s">
        <v>896</v>
      </c>
      <c r="B1702" s="76" t="s">
        <v>56</v>
      </c>
      <c r="C1702" s="23">
        <v>45932</v>
      </c>
      <c r="D1702" s="89">
        <v>1479</v>
      </c>
      <c r="F1702" s="11" t="s">
        <v>1982</v>
      </c>
      <c r="G1702" t="s">
        <v>1977</v>
      </c>
    </row>
    <row r="1703" spans="1:7">
      <c r="A1703" s="627" t="s">
        <v>1112</v>
      </c>
      <c r="B1703" s="235" t="s">
        <v>1113</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1133</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1265</v>
      </c>
      <c r="B1710" s="905"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1112</v>
      </c>
      <c r="B1713" s="235" t="s">
        <v>1113</v>
      </c>
      <c r="C1713" s="23">
        <v>45933</v>
      </c>
      <c r="D1713" s="11">
        <v>617</v>
      </c>
      <c r="G1713" t="s">
        <v>1977</v>
      </c>
    </row>
    <row r="1714" spans="1:7" ht="15.75">
      <c r="A1714" s="76" t="s">
        <v>1403</v>
      </c>
      <c r="B1714" s="175" t="s">
        <v>1368</v>
      </c>
      <c r="C1714" s="239">
        <v>45933</v>
      </c>
      <c r="D1714" s="11">
        <v>486</v>
      </c>
      <c r="G1714" t="s">
        <v>1977</v>
      </c>
    </row>
    <row r="1715" spans="1:7">
      <c r="A1715" s="234" t="s">
        <v>1133</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1265</v>
      </c>
      <c r="B1719" s="905" t="s">
        <v>52</v>
      </c>
      <c r="C1719" s="23">
        <v>45936</v>
      </c>
      <c r="D1719" s="11">
        <v>192</v>
      </c>
      <c r="F1719" s="11" t="s">
        <v>1987</v>
      </c>
      <c r="G1719" t="s">
        <v>1977</v>
      </c>
    </row>
    <row r="1720" spans="1:7">
      <c r="A1720" s="263" t="s">
        <v>1218</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1220</v>
      </c>
      <c r="B1723" s="76" t="s">
        <v>56</v>
      </c>
      <c r="C1723" s="23">
        <v>45936</v>
      </c>
      <c r="D1723" s="89">
        <v>1174</v>
      </c>
      <c r="G1723" t="s">
        <v>1977</v>
      </c>
    </row>
    <row r="1724" spans="1:7">
      <c r="A1724" s="69" t="s">
        <v>1112</v>
      </c>
      <c r="B1724" s="76" t="s">
        <v>1113</v>
      </c>
      <c r="C1724" s="23">
        <v>45936</v>
      </c>
      <c r="D1724" s="11">
        <v>768</v>
      </c>
      <c r="G1724" t="s">
        <v>1977</v>
      </c>
    </row>
    <row r="1725" spans="1:7">
      <c r="A1725" s="234" t="s">
        <v>1403</v>
      </c>
      <c r="B1725" s="234" t="s">
        <v>1032</v>
      </c>
      <c r="C1725" s="23">
        <v>45936</v>
      </c>
      <c r="D1725" s="11">
        <v>225</v>
      </c>
      <c r="G1725" t="s">
        <v>1977</v>
      </c>
    </row>
    <row r="1726" spans="1:7">
      <c r="A1726" s="419" t="s">
        <v>108</v>
      </c>
      <c r="B1726" s="235" t="s">
        <v>54</v>
      </c>
      <c r="C1726" s="23">
        <v>45936</v>
      </c>
      <c r="F1726" s="263" t="s">
        <v>1642</v>
      </c>
      <c r="G1726" t="s">
        <v>1977</v>
      </c>
    </row>
    <row r="1727" spans="1:7">
      <c r="A1727" s="263" t="s">
        <v>1133</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1218</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1220</v>
      </c>
      <c r="B1733" s="76" t="s">
        <v>56</v>
      </c>
      <c r="C1733" s="239">
        <v>45937</v>
      </c>
      <c r="D1733" s="89">
        <v>1597</v>
      </c>
      <c r="F1733" s="11" t="s">
        <v>1990</v>
      </c>
      <c r="G1733" t="s">
        <v>1977</v>
      </c>
    </row>
    <row r="1734" spans="1:7">
      <c r="A1734" s="69" t="s">
        <v>1112</v>
      </c>
      <c r="B1734" s="76" t="s">
        <v>1113</v>
      </c>
      <c r="C1734" s="239">
        <v>45937</v>
      </c>
      <c r="D1734" s="89">
        <v>1014</v>
      </c>
      <c r="G1734" t="s">
        <v>1977</v>
      </c>
    </row>
    <row r="1735" spans="1:7">
      <c r="A1735" s="235" t="s">
        <v>1403</v>
      </c>
      <c r="B1735" s="235" t="s">
        <v>1032</v>
      </c>
      <c r="C1735" s="239">
        <v>45937</v>
      </c>
      <c r="D1735" s="11">
        <v>416</v>
      </c>
      <c r="G1735" t="s">
        <v>1977</v>
      </c>
    </row>
    <row r="1736" spans="1:7" ht="15.75">
      <c r="A1736" s="76" t="s">
        <v>1403</v>
      </c>
      <c r="B1736" s="175" t="s">
        <v>1368</v>
      </c>
      <c r="C1736" s="239">
        <v>45937</v>
      </c>
      <c r="D1736" s="11">
        <v>871</v>
      </c>
      <c r="G1736" t="s">
        <v>1977</v>
      </c>
    </row>
    <row r="1737" spans="1:7">
      <c r="A1737" s="234" t="s">
        <v>1133</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1265</v>
      </c>
      <c r="B1740" s="905"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1220</v>
      </c>
      <c r="B1743" s="76" t="s">
        <v>56</v>
      </c>
      <c r="C1743" s="23">
        <v>45938</v>
      </c>
      <c r="D1743" s="11">
        <v>308</v>
      </c>
      <c r="F1743" s="11" t="s">
        <v>1993</v>
      </c>
      <c r="G1743" t="s">
        <v>1977</v>
      </c>
    </row>
    <row r="1744" spans="1:7">
      <c r="A1744" s="234" t="s">
        <v>1200</v>
      </c>
      <c r="B1744" s="235" t="s">
        <v>56</v>
      </c>
      <c r="C1744" s="23">
        <v>45938</v>
      </c>
      <c r="D1744" s="11">
        <v>334</v>
      </c>
      <c r="F1744" s="11" t="s">
        <v>1931</v>
      </c>
      <c r="G1744" t="s">
        <v>1977</v>
      </c>
    </row>
    <row r="1745" spans="1:7" ht="15.75">
      <c r="A1745" s="76" t="s">
        <v>1172</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1032</v>
      </c>
      <c r="C1747" s="23">
        <v>45938</v>
      </c>
      <c r="D1747" s="11">
        <v>418</v>
      </c>
      <c r="G1747" t="s">
        <v>1977</v>
      </c>
    </row>
    <row r="1748" spans="1:7">
      <c r="A1748" s="235" t="s">
        <v>1133</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8" t="s">
        <v>553</v>
      </c>
      <c r="B1751" s="918" t="s">
        <v>56</v>
      </c>
      <c r="C1751" s="23">
        <v>45939</v>
      </c>
      <c r="D1751" s="11">
        <v>980</v>
      </c>
      <c r="F1751" s="11" t="s">
        <v>1806</v>
      </c>
      <c r="G1751" t="s">
        <v>1977</v>
      </c>
    </row>
    <row r="1752" spans="1:7">
      <c r="A1752" s="260" t="s">
        <v>1404</v>
      </c>
      <c r="B1752" s="76" t="s">
        <v>1440</v>
      </c>
      <c r="C1752" s="23">
        <v>45939</v>
      </c>
      <c r="F1752" s="76" t="s">
        <v>1465</v>
      </c>
      <c r="G1752" t="s">
        <v>1977</v>
      </c>
    </row>
    <row r="1753" spans="1:7">
      <c r="A1753" s="1261" t="s">
        <v>1220</v>
      </c>
      <c r="B1753" s="331" t="s">
        <v>56</v>
      </c>
      <c r="C1753" s="23">
        <v>45939</v>
      </c>
      <c r="F1753" s="480" t="s">
        <v>104</v>
      </c>
      <c r="G1753" t="s">
        <v>1977</v>
      </c>
    </row>
    <row r="1754" spans="1:7" ht="15.75">
      <c r="A1754" s="27" t="s">
        <v>1172</v>
      </c>
      <c r="B1754" s="175" t="s">
        <v>1368</v>
      </c>
      <c r="C1754" s="239">
        <v>45939</v>
      </c>
      <c r="F1754" s="11" t="s">
        <v>1856</v>
      </c>
      <c r="G1754" t="s">
        <v>1977</v>
      </c>
    </row>
    <row r="1755" spans="1:7">
      <c r="A1755" s="253" t="s">
        <v>1112</v>
      </c>
      <c r="B1755" s="880" t="s">
        <v>1113</v>
      </c>
      <c r="C1755" s="23">
        <v>45939</v>
      </c>
      <c r="F1755" s="11" t="s">
        <v>1856</v>
      </c>
      <c r="G1755" t="s">
        <v>1977</v>
      </c>
    </row>
    <row r="1756" spans="1:7" ht="15.75">
      <c r="A1756" s="480" t="s">
        <v>1403</v>
      </c>
      <c r="B1756" s="175" t="s">
        <v>1368</v>
      </c>
      <c r="C1756" s="239">
        <v>45939</v>
      </c>
      <c r="D1756" s="11">
        <v>508</v>
      </c>
      <c r="G1756" t="s">
        <v>1977</v>
      </c>
    </row>
    <row r="1757" spans="1:7">
      <c r="A1757" s="921" t="s">
        <v>1403</v>
      </c>
      <c r="B1757" s="692" t="s">
        <v>1032</v>
      </c>
      <c r="C1757" s="23">
        <v>45939</v>
      </c>
      <c r="F1757" s="480" t="s">
        <v>104</v>
      </c>
      <c r="G1757" t="s">
        <v>1977</v>
      </c>
    </row>
    <row r="1758" spans="1:7">
      <c r="A1758" s="50" t="s">
        <v>1133</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1220</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1218</v>
      </c>
      <c r="B1764" s="175" t="s">
        <v>1368</v>
      </c>
      <c r="C1764" s="239">
        <v>45940</v>
      </c>
      <c r="F1764" s="263" t="s">
        <v>1995</v>
      </c>
      <c r="G1764" t="s">
        <v>1977</v>
      </c>
    </row>
    <row r="1765" spans="1:7">
      <c r="A1765" s="559" t="s">
        <v>1403</v>
      </c>
      <c r="B1765" s="559" t="s">
        <v>1032</v>
      </c>
      <c r="C1765" s="23">
        <v>45940</v>
      </c>
      <c r="F1765" s="240" t="s">
        <v>1996</v>
      </c>
      <c r="G1765" t="s">
        <v>1977</v>
      </c>
    </row>
    <row r="1766" spans="1:7" ht="15.75">
      <c r="A1766" s="76" t="s">
        <v>1118</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918</v>
      </c>
      <c r="B1773" s="234" t="s">
        <v>56</v>
      </c>
      <c r="C1773" s="23">
        <v>45943</v>
      </c>
      <c r="D1773" s="89">
        <v>1768</v>
      </c>
      <c r="G1773" t="s">
        <v>1977</v>
      </c>
    </row>
    <row r="1774" spans="1:7" ht="15.75">
      <c r="A1774" s="76" t="s">
        <v>1218</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775</v>
      </c>
      <c r="B1776" s="175" t="s">
        <v>1368</v>
      </c>
      <c r="C1776" s="239">
        <v>45943</v>
      </c>
      <c r="D1776" s="11">
        <v>60</v>
      </c>
      <c r="G1776" t="s">
        <v>1977</v>
      </c>
    </row>
    <row r="1777" spans="1:7" ht="15.75">
      <c r="A1777" s="58" t="s">
        <v>386</v>
      </c>
      <c r="B1777" s="175" t="s">
        <v>1368</v>
      </c>
      <c r="C1777" s="239">
        <v>45944</v>
      </c>
      <c r="D1777" s="11">
        <v>163</v>
      </c>
      <c r="G1777" t="s">
        <v>1977</v>
      </c>
    </row>
    <row r="1778" spans="1:7">
      <c r="A1778" s="844"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990</v>
      </c>
      <c r="B1780" s="175" t="s">
        <v>1368</v>
      </c>
      <c r="C1780" s="239">
        <v>45944</v>
      </c>
      <c r="F1780" s="263" t="s">
        <v>2000</v>
      </c>
      <c r="G1780" t="s">
        <v>1977</v>
      </c>
    </row>
    <row r="1781" spans="1:7">
      <c r="A1781" s="273" t="s">
        <v>553</v>
      </c>
      <c r="B1781" s="234" t="s">
        <v>56</v>
      </c>
      <c r="C1781" s="23">
        <v>45944</v>
      </c>
      <c r="D1781" s="11">
        <v>150</v>
      </c>
      <c r="G1781" t="s">
        <v>1977</v>
      </c>
    </row>
    <row r="1782" spans="1:7">
      <c r="A1782" s="76" t="s">
        <v>918</v>
      </c>
      <c r="B1782" s="76" t="s">
        <v>56</v>
      </c>
      <c r="C1782" s="239">
        <v>45944</v>
      </c>
      <c r="D1782" s="11">
        <v>510</v>
      </c>
      <c r="F1782" s="11" t="s">
        <v>2001</v>
      </c>
      <c r="G1782" t="s">
        <v>1977</v>
      </c>
    </row>
    <row r="1783" spans="1:7">
      <c r="A1783" s="76" t="s">
        <v>922</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1127</v>
      </c>
      <c r="B1786" s="559" t="s">
        <v>54</v>
      </c>
      <c r="C1786" s="23">
        <v>45944</v>
      </c>
      <c r="D1786" s="11">
        <v>927</v>
      </c>
      <c r="F1786" s="11" t="s">
        <v>1984</v>
      </c>
      <c r="G1786" t="s">
        <v>1977</v>
      </c>
    </row>
    <row r="1787" spans="1:7" ht="15.75">
      <c r="A1787" s="178" t="s">
        <v>775</v>
      </c>
      <c r="B1787" s="175" t="s">
        <v>1368</v>
      </c>
      <c r="C1787" s="239">
        <v>45944</v>
      </c>
      <c r="D1787" s="11">
        <v>219</v>
      </c>
      <c r="G1787" t="s">
        <v>1977</v>
      </c>
    </row>
    <row r="1788" spans="1:7" ht="15.75">
      <c r="A1788" s="58" t="s">
        <v>386</v>
      </c>
      <c r="B1788" s="175" t="s">
        <v>1368</v>
      </c>
      <c r="C1788" s="239">
        <v>45945</v>
      </c>
      <c r="D1788" s="11">
        <v>535</v>
      </c>
      <c r="G1788" t="s">
        <v>1977</v>
      </c>
    </row>
    <row r="1789" spans="1:7">
      <c r="A1789" s="844" t="s">
        <v>1278</v>
      </c>
      <c r="B1789" s="559" t="s">
        <v>1969</v>
      </c>
      <c r="C1789" s="23">
        <v>45945</v>
      </c>
      <c r="D1789" s="11">
        <v>227</v>
      </c>
      <c r="F1789" s="11" t="s">
        <v>2004</v>
      </c>
      <c r="G1789" t="s">
        <v>1977</v>
      </c>
    </row>
    <row r="1790" spans="1:7" ht="15.75">
      <c r="A1790" s="69" t="s">
        <v>990</v>
      </c>
      <c r="B1790" s="175" t="s">
        <v>1368</v>
      </c>
      <c r="C1790" s="239">
        <v>45945</v>
      </c>
      <c r="D1790" s="11">
        <v>240</v>
      </c>
      <c r="E1790" s="74">
        <v>270</v>
      </c>
      <c r="F1790" s="11" t="s">
        <v>2005</v>
      </c>
      <c r="G1790" t="s">
        <v>1977</v>
      </c>
    </row>
    <row r="1791" spans="1:7">
      <c r="A1791" s="244" t="s">
        <v>922</v>
      </c>
      <c r="B1791" s="244" t="s">
        <v>56</v>
      </c>
      <c r="C1791" s="23">
        <v>45945</v>
      </c>
      <c r="D1791" s="89">
        <v>1312</v>
      </c>
      <c r="F1791" s="11" t="s">
        <v>2006</v>
      </c>
      <c r="G1791" t="s">
        <v>1977</v>
      </c>
    </row>
    <row r="1792" spans="1:7">
      <c r="A1792" s="244" t="s">
        <v>914</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1112</v>
      </c>
      <c r="B1794" s="175" t="s">
        <v>1368</v>
      </c>
      <c r="C1794" s="239">
        <v>45945</v>
      </c>
      <c r="D1794" s="11">
        <v>986</v>
      </c>
      <c r="G1794" t="s">
        <v>1977</v>
      </c>
    </row>
    <row r="1795" spans="1:7">
      <c r="A1795" s="234" t="s">
        <v>1130</v>
      </c>
      <c r="B1795" s="273" t="s">
        <v>2009</v>
      </c>
      <c r="C1795" s="23">
        <v>45945</v>
      </c>
      <c r="D1795" s="89">
        <v>1457</v>
      </c>
      <c r="F1795" s="11" t="s">
        <v>2010</v>
      </c>
      <c r="G1795" t="s">
        <v>1977</v>
      </c>
    </row>
    <row r="1796" spans="1:7">
      <c r="A1796" s="263" t="s">
        <v>1127</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9" t="s">
        <v>1278</v>
      </c>
      <c r="B1799" s="233" t="s">
        <v>1969</v>
      </c>
      <c r="C1799" s="239">
        <v>45946</v>
      </c>
      <c r="D1799" s="11">
        <v>487</v>
      </c>
      <c r="F1799" s="11" t="s">
        <v>2012</v>
      </c>
      <c r="G1799" t="s">
        <v>1977</v>
      </c>
    </row>
    <row r="1800" spans="1:7">
      <c r="A1800" s="628" t="s">
        <v>922</v>
      </c>
      <c r="B1800" s="76" t="s">
        <v>56</v>
      </c>
      <c r="C1800" s="239">
        <v>45946</v>
      </c>
      <c r="D1800" s="11">
        <v>359</v>
      </c>
      <c r="F1800" s="11" t="s">
        <v>2013</v>
      </c>
      <c r="G1800" t="s">
        <v>1977</v>
      </c>
    </row>
    <row r="1801" spans="1:7">
      <c r="A1801" s="236" t="s">
        <v>914</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1130</v>
      </c>
      <c r="B1805" s="233" t="s">
        <v>2009</v>
      </c>
      <c r="C1805" s="239">
        <v>45946</v>
      </c>
      <c r="D1805" s="89">
        <v>1142</v>
      </c>
      <c r="F1805" s="11" t="s">
        <v>2015</v>
      </c>
      <c r="G1805" t="s">
        <v>1977</v>
      </c>
    </row>
    <row r="1806" spans="1:7">
      <c r="A1806" s="234" t="s">
        <v>1127</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20" t="s">
        <v>1278</v>
      </c>
      <c r="B1809" s="234" t="s">
        <v>1969</v>
      </c>
      <c r="C1809" s="23">
        <v>45947</v>
      </c>
      <c r="D1809" s="11">
        <v>123</v>
      </c>
      <c r="F1809" s="11" t="s">
        <v>1936</v>
      </c>
      <c r="G1809" t="s">
        <v>1977</v>
      </c>
    </row>
    <row r="1810" spans="1:7" ht="15.75">
      <c r="A1810" s="27" t="s">
        <v>1220</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1130</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4"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914</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1130</v>
      </c>
      <c r="B1820" s="244" t="s">
        <v>2009</v>
      </c>
      <c r="C1820" s="23">
        <v>45950</v>
      </c>
      <c r="D1820" s="89">
        <v>1186</v>
      </c>
      <c r="F1820" s="11" t="s">
        <v>1859</v>
      </c>
      <c r="G1820" t="s">
        <v>1977</v>
      </c>
    </row>
    <row r="1821" spans="1:7">
      <c r="A1821" s="559" t="s">
        <v>1127</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922</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1222</v>
      </c>
      <c r="B1826" s="634" t="s">
        <v>56</v>
      </c>
      <c r="C1826" s="23">
        <v>45951</v>
      </c>
      <c r="D1826" s="89">
        <v>1007</v>
      </c>
      <c r="F1826" s="11" t="s">
        <v>2025</v>
      </c>
      <c r="G1826" t="s">
        <v>1977</v>
      </c>
    </row>
    <row r="1827" spans="1:7">
      <c r="A1827" s="251" t="s">
        <v>941</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21" t="s">
        <v>1130</v>
      </c>
      <c r="B1829" s="251" t="s">
        <v>2009</v>
      </c>
      <c r="C1829" s="23">
        <v>45951</v>
      </c>
      <c r="D1829" s="89">
        <v>1564</v>
      </c>
      <c r="F1829" s="11" t="s">
        <v>2027</v>
      </c>
      <c r="G1829" t="s">
        <v>1977</v>
      </c>
    </row>
    <row r="1830" spans="1:7">
      <c r="A1830" s="11" t="s">
        <v>1127</v>
      </c>
      <c r="B1830" s="76" t="s">
        <v>54</v>
      </c>
      <c r="C1830" s="23">
        <v>45951</v>
      </c>
      <c r="D1830" s="11">
        <v>527</v>
      </c>
      <c r="F1830" s="11" t="s">
        <v>2016</v>
      </c>
      <c r="G1830" t="s">
        <v>1977</v>
      </c>
    </row>
    <row r="1831" spans="1:7">
      <c r="A1831" s="449" t="s">
        <v>1145</v>
      </c>
      <c r="B1831" s="887"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941</v>
      </c>
      <c r="B1835" s="76" t="s">
        <v>56</v>
      </c>
      <c r="C1835" s="23">
        <v>45952</v>
      </c>
      <c r="D1835" s="89">
        <v>1604</v>
      </c>
      <c r="F1835" s="11" t="s">
        <v>2030</v>
      </c>
      <c r="G1835" t="s">
        <v>1977</v>
      </c>
    </row>
    <row r="1836" spans="1:7">
      <c r="A1836" s="888" t="s">
        <v>1222</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9" t="s">
        <v>1130</v>
      </c>
      <c r="B1838" s="692" t="s">
        <v>2009</v>
      </c>
      <c r="C1838" s="23">
        <v>45952</v>
      </c>
      <c r="D1838" s="89">
        <v>1012</v>
      </c>
      <c r="F1838" s="11" t="s">
        <v>2033</v>
      </c>
      <c r="G1838" t="s">
        <v>1977</v>
      </c>
    </row>
    <row r="1839" spans="1:7">
      <c r="A1839" s="11" t="s">
        <v>1127</v>
      </c>
      <c r="B1839" s="247" t="s">
        <v>54</v>
      </c>
      <c r="C1839" s="23">
        <v>45952</v>
      </c>
      <c r="D1839" s="11">
        <v>553</v>
      </c>
      <c r="G1839" t="s">
        <v>1977</v>
      </c>
    </row>
    <row r="1840" spans="1:7">
      <c r="A1840" s="82" t="s">
        <v>1145</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22"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941</v>
      </c>
      <c r="B1846" s="76" t="s">
        <v>56</v>
      </c>
      <c r="C1846" s="23">
        <v>45953</v>
      </c>
      <c r="D1846" s="89">
        <v>1268</v>
      </c>
      <c r="F1846" s="11" t="s">
        <v>2037</v>
      </c>
      <c r="G1846" t="s">
        <v>1977</v>
      </c>
    </row>
    <row r="1847" spans="1:7">
      <c r="A1847" s="888" t="s">
        <v>1222</v>
      </c>
      <c r="B1847" s="331" t="s">
        <v>56</v>
      </c>
      <c r="C1847" s="23">
        <v>45953</v>
      </c>
      <c r="D1847" s="89">
        <v>1544</v>
      </c>
      <c r="F1847" s="11" t="s">
        <v>2038</v>
      </c>
      <c r="G1847" t="s">
        <v>1977</v>
      </c>
    </row>
    <row r="1848" spans="1:7" ht="15.75">
      <c r="A1848" s="11" t="s">
        <v>1172</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9" t="s">
        <v>1130</v>
      </c>
      <c r="B1850" s="692" t="s">
        <v>2009</v>
      </c>
      <c r="C1850" s="23">
        <v>45953</v>
      </c>
      <c r="D1850" s="11">
        <v>588</v>
      </c>
      <c r="F1850" s="11" t="s">
        <v>2039</v>
      </c>
      <c r="G1850" t="s">
        <v>1977</v>
      </c>
    </row>
    <row r="1851" spans="1:7">
      <c r="A1851" s="82" t="s">
        <v>1145</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21" t="s">
        <v>1128</v>
      </c>
      <c r="B1858" s="891"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1222</v>
      </c>
      <c r="B1866" s="76" t="s">
        <v>56</v>
      </c>
      <c r="C1866" s="23">
        <v>45957</v>
      </c>
      <c r="D1866" s="11">
        <v>587</v>
      </c>
      <c r="F1866" s="11" t="s">
        <v>2049</v>
      </c>
      <c r="G1866" t="s">
        <v>1977</v>
      </c>
    </row>
    <row r="1867" spans="1:7">
      <c r="A1867" s="638" t="s">
        <v>941</v>
      </c>
      <c r="B1867" s="315" t="s">
        <v>56</v>
      </c>
      <c r="C1867" s="23">
        <v>45957</v>
      </c>
      <c r="D1867" s="89">
        <v>1310</v>
      </c>
      <c r="F1867" s="11" t="s">
        <v>2050</v>
      </c>
      <c r="G1867" t="s">
        <v>1977</v>
      </c>
    </row>
    <row r="1868" spans="1:7">
      <c r="A1868" s="251" t="s">
        <v>1172</v>
      </c>
      <c r="B1868" s="251" t="s">
        <v>56</v>
      </c>
      <c r="C1868" s="23">
        <v>45957</v>
      </c>
      <c r="D1868" s="11">
        <v>270</v>
      </c>
      <c r="G1868" t="s">
        <v>1977</v>
      </c>
    </row>
    <row r="1869" spans="1:7" ht="15.75">
      <c r="A1869" s="69" t="s">
        <v>130</v>
      </c>
      <c r="B1869" s="175" t="s">
        <v>1368</v>
      </c>
      <c r="C1869" s="239">
        <v>45957</v>
      </c>
      <c r="F1869" s="249" t="s">
        <v>1881</v>
      </c>
      <c r="G1869" t="s">
        <v>1977</v>
      </c>
    </row>
    <row r="1870" spans="1:7">
      <c r="A1870" s="909" t="s">
        <v>1128</v>
      </c>
      <c r="B1870" s="692" t="s">
        <v>2009</v>
      </c>
      <c r="C1870" s="23">
        <v>45957</v>
      </c>
      <c r="D1870" s="89">
        <v>1323</v>
      </c>
      <c r="F1870" s="11" t="s">
        <v>2051</v>
      </c>
      <c r="G1870" t="s">
        <v>1977</v>
      </c>
    </row>
    <row r="1871" spans="1:7">
      <c r="A1871" s="50" t="s">
        <v>1127</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920</v>
      </c>
      <c r="B1879" s="76" t="s">
        <v>56</v>
      </c>
      <c r="C1879" s="23">
        <v>45958</v>
      </c>
      <c r="D1879" s="89">
        <v>1509</v>
      </c>
      <c r="F1879" s="11" t="s">
        <v>2055</v>
      </c>
      <c r="G1879" t="s">
        <v>1977</v>
      </c>
    </row>
    <row r="1880" spans="1:7">
      <c r="A1880" s="638" t="s">
        <v>916</v>
      </c>
      <c r="B1880" s="315" t="s">
        <v>56</v>
      </c>
      <c r="C1880" s="23">
        <v>45958</v>
      </c>
      <c r="D1880" s="89">
        <v>1678</v>
      </c>
      <c r="F1880" s="11" t="s">
        <v>2056</v>
      </c>
      <c r="G1880" t="s">
        <v>1977</v>
      </c>
    </row>
    <row r="1881" spans="1:7">
      <c r="A1881" s="888" t="s">
        <v>1222</v>
      </c>
      <c r="B1881" s="331" t="s">
        <v>56</v>
      </c>
      <c r="C1881" s="23">
        <v>45958</v>
      </c>
      <c r="D1881" s="89">
        <v>115</v>
      </c>
      <c r="F1881" s="11" t="s">
        <v>1945</v>
      </c>
      <c r="G1881" t="s">
        <v>1977</v>
      </c>
    </row>
    <row r="1882" spans="1:7" ht="15.75">
      <c r="A1882" s="11" t="s">
        <v>1172</v>
      </c>
      <c r="B1882" s="175" t="s">
        <v>1368</v>
      </c>
      <c r="C1882" s="239">
        <v>45958</v>
      </c>
      <c r="D1882" s="11">
        <v>60</v>
      </c>
      <c r="E1882" s="74">
        <v>886</v>
      </c>
      <c r="F1882" s="11" t="s">
        <v>2057</v>
      </c>
      <c r="G1882" t="s">
        <v>1977</v>
      </c>
    </row>
    <row r="1883" spans="1:7">
      <c r="A1883" s="909" t="s">
        <v>1128</v>
      </c>
      <c r="B1883" s="692" t="s">
        <v>2009</v>
      </c>
      <c r="C1883" s="23">
        <v>45958</v>
      </c>
      <c r="D1883" s="89">
        <v>1516</v>
      </c>
      <c r="F1883" s="11" t="s">
        <v>2058</v>
      </c>
      <c r="G1883" t="s">
        <v>1977</v>
      </c>
    </row>
    <row r="1884" spans="1:7">
      <c r="A1884" s="11" t="s">
        <v>1127</v>
      </c>
      <c r="B1884" s="247" t="s">
        <v>54</v>
      </c>
      <c r="C1884" s="23">
        <v>45958</v>
      </c>
      <c r="D1884" s="89">
        <v>1224</v>
      </c>
      <c r="G1884" t="s">
        <v>1977</v>
      </c>
    </row>
    <row r="1885" spans="1:7">
      <c r="A1885" s="50" t="s">
        <v>1127</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920</v>
      </c>
      <c r="B1893" s="247" t="s">
        <v>56</v>
      </c>
      <c r="C1893" s="23">
        <v>45959</v>
      </c>
      <c r="D1893" s="89">
        <v>1087</v>
      </c>
      <c r="F1893" s="11" t="s">
        <v>2064</v>
      </c>
      <c r="G1893" t="s">
        <v>1977</v>
      </c>
    </row>
    <row r="1894" spans="1:7">
      <c r="A1894" s="480" t="s">
        <v>1128</v>
      </c>
      <c r="B1894" s="95" t="s">
        <v>2009</v>
      </c>
      <c r="C1894" s="23">
        <v>45959</v>
      </c>
      <c r="D1894" s="11">
        <v>790</v>
      </c>
      <c r="F1894" s="11" t="s">
        <v>2065</v>
      </c>
      <c r="G1894" t="s">
        <v>1977</v>
      </c>
    </row>
    <row r="1895" spans="1:7">
      <c r="A1895" s="11" t="s">
        <v>1127</v>
      </c>
      <c r="B1895" s="247" t="s">
        <v>54</v>
      </c>
      <c r="C1895" s="23">
        <v>45959</v>
      </c>
      <c r="D1895" s="11">
        <v>343</v>
      </c>
      <c r="G1895" t="s">
        <v>1977</v>
      </c>
    </row>
    <row r="1896" spans="1:7">
      <c r="A1896" s="82" t="s">
        <v>1125</v>
      </c>
      <c r="B1896" s="50" t="s">
        <v>54</v>
      </c>
      <c r="C1896" s="23">
        <v>45959</v>
      </c>
      <c r="D1896" s="89">
        <v>3179</v>
      </c>
      <c r="G1896" t="s">
        <v>1977</v>
      </c>
    </row>
    <row r="1897" spans="1:7" ht="15.75">
      <c r="A1897" s="76" t="s">
        <v>1112</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920</v>
      </c>
      <c r="B1904" s="247" t="s">
        <v>56</v>
      </c>
      <c r="C1904" s="23">
        <v>45960</v>
      </c>
      <c r="D1904" s="11">
        <v>777</v>
      </c>
      <c r="F1904" s="11" t="s">
        <v>2073</v>
      </c>
      <c r="G1904" t="s">
        <v>1977</v>
      </c>
    </row>
    <row r="1905" spans="1:7">
      <c r="A1905" s="11" t="s">
        <v>916</v>
      </c>
      <c r="B1905" s="647" t="s">
        <v>56</v>
      </c>
      <c r="C1905" s="23">
        <v>45960</v>
      </c>
      <c r="D1905" s="11">
        <v>394</v>
      </c>
      <c r="E1905" s="250">
        <v>1275</v>
      </c>
      <c r="F1905" s="11" t="s">
        <v>2074</v>
      </c>
      <c r="G1905" t="s">
        <v>1977</v>
      </c>
    </row>
    <row r="1906" spans="1:7">
      <c r="A1906" s="889" t="s">
        <v>1238</v>
      </c>
      <c r="B1906" s="251" t="s">
        <v>56</v>
      </c>
      <c r="C1906" s="23">
        <v>45960</v>
      </c>
      <c r="D1906" s="11">
        <v>978</v>
      </c>
      <c r="G1906" t="s">
        <v>1977</v>
      </c>
    </row>
    <row r="1907" spans="1:7" ht="15.75">
      <c r="A1907" s="11" t="s">
        <v>1232</v>
      </c>
      <c r="B1907" s="175" t="s">
        <v>1368</v>
      </c>
      <c r="C1907" s="239">
        <v>45960</v>
      </c>
      <c r="D1907" s="11">
        <v>502</v>
      </c>
      <c r="E1907" s="135"/>
      <c r="F1907" s="50" t="s">
        <v>1801</v>
      </c>
      <c r="G1907" t="s">
        <v>1977</v>
      </c>
    </row>
    <row r="1908" spans="1:7" ht="15.75">
      <c r="A1908" s="11" t="s">
        <v>1222</v>
      </c>
      <c r="B1908" s="175" t="s">
        <v>1368</v>
      </c>
      <c r="C1908" s="239">
        <v>45960</v>
      </c>
      <c r="D1908" s="74"/>
      <c r="E1908" s="11">
        <v>669</v>
      </c>
      <c r="G1908" t="s">
        <v>1977</v>
      </c>
    </row>
    <row r="1909" spans="1:7">
      <c r="A1909" s="103" t="s">
        <v>918</v>
      </c>
      <c r="B1909" s="103" t="s">
        <v>56</v>
      </c>
      <c r="C1909" s="23">
        <v>45960</v>
      </c>
      <c r="D1909" s="74"/>
      <c r="E1909" s="11"/>
      <c r="F1909" s="88" t="s">
        <v>2075</v>
      </c>
      <c r="G1909" t="s">
        <v>1977</v>
      </c>
    </row>
    <row r="1910" spans="1:7">
      <c r="A1910" s="11" t="s">
        <v>1127</v>
      </c>
      <c r="B1910" s="247" t="s">
        <v>54</v>
      </c>
      <c r="C1910" s="23">
        <v>45960</v>
      </c>
      <c r="E1910" s="182"/>
      <c r="F1910" s="76" t="s">
        <v>1465</v>
      </c>
      <c r="G1910" t="s">
        <v>1977</v>
      </c>
    </row>
    <row r="1911" spans="1:7">
      <c r="A1911" s="480" t="s">
        <v>1128</v>
      </c>
      <c r="B1911" s="95" t="s">
        <v>2009</v>
      </c>
      <c r="C1911" s="23">
        <v>45960</v>
      </c>
      <c r="D1911" s="11">
        <v>930</v>
      </c>
      <c r="F1911" s="11" t="s">
        <v>1981</v>
      </c>
      <c r="G1911" t="s">
        <v>1977</v>
      </c>
    </row>
    <row r="1912" spans="1:7">
      <c r="A1912" s="296" t="s">
        <v>594</v>
      </c>
      <c r="B1912" s="595" t="s">
        <v>2076</v>
      </c>
      <c r="C1912" s="23">
        <v>45960</v>
      </c>
      <c r="D1912" s="11">
        <v>346</v>
      </c>
      <c r="G1912" t="s">
        <v>1977</v>
      </c>
    </row>
    <row r="1913" spans="1:7" ht="15.75">
      <c r="A1913" s="178" t="s">
        <v>1112</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62"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920</v>
      </c>
      <c r="B1920" s="235" t="s">
        <v>56</v>
      </c>
      <c r="C1920" s="23">
        <v>45961</v>
      </c>
      <c r="F1920" s="27" t="s">
        <v>2080</v>
      </c>
      <c r="G1920" t="s">
        <v>1977</v>
      </c>
    </row>
    <row r="1921" spans="1:7" ht="15.75">
      <c r="A1921" s="11" t="s">
        <v>920</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9" t="s">
        <v>1128</v>
      </c>
      <c r="B1923" s="692" t="s">
        <v>2009</v>
      </c>
      <c r="C1923" s="23">
        <v>45961</v>
      </c>
      <c r="D1923" s="11">
        <v>408</v>
      </c>
      <c r="F1923" s="11" t="s">
        <v>2081</v>
      </c>
      <c r="G1923" t="s">
        <v>1977</v>
      </c>
    </row>
    <row r="1924" spans="1:7">
      <c r="A1924" s="11" t="s">
        <v>594</v>
      </c>
      <c r="B1924" s="247" t="s">
        <v>2082</v>
      </c>
      <c r="C1924" s="23">
        <v>45961</v>
      </c>
      <c r="F1924" s="249" t="s">
        <v>1642</v>
      </c>
      <c r="G1924" t="s">
        <v>1977</v>
      </c>
    </row>
    <row r="1925" spans="1:7">
      <c r="A1925" s="296" t="s">
        <v>1145</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1238</v>
      </c>
      <c r="B1928" s="274" t="s">
        <v>56</v>
      </c>
      <c r="C1928" s="23">
        <v>45964</v>
      </c>
      <c r="D1928" s="89">
        <v>1420</v>
      </c>
      <c r="F1928" s="11" t="s">
        <v>1806</v>
      </c>
      <c r="G1928" t="s">
        <v>2083</v>
      </c>
    </row>
    <row r="1929" spans="1:7">
      <c r="A1929" s="271" t="s">
        <v>941</v>
      </c>
      <c r="B1929" s="274" t="s">
        <v>56</v>
      </c>
      <c r="C1929" s="23">
        <v>45964</v>
      </c>
      <c r="D1929" s="11">
        <v>701</v>
      </c>
      <c r="F1929" s="11" t="s">
        <v>1923</v>
      </c>
      <c r="G1929" t="s">
        <v>2083</v>
      </c>
    </row>
    <row r="1930" spans="1:7">
      <c r="A1930" s="76" t="s">
        <v>930</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1232</v>
      </c>
      <c r="B1932" s="175" t="s">
        <v>1368</v>
      </c>
      <c r="C1932" s="239">
        <v>45964</v>
      </c>
      <c r="D1932" s="11">
        <v>259</v>
      </c>
      <c r="G1932" t="s">
        <v>2083</v>
      </c>
    </row>
    <row r="1933" spans="1:7">
      <c r="A1933" s="233" t="s">
        <v>1145</v>
      </c>
      <c r="B1933" s="274" t="s">
        <v>2009</v>
      </c>
      <c r="C1933" s="23">
        <v>45964</v>
      </c>
      <c r="D1933" s="11">
        <v>463</v>
      </c>
      <c r="G1933" t="s">
        <v>2083</v>
      </c>
    </row>
    <row r="1934" spans="1:7">
      <c r="A1934" s="234" t="s">
        <v>1125</v>
      </c>
      <c r="B1934" s="234" t="s">
        <v>54</v>
      </c>
      <c r="C1934" s="23">
        <v>45964</v>
      </c>
      <c r="D1934" s="11">
        <v>882</v>
      </c>
      <c r="F1934" s="11" t="s">
        <v>2085</v>
      </c>
      <c r="G1934" t="s">
        <v>2083</v>
      </c>
    </row>
    <row r="1935" spans="1:7" ht="15.75">
      <c r="A1935" s="76" t="s">
        <v>1112</v>
      </c>
      <c r="B1935" s="175" t="s">
        <v>1368</v>
      </c>
      <c r="C1935" s="239">
        <v>45964</v>
      </c>
      <c r="F1935" s="11" t="s">
        <v>1830</v>
      </c>
      <c r="G1935" t="s">
        <v>2083</v>
      </c>
    </row>
    <row r="1936" spans="1:7">
      <c r="A1936" s="233" t="s">
        <v>1112</v>
      </c>
      <c r="B1936" s="274" t="s">
        <v>2086</v>
      </c>
      <c r="C1936" s="23">
        <v>45964</v>
      </c>
      <c r="E1936" s="250">
        <v>3846</v>
      </c>
      <c r="F1936" s="11" t="s">
        <v>2087</v>
      </c>
      <c r="G1936" t="s">
        <v>2083</v>
      </c>
    </row>
    <row r="1937" spans="1:7">
      <c r="A1937" s="235" t="s">
        <v>1112</v>
      </c>
      <c r="B1937" s="273" t="s">
        <v>1113</v>
      </c>
      <c r="C1937" s="23">
        <v>45964</v>
      </c>
      <c r="F1937" s="624" t="s">
        <v>2088</v>
      </c>
      <c r="G1937" t="s">
        <v>2083</v>
      </c>
    </row>
    <row r="1938" spans="1:7" ht="15.75">
      <c r="A1938" s="76" t="s">
        <v>1156</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20"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930</v>
      </c>
      <c r="B1945" s="11" t="s">
        <v>56</v>
      </c>
      <c r="C1945" s="23">
        <v>45965</v>
      </c>
      <c r="D1945" s="89">
        <v>1120</v>
      </c>
      <c r="F1945" s="11" t="s">
        <v>2090</v>
      </c>
      <c r="G1945" t="s">
        <v>2083</v>
      </c>
    </row>
    <row r="1946" spans="1:7">
      <c r="A1946" s="76" t="s">
        <v>1238</v>
      </c>
      <c r="B1946" s="76" t="s">
        <v>56</v>
      </c>
      <c r="C1946" s="23">
        <v>45965</v>
      </c>
      <c r="D1946" s="11">
        <v>990</v>
      </c>
      <c r="F1946" s="11" t="s">
        <v>1505</v>
      </c>
      <c r="G1946" t="s">
        <v>2083</v>
      </c>
    </row>
    <row r="1947" spans="1:7">
      <c r="A1947" s="50" t="s">
        <v>1232</v>
      </c>
      <c r="B1947" s="235" t="s">
        <v>1440</v>
      </c>
      <c r="C1947" s="23">
        <v>45965</v>
      </c>
      <c r="D1947" s="11">
        <v>817</v>
      </c>
      <c r="G1947" t="s">
        <v>2083</v>
      </c>
    </row>
    <row r="1948" spans="1:7" ht="15.75">
      <c r="A1948" s="11" t="s">
        <v>1232</v>
      </c>
      <c r="B1948" s="175" t="s">
        <v>1368</v>
      </c>
      <c r="C1948" s="239">
        <v>45965</v>
      </c>
      <c r="D1948" s="11">
        <v>270</v>
      </c>
      <c r="G1948" t="s">
        <v>2083</v>
      </c>
    </row>
    <row r="1949" spans="1:7">
      <c r="A1949" s="909" t="s">
        <v>1145</v>
      </c>
      <c r="B1949" s="103" t="s">
        <v>2009</v>
      </c>
      <c r="C1949" s="23">
        <v>45965</v>
      </c>
      <c r="D1949" s="11">
        <v>633</v>
      </c>
      <c r="G1949" t="s">
        <v>2083</v>
      </c>
    </row>
    <row r="1950" spans="1:7">
      <c r="A1950" s="11" t="s">
        <v>594</v>
      </c>
      <c r="B1950" s="76" t="s">
        <v>2082</v>
      </c>
      <c r="C1950" s="23">
        <v>45965</v>
      </c>
      <c r="D1950" s="11">
        <v>379</v>
      </c>
      <c r="F1950" s="11" t="s">
        <v>2091</v>
      </c>
      <c r="G1950" t="s">
        <v>2083</v>
      </c>
    </row>
    <row r="1951" spans="1:7">
      <c r="A1951" s="82" t="s">
        <v>1125</v>
      </c>
      <c r="B1951" s="11" t="s">
        <v>54</v>
      </c>
      <c r="C1951" s="23">
        <v>45965</v>
      </c>
      <c r="D1951" s="89">
        <v>1072</v>
      </c>
      <c r="F1951" s="11" t="s">
        <v>2092</v>
      </c>
      <c r="G1951" t="s">
        <v>2083</v>
      </c>
    </row>
    <row r="1952" spans="1:7">
      <c r="A1952" s="678" t="s">
        <v>1130</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930</v>
      </c>
      <c r="B1958" s="76" t="s">
        <v>56</v>
      </c>
      <c r="C1958" s="23">
        <v>45966</v>
      </c>
      <c r="D1958" s="89">
        <v>1488</v>
      </c>
      <c r="F1958" s="11" t="s">
        <v>2094</v>
      </c>
      <c r="G1958" t="s">
        <v>2083</v>
      </c>
    </row>
    <row r="1959" spans="1:7">
      <c r="A1959" s="233" t="s">
        <v>1238</v>
      </c>
      <c r="B1959" s="233" t="s">
        <v>56</v>
      </c>
      <c r="C1959" s="23">
        <v>45966</v>
      </c>
      <c r="D1959" s="11">
        <v>549</v>
      </c>
      <c r="F1959" s="11" t="s">
        <v>1526</v>
      </c>
      <c r="G1959" t="s">
        <v>2083</v>
      </c>
    </row>
    <row r="1960" spans="1:7">
      <c r="A1960" s="234" t="s">
        <v>1232</v>
      </c>
      <c r="B1960" s="235" t="s">
        <v>1440</v>
      </c>
      <c r="C1960" s="23">
        <v>45966</v>
      </c>
      <c r="D1960" s="89">
        <v>1377</v>
      </c>
      <c r="G1960" t="s">
        <v>2083</v>
      </c>
    </row>
    <row r="1961" spans="1:7" ht="15.75">
      <c r="A1961" s="76" t="s">
        <v>1232</v>
      </c>
      <c r="B1961" s="175" t="s">
        <v>1368</v>
      </c>
      <c r="C1961" s="239">
        <v>45966</v>
      </c>
      <c r="D1961" s="11">
        <v>829</v>
      </c>
      <c r="G1961" t="s">
        <v>2083</v>
      </c>
    </row>
    <row r="1962" spans="1:7">
      <c r="A1962" s="233" t="s">
        <v>998</v>
      </c>
      <c r="B1962" s="233" t="s">
        <v>56</v>
      </c>
      <c r="C1962" s="23">
        <v>45966</v>
      </c>
      <c r="D1962" s="89">
        <v>1031</v>
      </c>
      <c r="G1962" t="s">
        <v>2083</v>
      </c>
    </row>
    <row r="1963" spans="1:7">
      <c r="A1963" s="76" t="s">
        <v>1145</v>
      </c>
      <c r="B1963" s="76" t="s">
        <v>2009</v>
      </c>
      <c r="C1963" s="23">
        <v>45966</v>
      </c>
      <c r="D1963" s="11">
        <v>625</v>
      </c>
      <c r="G1963" t="s">
        <v>2083</v>
      </c>
    </row>
    <row r="1964" spans="1:7">
      <c r="A1964" s="233" t="s">
        <v>594</v>
      </c>
      <c r="B1964" s="233" t="s">
        <v>2082</v>
      </c>
      <c r="C1964" s="23">
        <v>45966</v>
      </c>
      <c r="D1964" s="11">
        <v>208</v>
      </c>
      <c r="F1964" s="11" t="s">
        <v>1447</v>
      </c>
      <c r="G1964" t="s">
        <v>2083</v>
      </c>
    </row>
    <row r="1965" spans="1:7">
      <c r="A1965" s="234" t="s">
        <v>1125</v>
      </c>
      <c r="B1965" s="234" t="s">
        <v>54</v>
      </c>
      <c r="C1965" s="23">
        <v>45966</v>
      </c>
      <c r="D1965" s="89">
        <v>1034</v>
      </c>
      <c r="G1965" t="s">
        <v>2083</v>
      </c>
    </row>
    <row r="1966" spans="1:7" ht="15.75">
      <c r="A1966" s="76" t="s">
        <v>775</v>
      </c>
      <c r="B1966" s="175" t="s">
        <v>1368</v>
      </c>
      <c r="C1966" s="239">
        <v>45966</v>
      </c>
      <c r="D1966" s="11">
        <v>150</v>
      </c>
      <c r="G1966" t="s">
        <v>2083</v>
      </c>
    </row>
    <row r="1967" spans="1:7">
      <c r="A1967" s="317" t="s">
        <v>1112</v>
      </c>
      <c r="B1967" s="813"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930</v>
      </c>
      <c r="B1973" s="11" t="s">
        <v>56</v>
      </c>
      <c r="C1973" s="23">
        <v>45967</v>
      </c>
      <c r="D1973" s="11">
        <v>954</v>
      </c>
      <c r="F1973" s="11" t="s">
        <v>2099</v>
      </c>
      <c r="G1973" t="s">
        <v>2083</v>
      </c>
    </row>
    <row r="1974" spans="1:7">
      <c r="A1974" s="50" t="s">
        <v>1232</v>
      </c>
      <c r="B1974" s="235" t="s">
        <v>1440</v>
      </c>
      <c r="C1974" s="23">
        <v>45967</v>
      </c>
      <c r="D1974" s="11">
        <v>183</v>
      </c>
      <c r="G1974" t="s">
        <v>2083</v>
      </c>
    </row>
    <row r="1975" spans="1:7" ht="15.75">
      <c r="A1975" s="11" t="s">
        <v>1232</v>
      </c>
      <c r="B1975" s="175" t="s">
        <v>1368</v>
      </c>
      <c r="C1975" s="239">
        <v>45967</v>
      </c>
      <c r="D1975" s="11">
        <v>270</v>
      </c>
      <c r="G1975" t="s">
        <v>2083</v>
      </c>
    </row>
    <row r="1976" spans="1:7">
      <c r="A1976" s="909" t="s">
        <v>1145</v>
      </c>
      <c r="B1976" s="103" t="s">
        <v>2086</v>
      </c>
      <c r="C1976" s="23">
        <v>45967</v>
      </c>
      <c r="E1976" s="250">
        <v>5200</v>
      </c>
      <c r="F1976" s="11" t="s">
        <v>2100</v>
      </c>
      <c r="G1976" t="s">
        <v>2083</v>
      </c>
    </row>
    <row r="1977" spans="1:7">
      <c r="A1977" s="11" t="s">
        <v>594</v>
      </c>
      <c r="B1977" s="76" t="s">
        <v>2082</v>
      </c>
      <c r="C1977" s="23">
        <v>45967</v>
      </c>
      <c r="F1977" s="309" t="s">
        <v>2101</v>
      </c>
      <c r="G1977" t="s">
        <v>2083</v>
      </c>
    </row>
    <row r="1978" spans="1:7">
      <c r="A1978" s="82" t="s">
        <v>1125</v>
      </c>
      <c r="B1978" s="11" t="s">
        <v>54</v>
      </c>
      <c r="C1978" s="23">
        <v>45967</v>
      </c>
      <c r="D1978" s="11">
        <v>209</v>
      </c>
      <c r="G1978" t="s">
        <v>2083</v>
      </c>
    </row>
    <row r="1979" spans="1:7">
      <c r="A1979" s="480" t="s">
        <v>1143</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1232</v>
      </c>
      <c r="B1984" s="235" t="s">
        <v>1440</v>
      </c>
      <c r="C1984" s="23">
        <v>45968</v>
      </c>
      <c r="G1984" t="s">
        <v>2083</v>
      </c>
    </row>
    <row r="1985" spans="1:7" ht="15.75">
      <c r="A1985" s="76" t="s">
        <v>1143</v>
      </c>
      <c r="B1985" s="175" t="s">
        <v>1368</v>
      </c>
      <c r="C1985" s="239">
        <v>45968</v>
      </c>
      <c r="D1985" s="11">
        <v>350</v>
      </c>
      <c r="G1985" t="s">
        <v>2083</v>
      </c>
    </row>
    <row r="1986" spans="1:7">
      <c r="A1986" s="233" t="s">
        <v>1143</v>
      </c>
      <c r="B1986" s="233" t="s">
        <v>2009</v>
      </c>
      <c r="C1986" s="23">
        <v>45968</v>
      </c>
      <c r="D1986" s="11">
        <v>913</v>
      </c>
      <c r="F1986" s="11" t="s">
        <v>1526</v>
      </c>
      <c r="G1986" t="s">
        <v>2083</v>
      </c>
    </row>
    <row r="1987" spans="1:7">
      <c r="A1987" s="11" t="s">
        <v>594</v>
      </c>
      <c r="B1987" s="76" t="s">
        <v>2082</v>
      </c>
      <c r="C1987" s="23">
        <v>45968</v>
      </c>
      <c r="F1987" s="309" t="s">
        <v>2101</v>
      </c>
      <c r="G1987" t="s">
        <v>2083</v>
      </c>
    </row>
    <row r="1988" spans="1:7">
      <c r="A1988" s="178" t="s">
        <v>1128</v>
      </c>
      <c r="B1988" s="76" t="s">
        <v>2009</v>
      </c>
      <c r="C1988" s="23">
        <v>45968</v>
      </c>
      <c r="F1988" s="240" t="s">
        <v>1746</v>
      </c>
      <c r="G1988" t="s">
        <v>2083</v>
      </c>
    </row>
    <row r="1989" spans="1:7">
      <c r="A1989" s="178" t="s">
        <v>1133</v>
      </c>
      <c r="B1989" s="11" t="s">
        <v>54</v>
      </c>
      <c r="C1989" s="23">
        <v>45968</v>
      </c>
      <c r="D1989" s="11">
        <v>569</v>
      </c>
      <c r="G1989" t="s">
        <v>2083</v>
      </c>
    </row>
    <row r="1990" spans="1:7">
      <c r="A1990" s="178" t="s">
        <v>1081</v>
      </c>
      <c r="B1990" s="11" t="s">
        <v>56</v>
      </c>
      <c r="C1990" s="23">
        <v>45968</v>
      </c>
      <c r="D1990" s="89">
        <v>2948</v>
      </c>
      <c r="G1990" t="s">
        <v>2083</v>
      </c>
    </row>
    <row r="1991" spans="1:7">
      <c r="A1991" s="631" t="s">
        <v>1278</v>
      </c>
      <c r="B1991" s="271" t="s">
        <v>62</v>
      </c>
      <c r="C1991" s="23">
        <v>45971</v>
      </c>
      <c r="D1991" s="89">
        <v>560</v>
      </c>
      <c r="G1991" t="s">
        <v>2083</v>
      </c>
    </row>
    <row r="1992" spans="1:7" ht="15.75">
      <c r="A1992" s="76" t="s">
        <v>1232</v>
      </c>
      <c r="B1992" s="175" t="s">
        <v>1368</v>
      </c>
      <c r="C1992" s="239">
        <v>45971</v>
      </c>
      <c r="D1992" s="11">
        <v>558</v>
      </c>
      <c r="G1992" t="s">
        <v>2083</v>
      </c>
    </row>
    <row r="1993" spans="1:7">
      <c r="A1993" s="244" t="s">
        <v>1232</v>
      </c>
      <c r="B1993" s="233" t="s">
        <v>1440</v>
      </c>
      <c r="C1993" s="23">
        <v>45971</v>
      </c>
      <c r="F1993" s="11" t="s">
        <v>1809</v>
      </c>
      <c r="G1993" t="s">
        <v>2083</v>
      </c>
    </row>
    <row r="1994" spans="1:7">
      <c r="A1994" s="244" t="s">
        <v>998</v>
      </c>
      <c r="B1994" s="244" t="s">
        <v>56</v>
      </c>
      <c r="C1994" s="23">
        <v>45971</v>
      </c>
      <c r="D1994" s="89">
        <v>1351</v>
      </c>
      <c r="G1994" t="s">
        <v>2083</v>
      </c>
    </row>
    <row r="1995" spans="1:7">
      <c r="A1995" s="244" t="s">
        <v>941</v>
      </c>
      <c r="B1995" s="244" t="s">
        <v>56</v>
      </c>
      <c r="C1995" s="23">
        <v>45971</v>
      </c>
      <c r="D1995" s="11">
        <v>138</v>
      </c>
      <c r="F1995" s="11" t="s">
        <v>2103</v>
      </c>
      <c r="G1995" t="s">
        <v>2083</v>
      </c>
    </row>
    <row r="1996" spans="1:7">
      <c r="A1996" s="244" t="s">
        <v>1238</v>
      </c>
      <c r="B1996" s="244" t="s">
        <v>56</v>
      </c>
      <c r="C1996" s="23">
        <v>45971</v>
      </c>
      <c r="D1996" s="11">
        <v>632</v>
      </c>
      <c r="F1996" s="11" t="s">
        <v>1830</v>
      </c>
      <c r="G1996" t="s">
        <v>2083</v>
      </c>
    </row>
    <row r="1997" spans="1:7">
      <c r="A1997" s="244" t="s">
        <v>1411</v>
      </c>
      <c r="B1997" s="244" t="s">
        <v>1244</v>
      </c>
      <c r="C1997" s="23">
        <v>45971</v>
      </c>
      <c r="D1997" s="11">
        <v>748</v>
      </c>
      <c r="G1997" t="s">
        <v>2083</v>
      </c>
    </row>
    <row r="1998" spans="1:7">
      <c r="A1998" s="76" t="s">
        <v>1125</v>
      </c>
      <c r="B1998" s="247" t="s">
        <v>54</v>
      </c>
      <c r="C1998" s="23">
        <v>45971</v>
      </c>
      <c r="D1998" s="11">
        <v>96</v>
      </c>
      <c r="G1998" t="s">
        <v>2083</v>
      </c>
    </row>
    <row r="1999" spans="1:7">
      <c r="A1999" s="233" t="s">
        <v>594</v>
      </c>
      <c r="B1999" s="274" t="s">
        <v>2082</v>
      </c>
      <c r="C1999" s="23">
        <v>45971</v>
      </c>
      <c r="D1999" s="11">
        <v>562</v>
      </c>
      <c r="G1999" t="s">
        <v>2083</v>
      </c>
    </row>
    <row r="2000" spans="1:7">
      <c r="A2000" s="76" t="s">
        <v>780</v>
      </c>
      <c r="B2000" s="247" t="s">
        <v>54</v>
      </c>
      <c r="C2000" s="23">
        <v>45971</v>
      </c>
      <c r="D2000" s="11">
        <v>435</v>
      </c>
      <c r="F2000" s="11" t="s">
        <v>2104</v>
      </c>
      <c r="G2000" t="s">
        <v>2083</v>
      </c>
    </row>
    <row r="2001" spans="1:7">
      <c r="A2001" s="890" t="s">
        <v>1081</v>
      </c>
      <c r="B2001" s="263" t="s">
        <v>56</v>
      </c>
      <c r="C2001" s="23">
        <v>45971</v>
      </c>
      <c r="D2001" s="89">
        <v>4084</v>
      </c>
      <c r="G2001" t="s">
        <v>2083</v>
      </c>
    </row>
    <row r="2002" spans="1:7" ht="15.75">
      <c r="A2002" s="76" t="s">
        <v>1238</v>
      </c>
      <c r="B2002" s="175" t="s">
        <v>1368</v>
      </c>
      <c r="C2002" s="239">
        <v>45972</v>
      </c>
      <c r="E2002" s="250">
        <v>5569</v>
      </c>
      <c r="F2002" s="11" t="s">
        <v>2105</v>
      </c>
      <c r="G2002" t="s">
        <v>2083</v>
      </c>
    </row>
    <row r="2003" spans="1:7">
      <c r="A2003" s="234" t="s">
        <v>1411</v>
      </c>
      <c r="B2003" s="559" t="s">
        <v>1244</v>
      </c>
      <c r="C2003" s="23">
        <v>45972</v>
      </c>
      <c r="D2003" s="89">
        <v>1062</v>
      </c>
      <c r="F2003" s="11" t="s">
        <v>2106</v>
      </c>
      <c r="G2003" t="s">
        <v>2083</v>
      </c>
    </row>
    <row r="2004" spans="1:7" ht="15.75">
      <c r="A2004" s="76" t="s">
        <v>1130</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1232</v>
      </c>
      <c r="B2007" s="175" t="s">
        <v>1368</v>
      </c>
      <c r="C2007" s="239">
        <v>45973</v>
      </c>
      <c r="F2007" s="240" t="s">
        <v>1806</v>
      </c>
      <c r="G2007" t="s">
        <v>2083</v>
      </c>
    </row>
    <row r="2008" spans="1:7">
      <c r="A2008" s="103" t="s">
        <v>926</v>
      </c>
      <c r="B2008" s="103" t="s">
        <v>56</v>
      </c>
      <c r="C2008" s="23">
        <v>45973</v>
      </c>
      <c r="D2008" s="89">
        <v>1580</v>
      </c>
      <c r="F2008" s="11" t="s">
        <v>1935</v>
      </c>
      <c r="G2008" t="s">
        <v>2083</v>
      </c>
    </row>
    <row r="2009" spans="1:7">
      <c r="A2009" s="11" t="s">
        <v>998</v>
      </c>
      <c r="B2009" s="50" t="s">
        <v>56</v>
      </c>
      <c r="C2009" s="23">
        <v>45973</v>
      </c>
      <c r="D2009" s="11">
        <v>890</v>
      </c>
      <c r="G2009" t="s">
        <v>2083</v>
      </c>
    </row>
    <row r="2010" spans="1:7">
      <c r="A2010" s="11" t="s">
        <v>998</v>
      </c>
      <c r="B2010" s="76" t="s">
        <v>1440</v>
      </c>
      <c r="C2010" s="23">
        <v>45973</v>
      </c>
      <c r="F2010" s="11" t="s">
        <v>1801</v>
      </c>
      <c r="G2010" t="s">
        <v>2083</v>
      </c>
    </row>
    <row r="2011" spans="1:7">
      <c r="A2011" s="50" t="s">
        <v>924</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591</v>
      </c>
      <c r="B2013" s="175" t="s">
        <v>1368</v>
      </c>
      <c r="C2013" s="239">
        <v>45973</v>
      </c>
      <c r="D2013" s="11">
        <v>711</v>
      </c>
      <c r="F2013" s="11" t="s">
        <v>1493</v>
      </c>
      <c r="G2013" t="s">
        <v>2083</v>
      </c>
    </row>
    <row r="2014" spans="1:7">
      <c r="A2014" s="449" t="s">
        <v>1128</v>
      </c>
      <c r="B2014" s="103" t="s">
        <v>2009</v>
      </c>
      <c r="C2014" s="23">
        <v>45973</v>
      </c>
      <c r="F2014" s="240" t="s">
        <v>2111</v>
      </c>
      <c r="G2014" t="s">
        <v>2083</v>
      </c>
    </row>
    <row r="2015" spans="1:7">
      <c r="A2015" s="480" t="s">
        <v>809</v>
      </c>
      <c r="B2015" s="11" t="s">
        <v>2009</v>
      </c>
      <c r="C2015" s="23">
        <v>45973</v>
      </c>
      <c r="D2015" s="89">
        <v>1486</v>
      </c>
      <c r="F2015" s="11" t="s">
        <v>2112</v>
      </c>
      <c r="G2015" t="s">
        <v>2083</v>
      </c>
    </row>
    <row r="2016" spans="1:7">
      <c r="A2016" s="480" t="s">
        <v>594</v>
      </c>
      <c r="B2016" s="11" t="s">
        <v>2076</v>
      </c>
      <c r="C2016" s="23">
        <v>45973</v>
      </c>
      <c r="D2016" s="11">
        <v>474</v>
      </c>
      <c r="G2016" t="s">
        <v>2083</v>
      </c>
    </row>
    <row r="2017" spans="1:7">
      <c r="A2017" s="11" t="s">
        <v>1081</v>
      </c>
      <c r="B2017" s="11" t="s">
        <v>56</v>
      </c>
      <c r="C2017" s="23">
        <v>45973</v>
      </c>
      <c r="D2017" s="11">
        <v>242</v>
      </c>
      <c r="G2017" t="s">
        <v>2083</v>
      </c>
    </row>
    <row r="2018" spans="1:7">
      <c r="A2018" s="11" t="s">
        <v>1299</v>
      </c>
      <c r="B2018" s="11" t="s">
        <v>56</v>
      </c>
      <c r="C2018" s="23">
        <v>45973</v>
      </c>
      <c r="D2018" s="89">
        <v>1264</v>
      </c>
      <c r="G2018" t="s">
        <v>2083</v>
      </c>
    </row>
    <row r="2019" spans="1:7">
      <c r="A2019" s="50" t="s">
        <v>1086</v>
      </c>
      <c r="B2019" s="50" t="s">
        <v>56</v>
      </c>
      <c r="C2019" s="23">
        <v>45973</v>
      </c>
      <c r="D2019" s="89">
        <v>3678</v>
      </c>
      <c r="G2019" t="s">
        <v>2083</v>
      </c>
    </row>
    <row r="2020" spans="1:7" ht="15.75">
      <c r="A2020" s="11" t="s">
        <v>1232</v>
      </c>
      <c r="B2020" s="175" t="s">
        <v>1368</v>
      </c>
      <c r="C2020" s="239">
        <v>45974</v>
      </c>
      <c r="F2020" s="11" t="s">
        <v>1867</v>
      </c>
      <c r="G2020" t="s">
        <v>2083</v>
      </c>
    </row>
    <row r="2021" spans="1:7">
      <c r="A2021" s="103" t="s">
        <v>926</v>
      </c>
      <c r="B2021" s="103" t="s">
        <v>56</v>
      </c>
      <c r="C2021" s="23">
        <v>45974</v>
      </c>
      <c r="D2021" s="89">
        <v>1258</v>
      </c>
      <c r="F2021" s="11" t="s">
        <v>2113</v>
      </c>
      <c r="G2021" t="s">
        <v>2083</v>
      </c>
    </row>
    <row r="2022" spans="1:7">
      <c r="A2022" s="50" t="s">
        <v>924</v>
      </c>
      <c r="B2022" s="50" t="s">
        <v>56</v>
      </c>
      <c r="C2022" s="23">
        <v>45974</v>
      </c>
      <c r="D2022" s="11">
        <v>814</v>
      </c>
      <c r="F2022" s="11" t="s">
        <v>2114</v>
      </c>
      <c r="G2022" t="s">
        <v>2083</v>
      </c>
    </row>
    <row r="2023" spans="1:7" ht="15.75">
      <c r="A2023" s="480" t="s">
        <v>591</v>
      </c>
      <c r="B2023" s="175" t="s">
        <v>1368</v>
      </c>
      <c r="C2023" s="239">
        <v>45974</v>
      </c>
      <c r="D2023" s="11">
        <v>325</v>
      </c>
      <c r="G2023" t="s">
        <v>2083</v>
      </c>
    </row>
    <row r="2024" spans="1:7" ht="15.75">
      <c r="A2024" s="11" t="s">
        <v>591</v>
      </c>
      <c r="B2024" s="175" t="s">
        <v>1368</v>
      </c>
      <c r="C2024" s="239">
        <v>45974</v>
      </c>
      <c r="F2024" s="11" t="s">
        <v>1526</v>
      </c>
      <c r="G2024" t="s">
        <v>2083</v>
      </c>
    </row>
    <row r="2025" spans="1:7">
      <c r="A2025" s="449" t="s">
        <v>594</v>
      </c>
      <c r="B2025" s="103" t="s">
        <v>2076</v>
      </c>
      <c r="C2025" s="23">
        <v>45974</v>
      </c>
      <c r="D2025" s="11">
        <v>606</v>
      </c>
      <c r="G2025" t="s">
        <v>2083</v>
      </c>
    </row>
    <row r="2026" spans="1:7">
      <c r="A2026" s="678" t="s">
        <v>780</v>
      </c>
      <c r="B2026" s="273" t="s">
        <v>54</v>
      </c>
      <c r="C2026" s="23">
        <v>45974</v>
      </c>
      <c r="D2026" s="89">
        <v>1123</v>
      </c>
      <c r="F2026" s="11" t="s">
        <v>2115</v>
      </c>
      <c r="G2026" t="s">
        <v>2083</v>
      </c>
    </row>
    <row r="2027" spans="1:7">
      <c r="A2027" s="555" t="s">
        <v>809</v>
      </c>
      <c r="B2027" s="50" t="s">
        <v>2009</v>
      </c>
      <c r="C2027" s="23">
        <v>45974</v>
      </c>
      <c r="D2027" s="89">
        <v>2912</v>
      </c>
      <c r="G2027" t="s">
        <v>2083</v>
      </c>
    </row>
    <row r="2028" spans="1:7" ht="15.75">
      <c r="A2028" s="480" t="s">
        <v>1118</v>
      </c>
      <c r="B2028" s="175" t="s">
        <v>1368</v>
      </c>
      <c r="C2028" s="239">
        <v>45974</v>
      </c>
      <c r="F2028" s="11" t="s">
        <v>1526</v>
      </c>
      <c r="G2028" t="s">
        <v>2083</v>
      </c>
    </row>
    <row r="2029" spans="1:7">
      <c r="A2029" s="103" t="s">
        <v>1086</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1088</v>
      </c>
      <c r="B2032" s="50" t="s">
        <v>56</v>
      </c>
      <c r="C2032" s="23">
        <v>45974</v>
      </c>
      <c r="D2032" s="11">
        <v>598</v>
      </c>
      <c r="G2032" t="s">
        <v>2083</v>
      </c>
    </row>
    <row r="2033" spans="1:7" ht="15.75">
      <c r="A2033" s="76" t="s">
        <v>1232</v>
      </c>
      <c r="B2033" s="175" t="s">
        <v>1368</v>
      </c>
      <c r="C2033" s="239">
        <v>45975</v>
      </c>
      <c r="E2033" s="657">
        <v>5647</v>
      </c>
      <c r="F2033" s="235" t="s">
        <v>2116</v>
      </c>
      <c r="G2033" t="s">
        <v>2083</v>
      </c>
    </row>
    <row r="2034" spans="1:7" ht="15.75">
      <c r="A2034" s="76" t="s">
        <v>941</v>
      </c>
      <c r="B2034" s="175" t="s">
        <v>1368</v>
      </c>
      <c r="C2034" s="239">
        <v>45975</v>
      </c>
      <c r="D2034" s="74"/>
      <c r="E2034" s="11">
        <v>565</v>
      </c>
      <c r="F2034" s="76"/>
      <c r="G2034" t="s">
        <v>2083</v>
      </c>
    </row>
    <row r="2035" spans="1:7">
      <c r="A2035" s="234" t="s">
        <v>1413</v>
      </c>
      <c r="B2035" s="234" t="s">
        <v>1244</v>
      </c>
      <c r="C2035" s="23">
        <v>45975</v>
      </c>
      <c r="D2035" s="11">
        <v>1505</v>
      </c>
      <c r="E2035" s="182"/>
      <c r="F2035" s="103" t="s">
        <v>2117</v>
      </c>
      <c r="G2035" t="s">
        <v>2083</v>
      </c>
    </row>
    <row r="2036" spans="1:7" ht="15.75">
      <c r="A2036" s="76" t="s">
        <v>591</v>
      </c>
      <c r="B2036" s="175" t="s">
        <v>1368</v>
      </c>
      <c r="C2036" s="239">
        <v>45975</v>
      </c>
      <c r="D2036" s="11">
        <v>430</v>
      </c>
      <c r="G2036" t="s">
        <v>2083</v>
      </c>
    </row>
    <row r="2037" spans="1:7">
      <c r="A2037" s="234" t="s">
        <v>594</v>
      </c>
      <c r="B2037" s="103" t="s">
        <v>2076</v>
      </c>
      <c r="C2037" s="23">
        <v>45975</v>
      </c>
      <c r="D2037" s="11">
        <v>322</v>
      </c>
      <c r="G2037" t="s">
        <v>2083</v>
      </c>
    </row>
    <row r="2038" spans="1:7">
      <c r="A2038" s="263" t="s">
        <v>809</v>
      </c>
      <c r="B2038" s="559" t="s">
        <v>2009</v>
      </c>
      <c r="C2038" s="23">
        <v>45975</v>
      </c>
      <c r="D2038" s="89">
        <v>2125</v>
      </c>
      <c r="G2038" t="s">
        <v>2083</v>
      </c>
    </row>
    <row r="2039" spans="1:7" ht="15.75">
      <c r="A2039" s="76" t="s">
        <v>1232</v>
      </c>
      <c r="B2039" s="175" t="s">
        <v>1368</v>
      </c>
      <c r="C2039" s="239">
        <v>45978</v>
      </c>
      <c r="D2039" s="11">
        <v>127</v>
      </c>
      <c r="G2039" t="s">
        <v>2083</v>
      </c>
    </row>
    <row r="2040" spans="1:7" ht="15.75">
      <c r="A2040" s="76" t="s">
        <v>1232</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948</v>
      </c>
      <c r="B2042" s="233" t="s">
        <v>56</v>
      </c>
      <c r="C2042" s="23">
        <v>45978</v>
      </c>
      <c r="D2042" s="89">
        <v>1471</v>
      </c>
      <c r="F2042" s="11" t="s">
        <v>1450</v>
      </c>
      <c r="G2042" t="s">
        <v>2083</v>
      </c>
    </row>
    <row r="2043" spans="1:7">
      <c r="A2043" s="234" t="s">
        <v>1413</v>
      </c>
      <c r="B2043" s="233" t="s">
        <v>1244</v>
      </c>
      <c r="C2043" s="23">
        <v>45978</v>
      </c>
      <c r="D2043" s="11">
        <v>907</v>
      </c>
      <c r="F2043" s="11" t="s">
        <v>1493</v>
      </c>
      <c r="G2043" t="s">
        <v>2083</v>
      </c>
    </row>
    <row r="2044" spans="1:7">
      <c r="A2044" s="76" t="s">
        <v>945</v>
      </c>
      <c r="B2044" s="274" t="s">
        <v>56</v>
      </c>
      <c r="C2044" s="23">
        <v>45978</v>
      </c>
      <c r="D2044" s="11">
        <v>762</v>
      </c>
      <c r="G2044" t="s">
        <v>2083</v>
      </c>
    </row>
    <row r="2045" spans="1:7">
      <c r="A2045" s="235" t="s">
        <v>924</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594</v>
      </c>
      <c r="B2048" s="103" t="s">
        <v>2076</v>
      </c>
      <c r="C2048" s="23">
        <v>45978</v>
      </c>
      <c r="D2048" s="11">
        <v>420</v>
      </c>
      <c r="G2048" t="s">
        <v>2083</v>
      </c>
    </row>
    <row r="2049" spans="1:7">
      <c r="A2049" s="233" t="s">
        <v>809</v>
      </c>
      <c r="B2049" s="233" t="s">
        <v>2009</v>
      </c>
      <c r="C2049" s="23">
        <v>45978</v>
      </c>
      <c r="D2049" s="89">
        <v>1449</v>
      </c>
      <c r="G2049" t="s">
        <v>2083</v>
      </c>
    </row>
    <row r="2050" spans="1:7">
      <c r="A2050" s="76" t="s">
        <v>1083</v>
      </c>
      <c r="B2050" s="76" t="s">
        <v>56</v>
      </c>
      <c r="C2050" s="23">
        <v>45978</v>
      </c>
      <c r="D2050" s="89">
        <v>5466</v>
      </c>
      <c r="G2050" t="s">
        <v>2083</v>
      </c>
    </row>
    <row r="2051" spans="1:7">
      <c r="A2051" s="233" t="s">
        <v>1299</v>
      </c>
      <c r="B2051" s="233" t="s">
        <v>56</v>
      </c>
      <c r="C2051" s="23">
        <v>45978</v>
      </c>
      <c r="D2051" s="89">
        <v>1662</v>
      </c>
      <c r="G2051" t="s">
        <v>2083</v>
      </c>
    </row>
    <row r="2052" spans="1:7">
      <c r="A2052" s="233" t="s">
        <v>1088</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998</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1189</v>
      </c>
      <c r="B2057" s="11" t="s">
        <v>56</v>
      </c>
      <c r="C2057" s="23">
        <v>45979</v>
      </c>
      <c r="D2057" s="89">
        <v>1679</v>
      </c>
      <c r="F2057" s="11" t="s">
        <v>2121</v>
      </c>
      <c r="G2057" t="s">
        <v>2083</v>
      </c>
    </row>
    <row r="2058" spans="1:7">
      <c r="A2058" s="11" t="s">
        <v>1413</v>
      </c>
      <c r="B2058" s="11" t="s">
        <v>1244</v>
      </c>
      <c r="C2058" s="23">
        <v>45979</v>
      </c>
      <c r="F2058" s="11" t="s">
        <v>2122</v>
      </c>
      <c r="G2058" t="s">
        <v>2083</v>
      </c>
    </row>
    <row r="2059" spans="1:7">
      <c r="A2059" t="s">
        <v>945</v>
      </c>
      <c r="B2059" s="50" t="s">
        <v>56</v>
      </c>
      <c r="C2059" s="23">
        <v>45979</v>
      </c>
      <c r="D2059" s="89">
        <v>1530</v>
      </c>
      <c r="F2059" s="11" t="s">
        <v>2123</v>
      </c>
      <c r="G2059" t="s">
        <v>2083</v>
      </c>
    </row>
    <row r="2060" spans="1:7" ht="15.75">
      <c r="A2060" s="480" t="s">
        <v>1122</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9" t="s">
        <v>780</v>
      </c>
      <c r="B2062" s="274" t="s">
        <v>54</v>
      </c>
      <c r="C2062" s="23">
        <v>45979</v>
      </c>
      <c r="D2062" s="89">
        <v>1917</v>
      </c>
      <c r="F2062" s="27"/>
      <c r="G2062" t="s">
        <v>2083</v>
      </c>
    </row>
    <row r="2063" spans="1:7">
      <c r="A2063" s="11" t="s">
        <v>811</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1088</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941</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1189</v>
      </c>
      <c r="B2069" s="233" t="s">
        <v>56</v>
      </c>
      <c r="C2069" s="23">
        <v>45980</v>
      </c>
      <c r="D2069" s="250">
        <v>1429</v>
      </c>
      <c r="E2069" s="11"/>
      <c r="F2069" s="27" t="s">
        <v>2127</v>
      </c>
      <c r="G2069" t="s">
        <v>2083</v>
      </c>
    </row>
    <row r="2070" spans="1:7">
      <c r="A2070" s="234" t="s">
        <v>1413</v>
      </c>
      <c r="B2070" s="233" t="s">
        <v>1244</v>
      </c>
      <c r="C2070" s="23">
        <v>45980</v>
      </c>
      <c r="D2070" s="74"/>
      <c r="E2070" s="11"/>
      <c r="F2070" s="27" t="s">
        <v>2080</v>
      </c>
      <c r="G2070" t="s">
        <v>2083</v>
      </c>
    </row>
    <row r="2071" spans="1:7">
      <c r="A2071" s="263" t="s">
        <v>945</v>
      </c>
      <c r="B2071" s="282" t="s">
        <v>56</v>
      </c>
      <c r="C2071" s="23">
        <v>45980</v>
      </c>
      <c r="D2071" s="11">
        <v>954</v>
      </c>
      <c r="E2071" s="182"/>
      <c r="F2071" s="39" t="s">
        <v>2128</v>
      </c>
      <c r="G2071" t="s">
        <v>2083</v>
      </c>
    </row>
    <row r="2072" spans="1:7" ht="15.75">
      <c r="A2072" s="480" t="s">
        <v>1122</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811</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945</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1189</v>
      </c>
      <c r="B2079" s="234" t="s">
        <v>56</v>
      </c>
      <c r="C2079" s="23">
        <v>45981</v>
      </c>
      <c r="D2079" s="89">
        <v>1624</v>
      </c>
      <c r="F2079" s="27" t="s">
        <v>2132</v>
      </c>
      <c r="G2079" t="s">
        <v>2083</v>
      </c>
    </row>
    <row r="2080" spans="1:7" ht="15.75">
      <c r="A2080" s="76" t="s">
        <v>941</v>
      </c>
      <c r="B2080" s="175" t="s">
        <v>1368</v>
      </c>
      <c r="C2080" s="239">
        <v>45981</v>
      </c>
      <c r="E2080" s="74">
        <v>728</v>
      </c>
      <c r="F2080" s="27"/>
      <c r="G2080" t="s">
        <v>2083</v>
      </c>
    </row>
    <row r="2081" spans="1:7" ht="15.75">
      <c r="A2081" s="76" t="s">
        <v>591</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780</v>
      </c>
      <c r="B2083" s="274" t="s">
        <v>54</v>
      </c>
      <c r="C2083" s="23">
        <v>45981</v>
      </c>
      <c r="D2083" s="11">
        <v>272</v>
      </c>
      <c r="F2083" s="27"/>
      <c r="G2083" t="s">
        <v>2083</v>
      </c>
    </row>
    <row r="2084" spans="1:7">
      <c r="A2084" s="11" t="s">
        <v>809</v>
      </c>
      <c r="B2084" s="11" t="s">
        <v>2009</v>
      </c>
      <c r="C2084" s="23">
        <v>45982</v>
      </c>
      <c r="E2084" s="182"/>
      <c r="F2084" s="240" t="s">
        <v>2135</v>
      </c>
      <c r="G2084" t="s">
        <v>2083</v>
      </c>
    </row>
    <row r="2085" spans="1:7">
      <c r="A2085" s="233" t="s">
        <v>811</v>
      </c>
      <c r="B2085" s="233" t="s">
        <v>2009</v>
      </c>
      <c r="C2085" s="23">
        <v>45981</v>
      </c>
      <c r="D2085" s="89">
        <v>2139</v>
      </c>
      <c r="F2085" s="27"/>
      <c r="G2085" t="s">
        <v>2083</v>
      </c>
    </row>
    <row r="2086" spans="1:7">
      <c r="A2086" s="273" t="s">
        <v>1083</v>
      </c>
      <c r="B2086" s="282" t="s">
        <v>56</v>
      </c>
      <c r="C2086" s="23">
        <v>45981</v>
      </c>
      <c r="D2086" s="89">
        <v>2252</v>
      </c>
      <c r="F2086" s="27"/>
      <c r="G2086" t="s">
        <v>2083</v>
      </c>
    </row>
    <row r="2087" spans="1:7">
      <c r="A2087" s="247" t="s">
        <v>1088</v>
      </c>
      <c r="B2087" s="309" t="s">
        <v>56</v>
      </c>
      <c r="C2087" s="23">
        <v>45981</v>
      </c>
      <c r="D2087" s="689">
        <v>1027</v>
      </c>
      <c r="F2087" s="27"/>
      <c r="G2087" t="s">
        <v>2083</v>
      </c>
    </row>
    <row r="2088" spans="1:7">
      <c r="A2088" s="273" t="s">
        <v>1091</v>
      </c>
      <c r="B2088" s="282" t="s">
        <v>56</v>
      </c>
      <c r="C2088" s="23">
        <v>45981</v>
      </c>
      <c r="D2088" s="89">
        <v>1420</v>
      </c>
      <c r="F2088" s="27"/>
      <c r="G2088" t="s">
        <v>2083</v>
      </c>
    </row>
    <row r="2089" spans="1:7">
      <c r="A2089" s="247" t="s">
        <v>1094</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7"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1122</v>
      </c>
      <c r="B2094" s="175" t="s">
        <v>1368</v>
      </c>
      <c r="C2094" s="239">
        <v>45982</v>
      </c>
      <c r="D2094" s="74">
        <v>15</v>
      </c>
      <c r="E2094" s="89">
        <v>1159</v>
      </c>
      <c r="F2094" s="688" t="s">
        <v>2137</v>
      </c>
      <c r="G2094" t="s">
        <v>2083</v>
      </c>
    </row>
    <row r="2095" spans="1:7">
      <c r="A2095" s="103" t="s">
        <v>811</v>
      </c>
      <c r="B2095" s="103" t="s">
        <v>2009</v>
      </c>
      <c r="C2095" s="23">
        <v>45982</v>
      </c>
      <c r="D2095" s="11">
        <v>789</v>
      </c>
      <c r="E2095" s="182"/>
      <c r="F2095" s="39" t="s">
        <v>2138</v>
      </c>
      <c r="G2095" t="s">
        <v>2083</v>
      </c>
    </row>
    <row r="2096" spans="1:7">
      <c r="A2096" s="11" t="s">
        <v>1168</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1088</v>
      </c>
      <c r="B2099" s="107" t="s">
        <v>56</v>
      </c>
      <c r="C2099" s="23">
        <v>45982</v>
      </c>
      <c r="D2099" s="11">
        <v>490</v>
      </c>
      <c r="F2099" s="27"/>
      <c r="G2099" t="s">
        <v>2083</v>
      </c>
    </row>
    <row r="2100" spans="1:7">
      <c r="A2100" s="321" t="s">
        <v>1091</v>
      </c>
      <c r="B2100" s="107" t="s">
        <v>56</v>
      </c>
      <c r="C2100" s="23">
        <v>45982</v>
      </c>
      <c r="D2100" s="89">
        <v>3043</v>
      </c>
      <c r="F2100" s="27"/>
      <c r="G2100" t="s">
        <v>2083</v>
      </c>
    </row>
    <row r="2101" spans="1:7">
      <c r="A2101" s="321" t="s">
        <v>1094</v>
      </c>
      <c r="B2101" s="107" t="s">
        <v>56</v>
      </c>
      <c r="C2101" s="23">
        <v>45982</v>
      </c>
      <c r="D2101" s="89">
        <v>1217</v>
      </c>
      <c r="F2101" s="27"/>
      <c r="G2101" t="s">
        <v>2083</v>
      </c>
    </row>
    <row r="2102" spans="1:7" ht="15.75">
      <c r="A2102" s="27" t="s">
        <v>1056</v>
      </c>
      <c r="B2102" s="175" t="s">
        <v>1368</v>
      </c>
      <c r="C2102" s="239">
        <v>45982</v>
      </c>
      <c r="E2102" s="250">
        <v>2257</v>
      </c>
      <c r="F2102" s="27" t="s">
        <v>1807</v>
      </c>
      <c r="G2102" t="s">
        <v>2083</v>
      </c>
    </row>
    <row r="2103" spans="1:7" ht="15.75">
      <c r="A2103" s="27" t="s">
        <v>1059</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1259</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945</v>
      </c>
      <c r="B2111" s="692" t="s">
        <v>56</v>
      </c>
      <c r="C2111" s="23">
        <v>45985</v>
      </c>
      <c r="D2111" s="11">
        <v>805</v>
      </c>
      <c r="F2111" s="27" t="s">
        <v>2143</v>
      </c>
      <c r="G2111" t="s">
        <v>2083</v>
      </c>
    </row>
    <row r="2112" spans="1:7">
      <c r="A2112" s="11" t="s">
        <v>948</v>
      </c>
      <c r="B2112" s="692" t="s">
        <v>56</v>
      </c>
      <c r="C2112" s="23">
        <v>45985</v>
      </c>
      <c r="D2112" s="11">
        <v>665</v>
      </c>
      <c r="F2112" s="27"/>
      <c r="G2112" t="s">
        <v>2083</v>
      </c>
    </row>
    <row r="2113" spans="1:7">
      <c r="A2113" s="50" t="s">
        <v>1189</v>
      </c>
      <c r="B2113" s="891" t="s">
        <v>56</v>
      </c>
      <c r="C2113" s="23">
        <v>45985</v>
      </c>
      <c r="D2113" s="11">
        <v>572</v>
      </c>
      <c r="F2113" s="27" t="s">
        <v>2144</v>
      </c>
      <c r="G2113" t="s">
        <v>2083</v>
      </c>
    </row>
    <row r="2114" spans="1:7" ht="15.75">
      <c r="A2114" s="11" t="s">
        <v>975</v>
      </c>
      <c r="B2114" s="175" t="s">
        <v>1368</v>
      </c>
      <c r="C2114" s="239">
        <v>45985</v>
      </c>
      <c r="D2114" s="11">
        <v>286</v>
      </c>
      <c r="E2114" s="135"/>
      <c r="F2114" s="82"/>
      <c r="G2114" t="s">
        <v>2083</v>
      </c>
    </row>
    <row r="2115" spans="1:7" ht="15.75">
      <c r="A2115" s="11" t="s">
        <v>924</v>
      </c>
      <c r="B2115" s="175" t="s">
        <v>1368</v>
      </c>
      <c r="C2115" s="239">
        <v>45985</v>
      </c>
      <c r="D2115" s="74"/>
      <c r="E2115" s="11">
        <v>734</v>
      </c>
      <c r="F2115" s="27"/>
      <c r="G2115" t="s">
        <v>2083</v>
      </c>
    </row>
    <row r="2116" spans="1:7" ht="15.75">
      <c r="A2116" s="11" t="s">
        <v>926</v>
      </c>
      <c r="B2116" s="175" t="s">
        <v>1368</v>
      </c>
      <c r="C2116" s="239">
        <v>45985</v>
      </c>
      <c r="D2116" s="74"/>
      <c r="E2116" s="11">
        <v>719</v>
      </c>
      <c r="F2116" s="27"/>
      <c r="G2116" t="s">
        <v>2083</v>
      </c>
    </row>
    <row r="2117" spans="1:7">
      <c r="A2117" s="234" t="s">
        <v>780</v>
      </c>
      <c r="B2117" s="274" t="s">
        <v>54</v>
      </c>
      <c r="C2117" s="23">
        <v>45985</v>
      </c>
      <c r="D2117" s="74">
        <v>900</v>
      </c>
      <c r="E2117" s="11"/>
      <c r="F2117" s="27" t="s">
        <v>2145</v>
      </c>
      <c r="G2117" t="s">
        <v>2083</v>
      </c>
    </row>
    <row r="2118" spans="1:7">
      <c r="A2118" s="349" t="s">
        <v>1145</v>
      </c>
      <c r="B2118" s="296" t="s">
        <v>2009</v>
      </c>
      <c r="C2118" s="23">
        <v>45985</v>
      </c>
      <c r="D2118" s="74"/>
      <c r="E2118" s="11"/>
      <c r="F2118" s="1262" t="s">
        <v>2146</v>
      </c>
      <c r="G2118" t="s">
        <v>2083</v>
      </c>
    </row>
    <row r="2119" spans="1:7">
      <c r="A2119" s="347" t="s">
        <v>1143</v>
      </c>
      <c r="B2119" s="178" t="s">
        <v>2009</v>
      </c>
      <c r="C2119" s="23">
        <v>45985</v>
      </c>
      <c r="D2119" s="74"/>
      <c r="E2119" s="11"/>
      <c r="F2119" s="1262" t="s">
        <v>2147</v>
      </c>
      <c r="G2119" t="s">
        <v>2083</v>
      </c>
    </row>
    <row r="2120" spans="1:7">
      <c r="A2120" s="11" t="s">
        <v>1128</v>
      </c>
      <c r="B2120" s="178" t="s">
        <v>2009</v>
      </c>
      <c r="C2120" s="23">
        <v>45985</v>
      </c>
      <c r="D2120" s="74"/>
      <c r="E2120" s="11"/>
      <c r="F2120" s="1262" t="s">
        <v>2148</v>
      </c>
      <c r="G2120" t="s">
        <v>2083</v>
      </c>
    </row>
    <row r="2121" spans="1:7">
      <c r="A2121" s="50" t="s">
        <v>1165</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975</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951</v>
      </c>
      <c r="B2128" s="11" t="s">
        <v>56</v>
      </c>
      <c r="C2128" s="23">
        <v>45986</v>
      </c>
      <c r="D2128" s="89">
        <v>1100</v>
      </c>
      <c r="G2128" t="s">
        <v>2083</v>
      </c>
    </row>
    <row r="2129" spans="1:7">
      <c r="A2129" s="11" t="s">
        <v>948</v>
      </c>
      <c r="B2129" s="11" t="s">
        <v>56</v>
      </c>
      <c r="C2129" s="23">
        <v>45986</v>
      </c>
      <c r="D2129" s="89">
        <v>1360</v>
      </c>
      <c r="F2129" s="11" t="s">
        <v>2151</v>
      </c>
      <c r="G2129" t="s">
        <v>2083</v>
      </c>
    </row>
    <row r="2130" spans="1:7">
      <c r="A2130" s="11" t="s">
        <v>1417</v>
      </c>
      <c r="B2130" s="11" t="s">
        <v>1244</v>
      </c>
      <c r="C2130" s="23">
        <v>45986</v>
      </c>
      <c r="D2130" s="11">
        <v>486</v>
      </c>
      <c r="E2130" s="135"/>
      <c r="F2130" s="50"/>
      <c r="G2130" t="s">
        <v>2083</v>
      </c>
    </row>
    <row r="2131" spans="1:7">
      <c r="A2131" s="349" t="s">
        <v>1145</v>
      </c>
      <c r="B2131" s="296" t="s">
        <v>2009</v>
      </c>
      <c r="C2131" s="23">
        <v>45986</v>
      </c>
      <c r="D2131" s="74"/>
      <c r="E2131" s="11"/>
      <c r="F2131" s="76" t="s">
        <v>2152</v>
      </c>
      <c r="G2131" t="s">
        <v>2083</v>
      </c>
    </row>
    <row r="2132" spans="1:7">
      <c r="A2132" s="347" t="s">
        <v>1143</v>
      </c>
      <c r="B2132" s="178" t="s">
        <v>2009</v>
      </c>
      <c r="C2132" s="23">
        <v>45986</v>
      </c>
      <c r="D2132" s="74"/>
      <c r="E2132" s="11"/>
      <c r="F2132" s="76" t="s">
        <v>2152</v>
      </c>
      <c r="G2132" t="s">
        <v>2083</v>
      </c>
    </row>
    <row r="2133" spans="1:7">
      <c r="A2133" s="11" t="s">
        <v>1128</v>
      </c>
      <c r="B2133" s="178" t="s">
        <v>2009</v>
      </c>
      <c r="C2133" s="23">
        <v>45986</v>
      </c>
      <c r="D2133" s="74"/>
      <c r="E2133" s="11"/>
      <c r="F2133" s="76" t="s">
        <v>2152</v>
      </c>
      <c r="G2133" t="s">
        <v>2083</v>
      </c>
    </row>
    <row r="2134" spans="1:7">
      <c r="A2134" s="11" t="s">
        <v>1168</v>
      </c>
      <c r="B2134" s="11" t="s">
        <v>2009</v>
      </c>
      <c r="C2134" s="23">
        <v>45986</v>
      </c>
      <c r="D2134" s="250">
        <v>2568</v>
      </c>
      <c r="E2134" s="11"/>
      <c r="G2134" t="s">
        <v>2083</v>
      </c>
    </row>
    <row r="2135" spans="1:7">
      <c r="A2135" s="11" t="s">
        <v>1165</v>
      </c>
      <c r="B2135" s="11" t="s">
        <v>2009</v>
      </c>
      <c r="C2135" s="23">
        <v>45986</v>
      </c>
      <c r="D2135" s="89">
        <v>2537</v>
      </c>
      <c r="E2135" s="182"/>
      <c r="F2135" s="103"/>
      <c r="G2135" t="s">
        <v>2083</v>
      </c>
    </row>
    <row r="2136" spans="1:7">
      <c r="A2136" s="260" t="s">
        <v>1075</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1094</v>
      </c>
      <c r="B2139" s="107" t="s">
        <v>56</v>
      </c>
      <c r="C2139" s="23">
        <v>45986</v>
      </c>
      <c r="D2139" s="89">
        <v>3311</v>
      </c>
      <c r="G2139" t="s">
        <v>2083</v>
      </c>
    </row>
    <row r="2140" spans="1:7">
      <c r="A2140" s="27" t="s">
        <v>1291</v>
      </c>
      <c r="B2140" s="107" t="s">
        <v>56</v>
      </c>
      <c r="C2140" s="23">
        <v>45986</v>
      </c>
      <c r="D2140" s="89">
        <v>1175</v>
      </c>
      <c r="G2140" t="s">
        <v>2083</v>
      </c>
    </row>
    <row r="2141" spans="1:7">
      <c r="A2141" s="178" t="s">
        <v>1091</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975</v>
      </c>
      <c r="B2146" s="175" t="s">
        <v>1368</v>
      </c>
      <c r="C2146" s="239">
        <v>45987</v>
      </c>
      <c r="D2146" s="11">
        <v>331</v>
      </c>
      <c r="E2146" s="250">
        <v>1063</v>
      </c>
      <c r="F2146" s="11" t="s">
        <v>2153</v>
      </c>
      <c r="G2146" t="s">
        <v>2083</v>
      </c>
    </row>
    <row r="2147" spans="1:7">
      <c r="A2147" s="271" t="s">
        <v>948</v>
      </c>
      <c r="B2147" s="233" t="s">
        <v>56</v>
      </c>
      <c r="C2147" s="23">
        <v>45987</v>
      </c>
      <c r="D2147" s="89">
        <v>1024</v>
      </c>
      <c r="F2147" s="11" t="s">
        <v>2154</v>
      </c>
      <c r="G2147" t="s">
        <v>2083</v>
      </c>
    </row>
    <row r="2148" spans="1:7">
      <c r="A2148" s="235" t="s">
        <v>951</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1244</v>
      </c>
      <c r="C2150" s="23">
        <v>45987</v>
      </c>
      <c r="D2150" s="74"/>
      <c r="E2150" s="11"/>
      <c r="F2150" s="240" t="s">
        <v>2157</v>
      </c>
      <c r="G2150" t="s">
        <v>2083</v>
      </c>
    </row>
    <row r="2151" spans="1:7">
      <c r="A2151" s="235" t="s">
        <v>1145</v>
      </c>
      <c r="B2151" s="235" t="s">
        <v>2009</v>
      </c>
      <c r="C2151" s="23">
        <v>45987</v>
      </c>
      <c r="D2151" s="74"/>
      <c r="E2151" s="11"/>
      <c r="F2151" s="76" t="s">
        <v>2152</v>
      </c>
      <c r="G2151" t="s">
        <v>2083</v>
      </c>
    </row>
    <row r="2152" spans="1:7">
      <c r="A2152" s="76" t="s">
        <v>1143</v>
      </c>
      <c r="B2152" s="76" t="s">
        <v>2009</v>
      </c>
      <c r="C2152" s="23">
        <v>45987</v>
      </c>
      <c r="D2152" s="74"/>
      <c r="E2152" s="11"/>
      <c r="F2152" s="76" t="s">
        <v>2152</v>
      </c>
      <c r="G2152" t="s">
        <v>2083</v>
      </c>
    </row>
    <row r="2153" spans="1:7">
      <c r="A2153" s="234" t="s">
        <v>1128</v>
      </c>
      <c r="B2153" s="234" t="s">
        <v>2009</v>
      </c>
      <c r="C2153" s="262">
        <v>45987</v>
      </c>
      <c r="D2153" s="74"/>
      <c r="E2153" s="11"/>
      <c r="F2153" s="76" t="s">
        <v>2152</v>
      </c>
      <c r="G2153" t="s">
        <v>2083</v>
      </c>
    </row>
    <row r="2154" spans="1:7">
      <c r="A2154" s="76" t="s">
        <v>1125</v>
      </c>
      <c r="B2154" s="76" t="s">
        <v>54</v>
      </c>
      <c r="C2154" s="23">
        <v>45987</v>
      </c>
      <c r="D2154" s="340"/>
      <c r="E2154" s="11"/>
      <c r="F2154" s="76" t="s">
        <v>2152</v>
      </c>
      <c r="G2154" t="s">
        <v>2083</v>
      </c>
    </row>
    <row r="2155" spans="1:7">
      <c r="A2155" s="76" t="s">
        <v>594</v>
      </c>
      <c r="B2155" s="76" t="s">
        <v>2076</v>
      </c>
      <c r="C2155" s="23">
        <v>45987</v>
      </c>
      <c r="D2155" s="95">
        <v>426</v>
      </c>
      <c r="E2155" s="182"/>
      <c r="F2155" s="103"/>
      <c r="G2155" t="s">
        <v>2083</v>
      </c>
    </row>
    <row r="2156" spans="1:7">
      <c r="A2156" s="76" t="s">
        <v>780</v>
      </c>
      <c r="B2156" s="76" t="s">
        <v>54</v>
      </c>
      <c r="C2156" s="23">
        <v>45987</v>
      </c>
      <c r="D2156" s="340"/>
      <c r="E2156" s="11"/>
      <c r="F2156" s="76" t="s">
        <v>2152</v>
      </c>
      <c r="G2156" t="s">
        <v>2083</v>
      </c>
    </row>
    <row r="2157" spans="1:7">
      <c r="A2157" s="235" t="s">
        <v>1118</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1061</v>
      </c>
      <c r="B2160" s="175" t="s">
        <v>1368</v>
      </c>
      <c r="C2160" s="239">
        <v>45987</v>
      </c>
      <c r="E2160" s="74">
        <v>175</v>
      </c>
      <c r="G2160" t="s">
        <v>2083</v>
      </c>
    </row>
    <row r="2161" spans="1:7">
      <c r="A2161" s="234" t="s">
        <v>1061</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1063</v>
      </c>
      <c r="B2164" s="175" t="s">
        <v>1368</v>
      </c>
      <c r="C2164" s="239">
        <v>45987</v>
      </c>
      <c r="E2164" s="250">
        <v>1264</v>
      </c>
      <c r="G2164" t="s">
        <v>2083</v>
      </c>
    </row>
    <row r="2165" spans="1:7" ht="15.75">
      <c r="A2165" s="76" t="s">
        <v>1065</v>
      </c>
      <c r="B2165" s="175" t="s">
        <v>1368</v>
      </c>
      <c r="C2165" s="239">
        <v>45987</v>
      </c>
      <c r="E2165" s="250">
        <v>1520</v>
      </c>
      <c r="G2165" t="s">
        <v>2083</v>
      </c>
    </row>
    <row r="2166" spans="1:7" ht="15.75">
      <c r="A2166" s="76" t="s">
        <v>1067</v>
      </c>
      <c r="B2166" s="175" t="s">
        <v>1368</v>
      </c>
      <c r="C2166" s="239">
        <v>45987</v>
      </c>
      <c r="E2166" s="250">
        <v>1739</v>
      </c>
      <c r="G2166" t="s">
        <v>2083</v>
      </c>
    </row>
    <row r="2167" spans="1:7" ht="15.75">
      <c r="A2167" s="76" t="s">
        <v>1069</v>
      </c>
      <c r="B2167" s="175" t="s">
        <v>1368</v>
      </c>
      <c r="C2167" s="239">
        <v>45987</v>
      </c>
      <c r="E2167" s="250">
        <v>1584</v>
      </c>
      <c r="G2167" t="s">
        <v>2083</v>
      </c>
    </row>
    <row r="2168" spans="1:7" ht="15.75">
      <c r="A2168" s="76" t="s">
        <v>1071</v>
      </c>
      <c r="B2168" s="175" t="s">
        <v>1368</v>
      </c>
      <c r="C2168" s="239">
        <v>45987</v>
      </c>
      <c r="E2168" s="250">
        <v>1140</v>
      </c>
      <c r="G2168" t="s">
        <v>2083</v>
      </c>
    </row>
    <row r="2169" spans="1:7" ht="15.75">
      <c r="A2169" s="76" t="s">
        <v>1073</v>
      </c>
      <c r="B2169" s="175" t="s">
        <v>1368</v>
      </c>
      <c r="C2169" s="239">
        <v>45987</v>
      </c>
      <c r="E2169" s="74">
        <v>692</v>
      </c>
      <c r="G2169" t="s">
        <v>2083</v>
      </c>
    </row>
    <row r="2170" spans="1:7">
      <c r="A2170" s="923"/>
      <c r="B2170" s="924"/>
      <c r="C2170" s="23">
        <v>45988</v>
      </c>
      <c r="G2170" t="s">
        <v>2083</v>
      </c>
    </row>
    <row r="2171" spans="1:7" ht="15.75">
      <c r="A2171" s="178" t="s">
        <v>945</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948</v>
      </c>
      <c r="B2176" s="76" t="s">
        <v>56</v>
      </c>
      <c r="C2176" s="23">
        <v>45992</v>
      </c>
      <c r="D2176" s="89">
        <v>1610</v>
      </c>
      <c r="F2176" s="11" t="s">
        <v>2166</v>
      </c>
      <c r="G2176" t="s">
        <v>2163</v>
      </c>
    </row>
    <row r="2177" spans="1:7">
      <c r="A2177" s="271" t="s">
        <v>951</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1244</v>
      </c>
      <c r="C2179" s="23">
        <v>45992</v>
      </c>
      <c r="D2179" s="11">
        <v>600</v>
      </c>
      <c r="G2179" t="s">
        <v>2163</v>
      </c>
    </row>
    <row r="2180" spans="1:7">
      <c r="A2180" s="76" t="s">
        <v>1165</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1075</v>
      </c>
      <c r="B2183" s="237" t="s">
        <v>56</v>
      </c>
      <c r="C2183" s="23">
        <v>45992</v>
      </c>
      <c r="D2183" s="89">
        <v>3084</v>
      </c>
      <c r="G2183" t="s">
        <v>2163</v>
      </c>
    </row>
    <row r="2184" spans="1:7">
      <c r="A2184" s="240" t="s">
        <v>1322</v>
      </c>
      <c r="B2184" s="240" t="s">
        <v>56</v>
      </c>
      <c r="C2184" s="23">
        <v>45992</v>
      </c>
      <c r="D2184" s="89">
        <v>1829</v>
      </c>
      <c r="G2184" t="s">
        <v>2163</v>
      </c>
    </row>
    <row r="2185" spans="1:7">
      <c r="A2185" s="178" t="s">
        <v>1078</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1244</v>
      </c>
      <c r="C2190" s="23">
        <v>45993</v>
      </c>
      <c r="D2190" s="11">
        <v>610</v>
      </c>
      <c r="F2190" s="11" t="s">
        <v>2171</v>
      </c>
      <c r="G2190" t="s">
        <v>2163</v>
      </c>
    </row>
    <row r="2191" spans="1:7">
      <c r="A2191" s="271" t="s">
        <v>951</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930</v>
      </c>
      <c r="B2193" s="175" t="s">
        <v>1368</v>
      </c>
      <c r="C2193" s="239">
        <v>45993</v>
      </c>
      <c r="D2193" s="11">
        <v>175</v>
      </c>
      <c r="G2193" t="s">
        <v>2163</v>
      </c>
    </row>
    <row r="2194" spans="1:7">
      <c r="A2194" s="244" t="s">
        <v>1078</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1244</v>
      </c>
      <c r="C2201" s="23">
        <v>45994</v>
      </c>
      <c r="D2201" s="11">
        <v>974</v>
      </c>
      <c r="G2201" t="s">
        <v>2163</v>
      </c>
    </row>
    <row r="2202" spans="1:7">
      <c r="A2202" s="76" t="s">
        <v>1206</v>
      </c>
      <c r="B2202" s="176" t="s">
        <v>886</v>
      </c>
      <c r="C2202" s="239">
        <v>45994</v>
      </c>
      <c r="D2202" s="11">
        <v>466</v>
      </c>
      <c r="F2202" s="11" t="s">
        <v>2177</v>
      </c>
      <c r="G2202" t="s">
        <v>2163</v>
      </c>
    </row>
    <row r="2203" spans="1:7">
      <c r="A2203" s="233" t="s">
        <v>1418</v>
      </c>
      <c r="B2203" s="233" t="s">
        <v>1440</v>
      </c>
      <c r="C2203" s="23">
        <v>45994</v>
      </c>
      <c r="D2203" s="11">
        <v>383</v>
      </c>
      <c r="G2203" t="s">
        <v>2163</v>
      </c>
    </row>
    <row r="2204" spans="1:7">
      <c r="A2204" s="76" t="s">
        <v>911</v>
      </c>
      <c r="B2204" s="233" t="s">
        <v>56</v>
      </c>
      <c r="C2204" s="23">
        <v>45994</v>
      </c>
      <c r="D2204" s="89">
        <v>1379</v>
      </c>
      <c r="F2204" s="11" t="s">
        <v>2178</v>
      </c>
      <c r="G2204" t="s">
        <v>2163</v>
      </c>
    </row>
    <row r="2205" spans="1:7">
      <c r="A2205" s="76" t="s">
        <v>1165</v>
      </c>
      <c r="B2205" s="76" t="s">
        <v>2009</v>
      </c>
      <c r="C2205" s="23">
        <v>45994</v>
      </c>
      <c r="D2205" s="89">
        <v>1677</v>
      </c>
      <c r="G2205" t="s">
        <v>2163</v>
      </c>
    </row>
    <row r="2206" spans="1:7">
      <c r="A2206" s="246" t="s">
        <v>1078</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954</v>
      </c>
      <c r="B2213" s="235" t="s">
        <v>56</v>
      </c>
      <c r="C2213" s="23">
        <v>45995</v>
      </c>
      <c r="D2213" s="89">
        <v>1431</v>
      </c>
      <c r="F2213" s="11" t="s">
        <v>2181</v>
      </c>
      <c r="G2213" t="s">
        <v>2163</v>
      </c>
    </row>
    <row r="2214" spans="1:7">
      <c r="A2214" s="76" t="s">
        <v>1206</v>
      </c>
      <c r="B2214" s="176" t="s">
        <v>886</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911</v>
      </c>
      <c r="B2216" s="559" t="s">
        <v>56</v>
      </c>
      <c r="C2216" s="23">
        <v>45995</v>
      </c>
      <c r="D2216" s="89">
        <v>1154</v>
      </c>
      <c r="F2216" s="11" t="s">
        <v>2184</v>
      </c>
      <c r="G2216" t="s">
        <v>2163</v>
      </c>
    </row>
    <row r="2217" spans="1:7">
      <c r="A2217" s="76" t="s">
        <v>1206</v>
      </c>
      <c r="B2217" s="176" t="s">
        <v>886</v>
      </c>
      <c r="C2217" s="239">
        <v>45995</v>
      </c>
      <c r="D2217" s="89">
        <v>150</v>
      </c>
      <c r="F2217" s="11" t="s">
        <v>2185</v>
      </c>
      <c r="G2217" t="s">
        <v>2163</v>
      </c>
    </row>
    <row r="2218" spans="1:7">
      <c r="A2218" s="233" t="s">
        <v>1165</v>
      </c>
      <c r="B2218" s="233" t="s">
        <v>2009</v>
      </c>
      <c r="C2218" s="23">
        <v>45995</v>
      </c>
      <c r="D2218" s="89">
        <v>1316</v>
      </c>
      <c r="G2218" t="s">
        <v>2163</v>
      </c>
    </row>
    <row r="2219" spans="1:7">
      <c r="A2219" s="76" t="s">
        <v>1168</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1083</v>
      </c>
      <c r="B2221" s="175" t="s">
        <v>1368</v>
      </c>
      <c r="C2221" s="239">
        <v>45995</v>
      </c>
      <c r="D2221" s="11">
        <v>64</v>
      </c>
      <c r="F2221" s="11" t="s">
        <v>2187</v>
      </c>
      <c r="G2221" t="s">
        <v>2163</v>
      </c>
    </row>
    <row r="2222" spans="1:7">
      <c r="A2222" s="317" t="s">
        <v>1091</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1244</v>
      </c>
      <c r="C2227" s="23">
        <v>45996</v>
      </c>
      <c r="D2227" s="11">
        <v>385</v>
      </c>
      <c r="F2227" s="11" t="s">
        <v>2190</v>
      </c>
      <c r="G2227" t="s">
        <v>2163</v>
      </c>
    </row>
    <row r="2228" spans="1:7" ht="15.75">
      <c r="A2228" s="76" t="s">
        <v>945</v>
      </c>
      <c r="B2228" s="175" t="s">
        <v>1368</v>
      </c>
      <c r="C2228" s="239">
        <v>45996</v>
      </c>
      <c r="E2228" s="74">
        <v>446</v>
      </c>
      <c r="F2228" s="76"/>
      <c r="G2228" t="s">
        <v>2163</v>
      </c>
    </row>
    <row r="2229" spans="1:7" ht="15.75">
      <c r="A2229" s="76" t="s">
        <v>951</v>
      </c>
      <c r="B2229" s="175" t="s">
        <v>1368</v>
      </c>
      <c r="C2229" s="239">
        <v>45996</v>
      </c>
      <c r="E2229" s="74">
        <v>422</v>
      </c>
      <c r="F2229" s="233"/>
      <c r="G2229" t="s">
        <v>2163</v>
      </c>
    </row>
    <row r="2230" spans="1:7" ht="15.75">
      <c r="A2230" s="76" t="s">
        <v>951</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1168</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1086</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80" t="s">
        <v>1421</v>
      </c>
      <c r="B2239" s="925" t="s">
        <v>1244</v>
      </c>
      <c r="C2239" s="23">
        <v>45999</v>
      </c>
      <c r="D2239" s="11">
        <v>640</v>
      </c>
      <c r="F2239" s="11" t="s">
        <v>2194</v>
      </c>
      <c r="G2239" t="s">
        <v>2163</v>
      </c>
    </row>
    <row r="2240" spans="1:7" ht="15.75">
      <c r="A2240" s="296" t="s">
        <v>948</v>
      </c>
      <c r="B2240" s="870" t="s">
        <v>1368</v>
      </c>
      <c r="C2240" s="239">
        <v>45999</v>
      </c>
      <c r="F2240" s="240" t="s">
        <v>2195</v>
      </c>
      <c r="G2240" t="s">
        <v>2163</v>
      </c>
    </row>
    <row r="2241" spans="1:7">
      <c r="A2241" s="76" t="s">
        <v>1206</v>
      </c>
      <c r="B2241" s="176" t="s">
        <v>886</v>
      </c>
      <c r="C2241" s="239">
        <v>45999</v>
      </c>
      <c r="D2241" s="89">
        <v>1172</v>
      </c>
      <c r="E2241" s="135"/>
      <c r="F2241" s="50" t="s">
        <v>2196</v>
      </c>
      <c r="G2241" t="s">
        <v>2163</v>
      </c>
    </row>
    <row r="2242" spans="1:7">
      <c r="A2242" s="317" t="s">
        <v>954</v>
      </c>
      <c r="B2242" s="926" t="s">
        <v>56</v>
      </c>
      <c r="C2242" s="23">
        <v>45999</v>
      </c>
      <c r="D2242" s="250">
        <v>1583</v>
      </c>
      <c r="E2242" s="11"/>
      <c r="F2242" s="11" t="s">
        <v>2197</v>
      </c>
      <c r="G2242" t="s">
        <v>2163</v>
      </c>
    </row>
    <row r="2243" spans="1:7">
      <c r="A2243" s="296" t="s">
        <v>911</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1168</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80" t="s">
        <v>1421</v>
      </c>
      <c r="B2252" s="925" t="s">
        <v>1244</v>
      </c>
      <c r="C2252" s="23">
        <v>46000</v>
      </c>
      <c r="D2252" s="11">
        <v>541</v>
      </c>
      <c r="F2252" s="11" t="s">
        <v>2203</v>
      </c>
      <c r="G2252" t="s">
        <v>2163</v>
      </c>
    </row>
    <row r="2253" spans="1:7">
      <c r="A2253" s="296" t="s">
        <v>954</v>
      </c>
      <c r="B2253" s="296" t="s">
        <v>56</v>
      </c>
      <c r="C2253" s="239">
        <v>46000</v>
      </c>
      <c r="D2253" s="89">
        <v>1325</v>
      </c>
      <c r="F2253" s="11" t="s">
        <v>2155</v>
      </c>
      <c r="G2253" t="s">
        <v>2163</v>
      </c>
    </row>
    <row r="2254" spans="1:7" ht="15.75">
      <c r="A2254" s="296" t="s">
        <v>911</v>
      </c>
      <c r="B2254" s="870" t="s">
        <v>1368</v>
      </c>
      <c r="C2254" s="239">
        <v>46000</v>
      </c>
      <c r="E2254" s="74">
        <v>540</v>
      </c>
      <c r="G2254" t="s">
        <v>2163</v>
      </c>
    </row>
    <row r="2255" spans="1:7">
      <c r="A2255" s="76" t="s">
        <v>1203</v>
      </c>
      <c r="B2255" s="176" t="s">
        <v>886</v>
      </c>
      <c r="C2255" s="239">
        <v>46000</v>
      </c>
      <c r="D2255" s="89">
        <v>1500</v>
      </c>
      <c r="F2255" s="11" t="s">
        <v>2204</v>
      </c>
      <c r="G2255" t="s">
        <v>2163</v>
      </c>
    </row>
    <row r="2256" spans="1:7" ht="15.75">
      <c r="A2256" s="317" t="s">
        <v>1423</v>
      </c>
      <c r="B2256" s="895" t="s">
        <v>1368</v>
      </c>
      <c r="C2256" s="239">
        <v>46000</v>
      </c>
      <c r="E2256" s="250">
        <v>3493</v>
      </c>
      <c r="G2256" t="s">
        <v>2163</v>
      </c>
    </row>
    <row r="2257" spans="1:7">
      <c r="A2257" s="103" t="s">
        <v>1163</v>
      </c>
      <c r="B2257" s="103" t="s">
        <v>2009</v>
      </c>
      <c r="C2257" s="23">
        <v>46000</v>
      </c>
      <c r="D2257" s="89">
        <v>1640</v>
      </c>
      <c r="F2257" s="11" t="s">
        <v>2205</v>
      </c>
      <c r="G2257" t="s">
        <v>2163</v>
      </c>
    </row>
    <row r="2258" spans="1:7">
      <c r="A2258" s="321" t="s">
        <v>1097</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1103</v>
      </c>
      <c r="B2261" s="74" t="s">
        <v>56</v>
      </c>
      <c r="C2261" s="23">
        <v>46000</v>
      </c>
      <c r="D2261" s="89">
        <v>1111</v>
      </c>
      <c r="G2261" t="s">
        <v>2163</v>
      </c>
    </row>
    <row r="2262" spans="1:7">
      <c r="A2262" s="321" t="s">
        <v>1106</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1244</v>
      </c>
      <c r="C2267" s="23">
        <v>46001</v>
      </c>
      <c r="D2267" s="11">
        <v>330</v>
      </c>
      <c r="F2267" s="11" t="s">
        <v>2016</v>
      </c>
      <c r="G2267" t="s">
        <v>2163</v>
      </c>
    </row>
    <row r="2268" spans="1:7">
      <c r="A2268" s="234" t="s">
        <v>954</v>
      </c>
      <c r="B2268" s="282" t="s">
        <v>56</v>
      </c>
      <c r="C2268" s="23">
        <v>46001</v>
      </c>
      <c r="D2268" s="11">
        <v>621</v>
      </c>
      <c r="F2268" s="11" t="s">
        <v>2209</v>
      </c>
      <c r="G2268" t="s">
        <v>2163</v>
      </c>
    </row>
    <row r="2269" spans="1:7">
      <c r="A2269" s="76" t="s">
        <v>1203</v>
      </c>
      <c r="B2269" s="176" t="s">
        <v>886</v>
      </c>
      <c r="C2269" s="239">
        <v>46001</v>
      </c>
      <c r="D2269" s="89">
        <v>1084</v>
      </c>
      <c r="F2269" s="11" t="s">
        <v>2210</v>
      </c>
      <c r="G2269" t="s">
        <v>2163</v>
      </c>
    </row>
    <row r="2270" spans="1:7" ht="15.75">
      <c r="A2270" s="233" t="s">
        <v>948</v>
      </c>
      <c r="B2270" s="895" t="s">
        <v>1368</v>
      </c>
      <c r="C2270" s="239">
        <v>46001</v>
      </c>
      <c r="E2270" s="250">
        <v>1685</v>
      </c>
      <c r="G2270" t="s">
        <v>2163</v>
      </c>
    </row>
    <row r="2271" spans="1:7">
      <c r="A2271" s="233" t="s">
        <v>1163</v>
      </c>
      <c r="B2271" s="233" t="s">
        <v>2009</v>
      </c>
      <c r="C2271" s="23">
        <v>46001</v>
      </c>
      <c r="D2271" s="89">
        <v>1177</v>
      </c>
      <c r="F2271" s="11" t="s">
        <v>2211</v>
      </c>
      <c r="G2271" t="s">
        <v>2163</v>
      </c>
    </row>
    <row r="2272" spans="1:7">
      <c r="A2272" s="76" t="s">
        <v>797</v>
      </c>
      <c r="B2272" s="76" t="s">
        <v>2009</v>
      </c>
      <c r="C2272" s="23">
        <v>46001</v>
      </c>
      <c r="D2272" s="11">
        <v>817</v>
      </c>
      <c r="F2272" s="11" t="s">
        <v>2212</v>
      </c>
      <c r="G2272" t="s">
        <v>2163</v>
      </c>
    </row>
    <row r="2273" spans="1:7">
      <c r="A2273" s="76" t="s">
        <v>1097</v>
      </c>
      <c r="B2273" s="76" t="s">
        <v>56</v>
      </c>
      <c r="C2273" s="23">
        <v>46001</v>
      </c>
      <c r="D2273" s="89">
        <v>1251</v>
      </c>
      <c r="G2273" t="s">
        <v>2163</v>
      </c>
    </row>
    <row r="2274" spans="1:7">
      <c r="A2274" s="234" t="s">
        <v>1304</v>
      </c>
      <c r="B2274" s="233" t="s">
        <v>56</v>
      </c>
      <c r="C2274" s="23">
        <v>46001</v>
      </c>
      <c r="D2274" s="11">
        <v>931</v>
      </c>
      <c r="G2274" t="s">
        <v>2163</v>
      </c>
    </row>
    <row r="2275" spans="1:7">
      <c r="A2275" s="76" t="s">
        <v>1106</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1103</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1244</v>
      </c>
      <c r="C2284" s="23">
        <v>46002</v>
      </c>
      <c r="D2284" s="11">
        <v>520</v>
      </c>
      <c r="G2284" t="s">
        <v>2163</v>
      </c>
    </row>
    <row r="2285" spans="1:7">
      <c r="A2285" s="698" t="s">
        <v>1197</v>
      </c>
      <c r="B2285" s="176" t="s">
        <v>886</v>
      </c>
      <c r="C2285" s="239">
        <v>46002</v>
      </c>
      <c r="D2285" s="89">
        <v>1351</v>
      </c>
      <c r="F2285" s="11" t="s">
        <v>2218</v>
      </c>
      <c r="G2285" t="s">
        <v>2163</v>
      </c>
    </row>
    <row r="2286" spans="1:7">
      <c r="A2286" s="103" t="s">
        <v>797</v>
      </c>
      <c r="B2286" s="103" t="s">
        <v>2009</v>
      </c>
      <c r="C2286" s="23">
        <v>46002</v>
      </c>
      <c r="D2286" s="89">
        <v>1820</v>
      </c>
      <c r="F2286" s="240" t="s">
        <v>2219</v>
      </c>
      <c r="G2286" t="s">
        <v>2163</v>
      </c>
    </row>
    <row r="2287" spans="1:7">
      <c r="A2287" s="688" t="s">
        <v>1097</v>
      </c>
      <c r="B2287" s="27" t="s">
        <v>56</v>
      </c>
      <c r="C2287" s="23">
        <v>46002</v>
      </c>
      <c r="D2287" s="89">
        <v>3172</v>
      </c>
      <c r="G2287" t="s">
        <v>2163</v>
      </c>
    </row>
    <row r="2288" spans="1:7">
      <c r="A2288" s="688" t="s">
        <v>1088</v>
      </c>
      <c r="B2288" s="27" t="s">
        <v>56</v>
      </c>
      <c r="C2288" s="23">
        <v>46002</v>
      </c>
      <c r="D2288" s="11">
        <v>242</v>
      </c>
      <c r="F2288" s="11" t="s">
        <v>2220</v>
      </c>
      <c r="G2288" t="s">
        <v>2163</v>
      </c>
    </row>
    <row r="2289" spans="1:7">
      <c r="A2289" s="315" t="s">
        <v>1106</v>
      </c>
      <c r="B2289" s="11" t="s">
        <v>56</v>
      </c>
      <c r="C2289" s="23">
        <v>46002</v>
      </c>
      <c r="D2289" s="89">
        <v>1194</v>
      </c>
      <c r="G2289" t="s">
        <v>2163</v>
      </c>
    </row>
    <row r="2290" spans="1:7">
      <c r="A2290" s="1261" t="s">
        <v>1103</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1244</v>
      </c>
      <c r="C2296" s="23">
        <v>46003</v>
      </c>
      <c r="D2296" s="11">
        <v>550</v>
      </c>
      <c r="F2296" s="11" t="s">
        <v>2224</v>
      </c>
      <c r="G2296" t="s">
        <v>2163</v>
      </c>
    </row>
    <row r="2297" spans="1:7" ht="15.75">
      <c r="A2297" s="76" t="s">
        <v>803</v>
      </c>
      <c r="B2297" s="175" t="s">
        <v>1368</v>
      </c>
      <c r="C2297" s="239">
        <v>46003</v>
      </c>
      <c r="D2297" s="89">
        <v>1832</v>
      </c>
      <c r="F2297" s="11" t="s">
        <v>2225</v>
      </c>
      <c r="G2297" t="s">
        <v>2163</v>
      </c>
    </row>
    <row r="2298" spans="1:7">
      <c r="A2298" s="233" t="s">
        <v>1088</v>
      </c>
      <c r="B2298" s="233" t="s">
        <v>56</v>
      </c>
      <c r="C2298" s="23">
        <v>46003</v>
      </c>
      <c r="F2298" s="263" t="s">
        <v>2226</v>
      </c>
      <c r="G2298" t="s">
        <v>2163</v>
      </c>
    </row>
    <row r="2299" spans="1:7">
      <c r="A2299" s="234" t="s">
        <v>1106</v>
      </c>
      <c r="B2299" s="234" t="s">
        <v>56</v>
      </c>
      <c r="C2299" s="23">
        <v>46003</v>
      </c>
      <c r="D2299" s="89">
        <v>2811</v>
      </c>
      <c r="G2299" t="s">
        <v>2163</v>
      </c>
    </row>
    <row r="2300" spans="1:7">
      <c r="A2300" s="235" t="s">
        <v>1103</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1244</v>
      </c>
      <c r="C2305" s="23">
        <v>46006</v>
      </c>
      <c r="D2305" s="11">
        <v>752</v>
      </c>
      <c r="F2305" s="11" t="s">
        <v>2203</v>
      </c>
      <c r="G2305" t="s">
        <v>2163</v>
      </c>
    </row>
    <row r="2306" spans="1:7">
      <c r="A2306" s="698" t="s">
        <v>1197</v>
      </c>
      <c r="B2306" s="176" t="s">
        <v>886</v>
      </c>
      <c r="C2306" s="239">
        <v>46006</v>
      </c>
      <c r="D2306" s="11">
        <v>689</v>
      </c>
      <c r="F2306" s="11" t="s">
        <v>2230</v>
      </c>
      <c r="G2306" t="s">
        <v>2163</v>
      </c>
    </row>
    <row r="2307" spans="1:7">
      <c r="A2307" s="271" t="s">
        <v>1192</v>
      </c>
      <c r="B2307" s="317" t="s">
        <v>56</v>
      </c>
      <c r="C2307" s="239">
        <v>46006</v>
      </c>
      <c r="D2307" s="89">
        <v>1095</v>
      </c>
      <c r="G2307" t="s">
        <v>2163</v>
      </c>
    </row>
    <row r="2308" spans="1:7">
      <c r="A2308" s="788" t="s">
        <v>907</v>
      </c>
      <c r="B2308" s="11" t="s">
        <v>56</v>
      </c>
      <c r="C2308" s="239">
        <v>46006</v>
      </c>
      <c r="D2308" s="89">
        <v>1344</v>
      </c>
      <c r="F2308" s="11" t="s">
        <v>2231</v>
      </c>
      <c r="G2308" t="s">
        <v>2163</v>
      </c>
    </row>
    <row r="2309" spans="1:7">
      <c r="A2309" s="788" t="s">
        <v>948</v>
      </c>
      <c r="B2309" s="11" t="s">
        <v>56</v>
      </c>
      <c r="C2309" s="239">
        <v>46006</v>
      </c>
      <c r="F2309" s="240" t="s">
        <v>1665</v>
      </c>
      <c r="G2309" t="s">
        <v>2163</v>
      </c>
    </row>
    <row r="2310" spans="1:7">
      <c r="A2310" s="82" t="s">
        <v>813</v>
      </c>
      <c r="B2310" s="11" t="s">
        <v>2009</v>
      </c>
      <c r="C2310" s="23">
        <v>46006</v>
      </c>
      <c r="D2310" s="89">
        <v>1511</v>
      </c>
      <c r="F2310" s="11" t="s">
        <v>2232</v>
      </c>
      <c r="G2310" t="s">
        <v>2163</v>
      </c>
    </row>
    <row r="2311" spans="1:7">
      <c r="A2311" s="688" t="s">
        <v>1097</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61" t="s">
        <v>1094</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1244</v>
      </c>
      <c r="C2317" s="23">
        <v>46007</v>
      </c>
      <c r="D2317" s="89">
        <v>1249</v>
      </c>
      <c r="F2317" s="11" t="s">
        <v>2236</v>
      </c>
      <c r="G2317" t="s">
        <v>2163</v>
      </c>
    </row>
    <row r="2318" spans="1:7">
      <c r="A2318" s="178" t="s">
        <v>1197</v>
      </c>
      <c r="B2318" s="176" t="s">
        <v>886</v>
      </c>
      <c r="C2318" s="239">
        <v>46007</v>
      </c>
      <c r="D2318" s="11">
        <v>586</v>
      </c>
      <c r="F2318" s="11" t="s">
        <v>2237</v>
      </c>
      <c r="G2318" t="s">
        <v>2163</v>
      </c>
    </row>
    <row r="2319" spans="1:7">
      <c r="A2319" s="271" t="s">
        <v>1192</v>
      </c>
      <c r="B2319" s="926" t="s">
        <v>56</v>
      </c>
      <c r="C2319" s="23">
        <v>46007</v>
      </c>
      <c r="D2319" s="89">
        <v>1676</v>
      </c>
      <c r="F2319" s="11" t="s">
        <v>2238</v>
      </c>
      <c r="G2319" t="s">
        <v>2163</v>
      </c>
    </row>
    <row r="2320" spans="1:7">
      <c r="A2320" s="178" t="s">
        <v>907</v>
      </c>
      <c r="B2320" t="s">
        <v>56</v>
      </c>
      <c r="C2320" s="23">
        <v>46007</v>
      </c>
      <c r="D2320" s="89">
        <v>1583</v>
      </c>
      <c r="F2320" s="11" t="s">
        <v>2239</v>
      </c>
      <c r="G2320" t="s">
        <v>2163</v>
      </c>
    </row>
    <row r="2321" spans="1:7">
      <c r="A2321" s="349" t="s">
        <v>791</v>
      </c>
      <c r="B2321" s="296" t="s">
        <v>54</v>
      </c>
      <c r="C2321" s="23">
        <v>46007</v>
      </c>
      <c r="D2321" s="11">
        <v>890</v>
      </c>
      <c r="F2321" s="11" t="s">
        <v>2240</v>
      </c>
      <c r="G2321" t="s">
        <v>2163</v>
      </c>
    </row>
    <row r="2322" spans="1:7" ht="15.75">
      <c r="A2322" s="11" t="s">
        <v>803</v>
      </c>
      <c r="B2322" s="175" t="s">
        <v>1368</v>
      </c>
      <c r="C2322" s="239">
        <v>46007</v>
      </c>
      <c r="D2322" s="89">
        <v>1164</v>
      </c>
      <c r="G2322" t="s">
        <v>2163</v>
      </c>
    </row>
    <row r="2323" spans="1:7">
      <c r="A2323" s="449" t="s">
        <v>813</v>
      </c>
      <c r="B2323" s="103" t="s">
        <v>2009</v>
      </c>
      <c r="C2323" s="23">
        <v>46007</v>
      </c>
      <c r="D2323" s="89">
        <v>1887</v>
      </c>
      <c r="F2323" s="11" t="s">
        <v>2241</v>
      </c>
      <c r="G2323" t="s">
        <v>2163</v>
      </c>
    </row>
    <row r="2324" spans="1:7">
      <c r="A2324" s="688" t="s">
        <v>1097</v>
      </c>
      <c r="B2324" s="27" t="s">
        <v>56</v>
      </c>
      <c r="C2324" s="23">
        <v>46007</v>
      </c>
      <c r="F2324" s="263" t="s">
        <v>2242</v>
      </c>
      <c r="G2324" t="s">
        <v>2163</v>
      </c>
    </row>
    <row r="2325" spans="1:7">
      <c r="A2325" s="27" t="s">
        <v>1100</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1244</v>
      </c>
      <c r="C2331" s="23">
        <v>46008</v>
      </c>
      <c r="D2331" s="11">
        <v>235</v>
      </c>
      <c r="F2331" s="11" t="s">
        <v>2236</v>
      </c>
      <c r="G2331" t="s">
        <v>2163</v>
      </c>
    </row>
    <row r="2332" spans="1:7">
      <c r="A2332" s="178" t="s">
        <v>1197</v>
      </c>
      <c r="B2332" s="176" t="s">
        <v>886</v>
      </c>
      <c r="C2332" s="239">
        <v>46008</v>
      </c>
      <c r="D2332" s="11">
        <v>199</v>
      </c>
      <c r="F2332" s="11" t="s">
        <v>2245</v>
      </c>
      <c r="G2332" t="s">
        <v>2163</v>
      </c>
    </row>
    <row r="2333" spans="1:7">
      <c r="A2333" s="271" t="s">
        <v>1192</v>
      </c>
      <c r="B2333" s="926" t="s">
        <v>56</v>
      </c>
      <c r="C2333" s="23">
        <v>46008</v>
      </c>
      <c r="D2333" s="89">
        <v>1139</v>
      </c>
      <c r="F2333" s="11" t="s">
        <v>2246</v>
      </c>
      <c r="G2333" t="s">
        <v>2163</v>
      </c>
    </row>
    <row r="2334" spans="1:7">
      <c r="A2334" s="296" t="s">
        <v>907</v>
      </c>
      <c r="B2334" t="s">
        <v>56</v>
      </c>
      <c r="C2334" s="23">
        <v>46008</v>
      </c>
      <c r="D2334" s="89">
        <v>1027</v>
      </c>
      <c r="F2334" s="11" t="s">
        <v>2247</v>
      </c>
      <c r="G2334" t="s">
        <v>2163</v>
      </c>
    </row>
    <row r="2335" spans="1:7">
      <c r="A2335" s="178" t="s">
        <v>1206</v>
      </c>
      <c r="B2335" s="176" t="s">
        <v>886</v>
      </c>
      <c r="C2335" s="239">
        <v>46008</v>
      </c>
      <c r="D2335" s="11">
        <v>163</v>
      </c>
      <c r="F2335" s="11" t="s">
        <v>2248</v>
      </c>
      <c r="G2335" t="s">
        <v>2163</v>
      </c>
    </row>
    <row r="2336" spans="1:7">
      <c r="A2336" s="879" t="s">
        <v>791</v>
      </c>
      <c r="B2336" s="880" t="s">
        <v>54</v>
      </c>
      <c r="C2336" s="23">
        <v>46008</v>
      </c>
      <c r="D2336" s="89">
        <v>1810</v>
      </c>
      <c r="F2336" s="11" t="s">
        <v>2249</v>
      </c>
      <c r="G2336" t="s">
        <v>2163</v>
      </c>
    </row>
    <row r="2337" spans="1:7" ht="15.75">
      <c r="A2337" s="11" t="s">
        <v>803</v>
      </c>
      <c r="B2337" s="175" t="s">
        <v>1368</v>
      </c>
      <c r="C2337" s="239">
        <v>46008</v>
      </c>
      <c r="D2337" s="11">
        <v>308</v>
      </c>
      <c r="F2337" s="11" t="s">
        <v>2250</v>
      </c>
      <c r="G2337" t="s">
        <v>2163</v>
      </c>
    </row>
    <row r="2338" spans="1:7">
      <c r="A2338" s="449" t="s">
        <v>813</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1100</v>
      </c>
      <c r="B2340" s="82" t="s">
        <v>56</v>
      </c>
      <c r="C2340" s="23">
        <v>46008</v>
      </c>
      <c r="D2340" s="89">
        <v>1083</v>
      </c>
      <c r="G2340" t="s">
        <v>2163</v>
      </c>
    </row>
    <row r="2341" spans="1:7">
      <c r="A2341" s="82" t="s">
        <v>1088</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1106</v>
      </c>
      <c r="B2344" s="27" t="s">
        <v>56</v>
      </c>
      <c r="C2344" s="23">
        <v>46008</v>
      </c>
      <c r="D2344" s="89">
        <v>1049</v>
      </c>
      <c r="G2344" t="s">
        <v>2163</v>
      </c>
    </row>
    <row r="2345" spans="1:7">
      <c r="A2345" s="82" t="s">
        <v>1086</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63"/>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1244</v>
      </c>
      <c r="C2352" s="23">
        <v>46009</v>
      </c>
      <c r="D2352" s="11">
        <v>563</v>
      </c>
      <c r="E2352" s="182"/>
      <c r="F2352" s="103" t="s">
        <v>2224</v>
      </c>
      <c r="G2352" t="s">
        <v>2163</v>
      </c>
    </row>
    <row r="2353" spans="1:7">
      <c r="A2353" s="76" t="s">
        <v>1197</v>
      </c>
      <c r="B2353" s="176" t="s">
        <v>886</v>
      </c>
      <c r="C2353" s="239">
        <v>46009</v>
      </c>
      <c r="F2353" s="233" t="s">
        <v>2080</v>
      </c>
      <c r="G2353" t="s">
        <v>2163</v>
      </c>
    </row>
    <row r="2354" spans="1:7">
      <c r="A2354" s="273" t="s">
        <v>907</v>
      </c>
      <c r="B2354" s="271" t="s">
        <v>56</v>
      </c>
      <c r="C2354" s="23">
        <v>46009</v>
      </c>
      <c r="D2354" s="89">
        <v>1596</v>
      </c>
      <c r="F2354" s="11" t="s">
        <v>2253</v>
      </c>
      <c r="G2354" t="s">
        <v>2163</v>
      </c>
    </row>
    <row r="2355" spans="1:7">
      <c r="A2355" s="76" t="s">
        <v>1203</v>
      </c>
      <c r="B2355" s="176" t="s">
        <v>886</v>
      </c>
      <c r="C2355" s="239">
        <v>46009</v>
      </c>
      <c r="F2355" s="233" t="s">
        <v>2080</v>
      </c>
      <c r="G2355" t="s">
        <v>2163</v>
      </c>
    </row>
    <row r="2356" spans="1:7">
      <c r="A2356" s="76" t="s">
        <v>1206</v>
      </c>
      <c r="B2356" s="176" t="s">
        <v>886</v>
      </c>
      <c r="C2356" s="239">
        <v>46009</v>
      </c>
      <c r="F2356" s="233" t="s">
        <v>2080</v>
      </c>
      <c r="G2356" t="s">
        <v>2163</v>
      </c>
    </row>
    <row r="2357" spans="1:7">
      <c r="A2357" s="273" t="s">
        <v>1235</v>
      </c>
      <c r="B2357" s="271" t="s">
        <v>56</v>
      </c>
      <c r="C2357" s="23">
        <v>46009</v>
      </c>
      <c r="D2357" s="89">
        <v>1568</v>
      </c>
      <c r="G2357" t="s">
        <v>2163</v>
      </c>
    </row>
    <row r="2358" spans="1:7" ht="15.75">
      <c r="A2358" s="76" t="s">
        <v>803</v>
      </c>
      <c r="B2358" s="175" t="s">
        <v>1368</v>
      </c>
      <c r="C2358" s="239">
        <v>46009</v>
      </c>
      <c r="D2358" s="11">
        <v>892</v>
      </c>
      <c r="F2358" s="11" t="s">
        <v>2254</v>
      </c>
      <c r="G2358" t="s">
        <v>2163</v>
      </c>
    </row>
    <row r="2359" spans="1:7">
      <c r="A2359" s="234" t="s">
        <v>813</v>
      </c>
      <c r="B2359" s="234" t="s">
        <v>2009</v>
      </c>
      <c r="C2359" s="239">
        <v>46009</v>
      </c>
      <c r="D2359" s="89">
        <v>1704</v>
      </c>
      <c r="F2359" s="11" t="s">
        <v>2255</v>
      </c>
      <c r="G2359" t="s">
        <v>2163</v>
      </c>
    </row>
    <row r="2360" spans="1:7" ht="15.75">
      <c r="A2360" s="76" t="s">
        <v>791</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1100</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1086</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1244</v>
      </c>
      <c r="C2373" s="23">
        <v>46010</v>
      </c>
      <c r="D2373" s="11">
        <v>483</v>
      </c>
      <c r="E2373" s="182"/>
      <c r="F2373" s="103"/>
      <c r="G2373" t="s">
        <v>2163</v>
      </c>
    </row>
    <row r="2374" spans="1:7">
      <c r="A2374" s="76" t="s">
        <v>1197</v>
      </c>
      <c r="B2374" s="176" t="s">
        <v>886</v>
      </c>
      <c r="C2374" s="239">
        <v>46010</v>
      </c>
      <c r="E2374" s="74">
        <v>765</v>
      </c>
      <c r="G2374" t="s">
        <v>2163</v>
      </c>
    </row>
    <row r="2375" spans="1:7">
      <c r="A2375" s="234" t="s">
        <v>1192</v>
      </c>
      <c r="B2375" s="234" t="s">
        <v>56</v>
      </c>
      <c r="C2375" s="239">
        <v>46010</v>
      </c>
      <c r="E2375" s="74">
        <v>883</v>
      </c>
      <c r="F2375" s="240" t="s">
        <v>2261</v>
      </c>
      <c r="G2375" t="s">
        <v>2163</v>
      </c>
    </row>
    <row r="2376" spans="1:7">
      <c r="A2376" s="76" t="s">
        <v>1203</v>
      </c>
      <c r="B2376" s="176" t="s">
        <v>886</v>
      </c>
      <c r="C2376" s="239">
        <v>46010</v>
      </c>
      <c r="E2376" s="74">
        <v>765</v>
      </c>
      <c r="G2376" t="s">
        <v>2163</v>
      </c>
    </row>
    <row r="2377" spans="1:7">
      <c r="A2377" s="76" t="s">
        <v>1206</v>
      </c>
      <c r="B2377" s="176" t="s">
        <v>886</v>
      </c>
      <c r="C2377" s="239">
        <v>46010</v>
      </c>
      <c r="E2377" s="74">
        <v>560</v>
      </c>
      <c r="G2377" t="s">
        <v>2163</v>
      </c>
    </row>
    <row r="2378" spans="1:7" ht="15.75">
      <c r="A2378" s="103" t="s">
        <v>803</v>
      </c>
      <c r="B2378" s="895" t="s">
        <v>1368</v>
      </c>
      <c r="C2378" s="239">
        <v>46010</v>
      </c>
      <c r="D2378" s="11">
        <v>366</v>
      </c>
      <c r="F2378" s="11" t="s">
        <v>2262</v>
      </c>
      <c r="G2378" t="s">
        <v>2163</v>
      </c>
    </row>
    <row r="2379" spans="1:7">
      <c r="A2379" s="449" t="s">
        <v>813</v>
      </c>
      <c r="B2379" s="103" t="s">
        <v>2009</v>
      </c>
      <c r="C2379" s="23">
        <v>46010</v>
      </c>
      <c r="D2379" s="11">
        <v>974</v>
      </c>
      <c r="F2379" s="11" t="s">
        <v>2263</v>
      </c>
      <c r="G2379" t="s">
        <v>2163</v>
      </c>
    </row>
    <row r="2380" spans="1:7">
      <c r="A2380" s="178" t="s">
        <v>1296</v>
      </c>
      <c r="B2380" s="1219" t="s">
        <v>56</v>
      </c>
      <c r="C2380" s="23">
        <v>46010</v>
      </c>
      <c r="D2380" s="11">
        <v>582</v>
      </c>
      <c r="G2380" t="s">
        <v>2163</v>
      </c>
    </row>
    <row r="2381" spans="1:7">
      <c r="A2381" s="178" t="s">
        <v>1100</v>
      </c>
      <c r="B2381" s="1219" t="s">
        <v>56</v>
      </c>
      <c r="C2381" s="23">
        <v>46010</v>
      </c>
      <c r="D2381" s="89">
        <v>2064</v>
      </c>
      <c r="G2381" t="s">
        <v>2163</v>
      </c>
    </row>
    <row r="2382" spans="1:7">
      <c r="A2382" s="178" t="s">
        <v>1307</v>
      </c>
      <c r="B2382" s="1219" t="s">
        <v>56</v>
      </c>
      <c r="C2382" s="23">
        <v>46010</v>
      </c>
      <c r="D2382" s="89">
        <v>1683</v>
      </c>
      <c r="G2382" t="s">
        <v>2163</v>
      </c>
    </row>
    <row r="2383" spans="1:7">
      <c r="A2383" s="178" t="s">
        <v>1103</v>
      </c>
      <c r="B2383" s="1219" t="s">
        <v>56</v>
      </c>
      <c r="C2383" s="23">
        <v>46010</v>
      </c>
      <c r="D2383" s="89">
        <v>1235</v>
      </c>
      <c r="G2383" t="s">
        <v>2163</v>
      </c>
    </row>
    <row r="2384" spans="1:7">
      <c r="A2384" s="178" t="s">
        <v>1097</v>
      </c>
      <c r="B2384" s="1219" t="s">
        <v>56</v>
      </c>
      <c r="C2384" s="23">
        <v>46010</v>
      </c>
      <c r="F2384" s="11" t="s">
        <v>2264</v>
      </c>
      <c r="G2384" t="s">
        <v>2163</v>
      </c>
    </row>
    <row r="2385" spans="1:7">
      <c r="A2385" s="178" t="s">
        <v>1322</v>
      </c>
      <c r="B2385" s="1219" t="s">
        <v>56</v>
      </c>
      <c r="C2385" s="23">
        <v>46010</v>
      </c>
      <c r="D2385" s="11">
        <v>780</v>
      </c>
      <c r="E2385" s="135"/>
      <c r="F2385" s="50"/>
      <c r="G2385" t="s">
        <v>2163</v>
      </c>
    </row>
    <row r="2386" spans="1:7">
      <c r="A2386" s="178" t="s">
        <v>1424</v>
      </c>
      <c r="B2386" s="1219"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1244</v>
      </c>
      <c r="C2389" s="23">
        <v>46013</v>
      </c>
      <c r="E2389" s="182"/>
      <c r="F2389" s="240" t="s">
        <v>2266</v>
      </c>
      <c r="G2389" t="s">
        <v>2163</v>
      </c>
    </row>
    <row r="2390" spans="1:7">
      <c r="A2390" s="244" t="s">
        <v>1235</v>
      </c>
      <c r="B2390" s="244" t="s">
        <v>56</v>
      </c>
      <c r="C2390" s="23">
        <v>46013</v>
      </c>
      <c r="D2390" s="11">
        <v>380</v>
      </c>
      <c r="G2390" t="s">
        <v>2163</v>
      </c>
    </row>
    <row r="2391" spans="1:7">
      <c r="A2391" s="244" t="s">
        <v>987</v>
      </c>
      <c r="B2391" s="244" t="s">
        <v>56</v>
      </c>
      <c r="C2391" s="23">
        <v>46013</v>
      </c>
      <c r="D2391" s="11">
        <v>523</v>
      </c>
      <c r="G2391" t="s">
        <v>2163</v>
      </c>
    </row>
    <row r="2392" spans="1:7">
      <c r="A2392" s="559" t="s">
        <v>907</v>
      </c>
      <c r="B2392" s="559" t="s">
        <v>56</v>
      </c>
      <c r="C2392" s="23">
        <v>46013</v>
      </c>
      <c r="D2392" s="11">
        <v>342</v>
      </c>
      <c r="F2392" s="240" t="s">
        <v>2267</v>
      </c>
      <c r="G2392" t="s">
        <v>2163</v>
      </c>
    </row>
    <row r="2393" spans="1:7" ht="15.75">
      <c r="A2393" s="76" t="s">
        <v>803</v>
      </c>
      <c r="B2393" s="175" t="s">
        <v>1368</v>
      </c>
      <c r="C2393" s="239">
        <v>46013</v>
      </c>
      <c r="D2393" s="11">
        <v>154</v>
      </c>
      <c r="G2393" t="s">
        <v>2163</v>
      </c>
    </row>
    <row r="2394" spans="1:7">
      <c r="A2394" s="233" t="s">
        <v>1296</v>
      </c>
      <c r="B2394" s="233" t="s">
        <v>56</v>
      </c>
      <c r="C2394" s="23">
        <v>46013</v>
      </c>
      <c r="D2394" s="11">
        <v>551</v>
      </c>
      <c r="G2394" t="s">
        <v>2163</v>
      </c>
    </row>
    <row r="2395" spans="1:7">
      <c r="A2395" s="233" t="s">
        <v>1100</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1244</v>
      </c>
      <c r="C2400" s="23">
        <v>46014</v>
      </c>
      <c r="F2400" s="11" t="s">
        <v>1951</v>
      </c>
      <c r="G2400" t="s">
        <v>2163</v>
      </c>
    </row>
    <row r="2401" spans="1:7">
      <c r="A2401" s="76" t="s">
        <v>1235</v>
      </c>
      <c r="B2401" s="653" t="s">
        <v>56</v>
      </c>
      <c r="C2401" s="23">
        <v>46014</v>
      </c>
      <c r="F2401" s="263" t="s">
        <v>1825</v>
      </c>
      <c r="G2401" t="s">
        <v>2163</v>
      </c>
    </row>
    <row r="2402" spans="1:7">
      <c r="A2402" s="235" t="s">
        <v>987</v>
      </c>
      <c r="B2402" s="271" t="s">
        <v>56</v>
      </c>
      <c r="C2402" s="23">
        <v>46014</v>
      </c>
      <c r="D2402" s="11">
        <v>405</v>
      </c>
      <c r="F2402" s="11" t="s">
        <v>1505</v>
      </c>
      <c r="G2402" t="s">
        <v>2163</v>
      </c>
    </row>
    <row r="2403" spans="1:7" ht="15.75">
      <c r="A2403" s="76" t="s">
        <v>907</v>
      </c>
      <c r="B2403" s="175" t="s">
        <v>1368</v>
      </c>
      <c r="C2403" s="239">
        <v>46014</v>
      </c>
      <c r="E2403" s="74">
        <v>405</v>
      </c>
      <c r="G2403" t="s">
        <v>2163</v>
      </c>
    </row>
    <row r="2404" spans="1:7">
      <c r="A2404" s="317" t="s">
        <v>1322</v>
      </c>
      <c r="B2404" s="1264" t="s">
        <v>56</v>
      </c>
      <c r="C2404" s="23">
        <v>46014</v>
      </c>
      <c r="E2404" s="250">
        <v>14727</v>
      </c>
      <c r="F2404" s="347" t="s">
        <v>2269</v>
      </c>
      <c r="G2404" t="s">
        <v>2163</v>
      </c>
    </row>
    <row r="2405" spans="1:7">
      <c r="A2405" s="296" t="s">
        <v>1313</v>
      </c>
      <c r="B2405" s="1265" t="s">
        <v>56</v>
      </c>
      <c r="C2405" s="23">
        <v>46014</v>
      </c>
      <c r="D2405" s="89">
        <v>2384</v>
      </c>
      <c r="G2405" t="s">
        <v>2163</v>
      </c>
    </row>
    <row r="2406" spans="1:7" ht="15.75">
      <c r="A2406" s="76" t="s">
        <v>1235</v>
      </c>
      <c r="B2406" s="175" t="s">
        <v>1368</v>
      </c>
      <c r="C2406" s="239">
        <v>46015</v>
      </c>
      <c r="E2406" s="250">
        <v>2448</v>
      </c>
      <c r="F2406" s="11" t="s">
        <v>2270</v>
      </c>
      <c r="G2406" t="s">
        <v>2163</v>
      </c>
    </row>
    <row r="2407" spans="1:7" ht="15.75">
      <c r="A2407" s="76" t="s">
        <v>987</v>
      </c>
      <c r="B2407" s="175" t="s">
        <v>1368</v>
      </c>
      <c r="C2407" s="239">
        <v>46015</v>
      </c>
      <c r="E2407" s="250">
        <v>1225</v>
      </c>
      <c r="F2407" s="11" t="s">
        <v>2271</v>
      </c>
      <c r="G2407" t="s">
        <v>2163</v>
      </c>
    </row>
    <row r="2408" spans="1:7">
      <c r="A2408" s="927"/>
      <c r="B2408" s="928"/>
      <c r="C2408" s="23">
        <v>46016</v>
      </c>
      <c r="G2408" t="s">
        <v>2163</v>
      </c>
    </row>
    <row r="2409" spans="1:7">
      <c r="A2409" s="296"/>
      <c r="B2409" s="1265"/>
      <c r="C2409" s="23">
        <v>46017</v>
      </c>
      <c r="F2409" s="76"/>
      <c r="G2409" t="s">
        <v>2163</v>
      </c>
    </row>
    <row r="2410" spans="1:7" ht="15.75">
      <c r="A2410" s="76" t="s">
        <v>502</v>
      </c>
      <c r="B2410" s="175" t="s">
        <v>1368</v>
      </c>
      <c r="C2410" s="239">
        <v>46020</v>
      </c>
      <c r="D2410" s="11">
        <v>108</v>
      </c>
      <c r="F2410" s="76" t="s">
        <v>1534</v>
      </c>
      <c r="G2410" t="s">
        <v>2163</v>
      </c>
    </row>
    <row r="2411" spans="1:7">
      <c r="A2411" s="274" t="s">
        <v>957</v>
      </c>
      <c r="B2411" s="236" t="s">
        <v>56</v>
      </c>
      <c r="C2411" s="23">
        <v>46020</v>
      </c>
      <c r="D2411" s="89">
        <v>1188</v>
      </c>
      <c r="F2411" s="11" t="s">
        <v>2272</v>
      </c>
      <c r="G2411" t="s">
        <v>2163</v>
      </c>
    </row>
    <row r="2412" spans="1:7">
      <c r="A2412" s="273" t="s">
        <v>960</v>
      </c>
      <c r="B2412" s="282" t="s">
        <v>56</v>
      </c>
      <c r="C2412" s="23">
        <v>46020</v>
      </c>
      <c r="D2412" s="11">
        <v>900</v>
      </c>
      <c r="F2412" s="11" t="s">
        <v>2273</v>
      </c>
      <c r="G2412" t="s">
        <v>2163</v>
      </c>
    </row>
    <row r="2413" spans="1:7" ht="15.75">
      <c r="A2413" s="76" t="s">
        <v>1235</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1078</v>
      </c>
      <c r="B2418" s="233" t="s">
        <v>56</v>
      </c>
      <c r="C2418" s="23">
        <v>46020</v>
      </c>
      <c r="D2418" s="11">
        <v>0</v>
      </c>
      <c r="F2418" s="240" t="s">
        <v>2274</v>
      </c>
      <c r="G2418" t="s">
        <v>2163</v>
      </c>
    </row>
    <row r="2419" spans="1:7">
      <c r="A2419" s="234" t="s">
        <v>1106</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954</v>
      </c>
      <c r="B2421" s="175" t="s">
        <v>1368</v>
      </c>
      <c r="C2421" s="239">
        <v>46021</v>
      </c>
      <c r="E2421" s="74">
        <v>766</v>
      </c>
      <c r="F2421" s="76"/>
      <c r="G2421" t="s">
        <v>2163</v>
      </c>
    </row>
    <row r="2422" spans="1:7" ht="15.75">
      <c r="A2422" s="76" t="s">
        <v>960</v>
      </c>
      <c r="B2422" s="175" t="s">
        <v>1368</v>
      </c>
      <c r="C2422" s="239">
        <v>46021</v>
      </c>
      <c r="E2422" s="74">
        <v>343</v>
      </c>
      <c r="F2422" s="233"/>
      <c r="G2422" t="s">
        <v>2163</v>
      </c>
    </row>
    <row r="2423" spans="1:7">
      <c r="A2423" s="244" t="s">
        <v>957</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1075</v>
      </c>
      <c r="B2426" s="234" t="s">
        <v>56</v>
      </c>
      <c r="C2426" s="23">
        <v>46021</v>
      </c>
      <c r="D2426" s="11">
        <v>0</v>
      </c>
      <c r="F2426" s="240" t="s">
        <v>2274</v>
      </c>
      <c r="G2426" t="s">
        <v>2163</v>
      </c>
    </row>
    <row r="2427" spans="1:7" ht="15.75">
      <c r="A2427" s="76" t="s">
        <v>803</v>
      </c>
      <c r="B2427" s="175" t="s">
        <v>1368</v>
      </c>
      <c r="C2427" s="239">
        <v>46022</v>
      </c>
      <c r="D2427" s="11">
        <v>173</v>
      </c>
      <c r="G2427" t="s">
        <v>2163</v>
      </c>
    </row>
    <row r="2428" spans="1:7" ht="15.75">
      <c r="A2428" s="76" t="s">
        <v>1078</v>
      </c>
      <c r="B2428" s="175" t="s">
        <v>1368</v>
      </c>
      <c r="C2428" s="239">
        <v>46022</v>
      </c>
      <c r="D2428" s="89"/>
      <c r="E2428" s="89">
        <v>2728</v>
      </c>
      <c r="G2428" t="s">
        <v>2163</v>
      </c>
    </row>
    <row r="2429" spans="1:7" ht="15.75">
      <c r="A2429" s="76" t="s">
        <v>1081</v>
      </c>
      <c r="B2429" s="175" t="s">
        <v>1368</v>
      </c>
      <c r="C2429" s="239">
        <v>46022</v>
      </c>
      <c r="E2429" s="250">
        <v>1231</v>
      </c>
      <c r="G2429" t="s">
        <v>2163</v>
      </c>
    </row>
    <row r="2430" spans="1:7" ht="15.75">
      <c r="A2430" s="76" t="s">
        <v>1106</v>
      </c>
      <c r="B2430" s="175" t="s">
        <v>1368</v>
      </c>
      <c r="C2430" s="847">
        <v>46022</v>
      </c>
      <c r="D2430" s="50"/>
      <c r="E2430" s="657">
        <v>1565</v>
      </c>
      <c r="F2430" s="50"/>
      <c r="G2430" t="s">
        <v>2163</v>
      </c>
    </row>
    <row r="2431" spans="1:7">
      <c r="A2431" s="927"/>
      <c r="B2431" s="928"/>
      <c r="C2431" s="23">
        <v>46023</v>
      </c>
      <c r="D2431" s="11">
        <v>0</v>
      </c>
      <c r="E2431" s="11"/>
      <c r="G2431" t="s">
        <v>2275</v>
      </c>
    </row>
    <row r="2432" spans="1:7">
      <c r="C2432" s="23">
        <v>46024</v>
      </c>
      <c r="D2432" s="11">
        <v>0</v>
      </c>
      <c r="E2432" s="11"/>
      <c r="G2432" t="s">
        <v>2275</v>
      </c>
    </row>
    <row r="2433" spans="1:7">
      <c r="A2433" s="296" t="s">
        <v>978</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1139</v>
      </c>
      <c r="B2435" s="813"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9">
        <v>1789</v>
      </c>
      <c r="E2439" s="11"/>
      <c r="G2439" t="s">
        <v>2275</v>
      </c>
    </row>
    <row r="2440" spans="1:7">
      <c r="A2440" s="178" t="s">
        <v>1316</v>
      </c>
      <c r="B2440" s="91" t="s">
        <v>56</v>
      </c>
      <c r="C2440" s="23">
        <v>46028</v>
      </c>
      <c r="D2440" s="819">
        <v>2362</v>
      </c>
      <c r="E2440" s="11"/>
      <c r="G2440" t="s">
        <v>2275</v>
      </c>
    </row>
    <row r="2441" spans="1:7">
      <c r="A2441" s="178" t="s">
        <v>1215</v>
      </c>
      <c r="B2441" s="91" t="s">
        <v>56</v>
      </c>
      <c r="C2441" s="23">
        <v>46028</v>
      </c>
      <c r="D2441" s="819">
        <v>1534</v>
      </c>
      <c r="E2441" s="11"/>
      <c r="F2441" s="11" t="s">
        <v>2277</v>
      </c>
      <c r="G2441" t="s">
        <v>2275</v>
      </c>
    </row>
    <row r="2442" spans="1:7">
      <c r="A2442" s="296" t="s">
        <v>1139</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80" t="s">
        <v>978</v>
      </c>
      <c r="B2444" s="906" t="s">
        <v>56</v>
      </c>
      <c r="C2444" s="23">
        <v>46028</v>
      </c>
      <c r="D2444" s="819">
        <v>1153</v>
      </c>
      <c r="E2444" s="11"/>
      <c r="G2444" t="s">
        <v>2275</v>
      </c>
    </row>
    <row r="2445" spans="1:7" ht="15.75">
      <c r="A2445" s="178" t="s">
        <v>502</v>
      </c>
      <c r="B2445" s="175" t="s">
        <v>1368</v>
      </c>
      <c r="C2445" s="239">
        <v>46029</v>
      </c>
      <c r="D2445" s="38">
        <v>366</v>
      </c>
      <c r="E2445" s="11"/>
      <c r="F2445" s="11" t="s">
        <v>1510</v>
      </c>
      <c r="G2445" t="s">
        <v>2275</v>
      </c>
    </row>
    <row r="2446" spans="1:7">
      <c r="A2446" s="317" t="s">
        <v>1100</v>
      </c>
      <c r="B2446" s="813" t="s">
        <v>56</v>
      </c>
      <c r="C2446" s="23">
        <v>46029</v>
      </c>
      <c r="D2446" s="38">
        <v>0</v>
      </c>
      <c r="E2446" s="11"/>
      <c r="F2446" s="240" t="s">
        <v>2278</v>
      </c>
      <c r="G2446" t="s">
        <v>2275</v>
      </c>
    </row>
    <row r="2447" spans="1:7">
      <c r="A2447" s="178" t="s">
        <v>932</v>
      </c>
      <c r="B2447" s="91" t="s">
        <v>56</v>
      </c>
      <c r="C2447" s="23">
        <v>46029</v>
      </c>
      <c r="D2447" s="819">
        <v>1687</v>
      </c>
      <c r="E2447" s="11"/>
      <c r="G2447" t="s">
        <v>2275</v>
      </c>
    </row>
    <row r="2448" spans="1:7">
      <c r="A2448" s="178" t="s">
        <v>1224</v>
      </c>
      <c r="B2448" s="91" t="s">
        <v>56</v>
      </c>
      <c r="C2448" s="23">
        <v>46029</v>
      </c>
      <c r="D2448" s="819">
        <v>1056</v>
      </c>
      <c r="E2448" s="11"/>
      <c r="F2448" s="1235" t="s">
        <v>2279</v>
      </c>
      <c r="G2448" t="s">
        <v>2275</v>
      </c>
    </row>
    <row r="2449" spans="1:7">
      <c r="A2449" s="178" t="s">
        <v>1215</v>
      </c>
      <c r="B2449" s="91" t="s">
        <v>56</v>
      </c>
      <c r="C2449" s="23">
        <v>46029</v>
      </c>
      <c r="D2449" s="38">
        <v>180</v>
      </c>
      <c r="E2449" s="11"/>
      <c r="F2449" s="1235" t="s">
        <v>1447</v>
      </c>
      <c r="G2449" t="s">
        <v>2275</v>
      </c>
    </row>
    <row r="2450" spans="1:7">
      <c r="A2450" s="178" t="s">
        <v>1139</v>
      </c>
      <c r="B2450" s="91" t="s">
        <v>52</v>
      </c>
      <c r="C2450" s="23">
        <v>46029</v>
      </c>
      <c r="D2450" s="819">
        <v>2151</v>
      </c>
      <c r="E2450" s="11"/>
      <c r="F2450" s="1235"/>
      <c r="G2450" t="s">
        <v>2275</v>
      </c>
    </row>
    <row r="2451" spans="1:7">
      <c r="A2451" s="178" t="s">
        <v>1316</v>
      </c>
      <c r="B2451" s="91" t="s">
        <v>56</v>
      </c>
      <c r="C2451" s="23">
        <v>46029</v>
      </c>
      <c r="D2451" s="819">
        <v>3079</v>
      </c>
      <c r="E2451" s="11"/>
      <c r="F2451" s="1235"/>
      <c r="G2451" t="s">
        <v>2275</v>
      </c>
    </row>
    <row r="2452" spans="1:7">
      <c r="A2452" s="296" t="s">
        <v>1304</v>
      </c>
      <c r="B2452" s="595" t="s">
        <v>56</v>
      </c>
      <c r="C2452" s="23">
        <v>46029</v>
      </c>
      <c r="D2452" s="38">
        <v>0</v>
      </c>
      <c r="E2452" s="11"/>
      <c r="F2452" s="1266" t="s">
        <v>2274</v>
      </c>
      <c r="G2452" t="s">
        <v>2275</v>
      </c>
    </row>
    <row r="2453" spans="1:7" ht="15.75">
      <c r="A2453" s="178" t="s">
        <v>435</v>
      </c>
      <c r="B2453" s="175" t="s">
        <v>1368</v>
      </c>
      <c r="C2453" s="239">
        <v>46030</v>
      </c>
      <c r="D2453" s="38">
        <v>85</v>
      </c>
      <c r="E2453" s="11"/>
      <c r="F2453" s="1235"/>
      <c r="G2453" t="s">
        <v>2275</v>
      </c>
    </row>
    <row r="2454" spans="1:7" ht="15.75">
      <c r="A2454" s="178" t="s">
        <v>502</v>
      </c>
      <c r="B2454" s="175" t="s">
        <v>1368</v>
      </c>
      <c r="C2454" s="239">
        <v>46030</v>
      </c>
      <c r="D2454" s="38">
        <v>113</v>
      </c>
      <c r="E2454" s="11"/>
      <c r="F2454" s="1235" t="s">
        <v>2280</v>
      </c>
      <c r="G2454" t="s">
        <v>2275</v>
      </c>
    </row>
    <row r="2455" spans="1:7">
      <c r="A2455" s="317" t="s">
        <v>932</v>
      </c>
      <c r="B2455" s="813" t="s">
        <v>56</v>
      </c>
      <c r="C2455" s="23">
        <v>46030</v>
      </c>
      <c r="D2455" s="819">
        <v>1053</v>
      </c>
      <c r="E2455" s="11"/>
      <c r="F2455" s="1235" t="s">
        <v>2281</v>
      </c>
      <c r="G2455" t="s">
        <v>2275</v>
      </c>
    </row>
    <row r="2456" spans="1:7">
      <c r="A2456" s="178" t="s">
        <v>1139</v>
      </c>
      <c r="B2456" s="91" t="s">
        <v>52</v>
      </c>
      <c r="C2456" s="23">
        <v>46030</v>
      </c>
      <c r="D2456" s="819">
        <v>1926</v>
      </c>
      <c r="E2456" s="11"/>
      <c r="F2456" s="1235"/>
      <c r="G2456" t="s">
        <v>2275</v>
      </c>
    </row>
    <row r="2457" spans="1:7">
      <c r="A2457" s="178" t="s">
        <v>1319</v>
      </c>
      <c r="B2457" s="91" t="s">
        <v>56</v>
      </c>
      <c r="C2457" s="23">
        <v>46030</v>
      </c>
      <c r="D2457" s="819">
        <v>2367</v>
      </c>
      <c r="E2457" s="11"/>
      <c r="F2457" s="1235"/>
      <c r="G2457" t="s">
        <v>2275</v>
      </c>
    </row>
    <row r="2458" spans="1:7">
      <c r="A2458" s="178" t="s">
        <v>1143</v>
      </c>
      <c r="B2458" s="91" t="s">
        <v>2282</v>
      </c>
      <c r="C2458" s="23">
        <v>46030</v>
      </c>
      <c r="D2458" s="819"/>
      <c r="E2458" s="819">
        <v>2706</v>
      </c>
      <c r="F2458" s="1235"/>
      <c r="G2458" t="s">
        <v>2275</v>
      </c>
    </row>
    <row r="2459" spans="1:7">
      <c r="A2459" s="178" t="s">
        <v>1143</v>
      </c>
      <c r="B2459" s="91" t="s">
        <v>2282</v>
      </c>
      <c r="C2459" s="23">
        <v>46031</v>
      </c>
      <c r="D2459" s="38">
        <v>0</v>
      </c>
      <c r="E2459" s="38"/>
      <c r="F2459" s="821" t="s">
        <v>2283</v>
      </c>
      <c r="G2459" t="s">
        <v>2275</v>
      </c>
    </row>
    <row r="2460" spans="1:7">
      <c r="A2460" s="178" t="s">
        <v>1153</v>
      </c>
      <c r="B2460" s="91" t="s">
        <v>2282</v>
      </c>
      <c r="C2460" s="23">
        <v>46031</v>
      </c>
      <c r="D2460" s="38">
        <v>0</v>
      </c>
      <c r="E2460" s="38"/>
      <c r="F2460" s="1235" t="s">
        <v>1493</v>
      </c>
      <c r="G2460" t="s">
        <v>2275</v>
      </c>
    </row>
    <row r="2461" spans="1:7">
      <c r="A2461" s="178" t="s">
        <v>1139</v>
      </c>
      <c r="B2461" s="91" t="s">
        <v>52</v>
      </c>
      <c r="C2461" s="23">
        <v>46031</v>
      </c>
      <c r="D2461" s="819">
        <v>1000</v>
      </c>
      <c r="E2461" s="38"/>
      <c r="F2461" s="821"/>
      <c r="G2461" t="s">
        <v>2275</v>
      </c>
    </row>
    <row r="2462" spans="1:7">
      <c r="A2462" s="178" t="s">
        <v>1100</v>
      </c>
      <c r="B2462" s="91" t="s">
        <v>56</v>
      </c>
      <c r="C2462" s="23">
        <v>46031</v>
      </c>
      <c r="D2462" s="819">
        <v>104</v>
      </c>
      <c r="E2462" s="38"/>
      <c r="F2462" s="821"/>
      <c r="G2462" t="s">
        <v>2275</v>
      </c>
    </row>
    <row r="2463" spans="1:7">
      <c r="A2463" s="178" t="s">
        <v>1103</v>
      </c>
      <c r="B2463" s="91" t="s">
        <v>56</v>
      </c>
      <c r="C2463" s="23">
        <v>46031</v>
      </c>
      <c r="D2463" s="38"/>
      <c r="E2463" s="819">
        <v>1056</v>
      </c>
      <c r="F2463" s="821"/>
      <c r="G2463" t="s">
        <v>2275</v>
      </c>
    </row>
    <row r="2464" spans="1:7">
      <c r="A2464" s="178" t="s">
        <v>1301</v>
      </c>
      <c r="B2464" s="91" t="s">
        <v>56</v>
      </c>
      <c r="C2464" s="23">
        <v>46031</v>
      </c>
      <c r="D2464" s="38"/>
      <c r="E2464" s="819">
        <v>1090</v>
      </c>
      <c r="F2464" s="1235"/>
      <c r="G2464" t="s">
        <v>2275</v>
      </c>
    </row>
    <row r="2465" spans="1:7">
      <c r="A2465" s="178" t="s">
        <v>1319</v>
      </c>
      <c r="B2465" s="91" t="s">
        <v>56</v>
      </c>
      <c r="C2465" s="23">
        <v>46031</v>
      </c>
      <c r="D2465" s="38">
        <v>447</v>
      </c>
      <c r="E2465" s="38"/>
      <c r="F2465" s="821"/>
      <c r="G2465" t="s">
        <v>2275</v>
      </c>
    </row>
    <row r="2466" spans="1:7">
      <c r="A2466" s="178" t="s">
        <v>800</v>
      </c>
      <c r="B2466" s="91" t="s">
        <v>52</v>
      </c>
      <c r="C2466" s="23">
        <v>46031</v>
      </c>
      <c r="D2466" s="819">
        <v>1319</v>
      </c>
      <c r="E2466" s="38"/>
      <c r="F2466" s="821" t="s">
        <v>2284</v>
      </c>
      <c r="G2466" t="s">
        <v>2275</v>
      </c>
    </row>
    <row r="2467" spans="1:7">
      <c r="A2467" s="178" t="s">
        <v>932</v>
      </c>
      <c r="B2467" s="91" t="s">
        <v>56</v>
      </c>
      <c r="C2467" s="23">
        <v>46034</v>
      </c>
      <c r="D2467" s="38">
        <v>0</v>
      </c>
      <c r="E2467" s="38"/>
      <c r="F2467" s="1266" t="s">
        <v>1665</v>
      </c>
      <c r="G2467" t="s">
        <v>2275</v>
      </c>
    </row>
    <row r="2468" spans="1:7">
      <c r="A2468" s="178" t="s">
        <v>142</v>
      </c>
      <c r="B2468" s="91" t="s">
        <v>2282</v>
      </c>
      <c r="C2468" s="23">
        <v>46034</v>
      </c>
      <c r="D2468" s="38"/>
      <c r="E2468" s="38">
        <v>640</v>
      </c>
      <c r="F2468" s="821"/>
      <c r="G2468" t="s">
        <v>2275</v>
      </c>
    </row>
    <row r="2469" spans="1:7">
      <c r="A2469" s="296" t="s">
        <v>1156</v>
      </c>
      <c r="B2469" s="595" t="s">
        <v>2282</v>
      </c>
      <c r="C2469" s="23">
        <v>46034</v>
      </c>
      <c r="D2469" s="38"/>
      <c r="E2469" s="38">
        <v>428</v>
      </c>
      <c r="F2469" s="821" t="s">
        <v>1493</v>
      </c>
      <c r="G2469" t="s">
        <v>2275</v>
      </c>
    </row>
    <row r="2470" spans="1:7" ht="15.75">
      <c r="A2470" s="178" t="s">
        <v>514</v>
      </c>
      <c r="B2470" s="175" t="s">
        <v>1368</v>
      </c>
      <c r="C2470" s="239">
        <v>46034</v>
      </c>
      <c r="D2470" s="38">
        <v>205</v>
      </c>
      <c r="E2470" s="38"/>
      <c r="F2470" s="1235" t="s">
        <v>2104</v>
      </c>
      <c r="G2470" t="s">
        <v>2275</v>
      </c>
    </row>
    <row r="2471" spans="1:7">
      <c r="A2471" s="317" t="s">
        <v>1319</v>
      </c>
      <c r="B2471" s="813" t="s">
        <v>56</v>
      </c>
      <c r="C2471" s="23">
        <v>46034</v>
      </c>
      <c r="D2471" s="38">
        <v>858</v>
      </c>
      <c r="E2471" s="38"/>
      <c r="F2471" s="821"/>
      <c r="G2471" t="s">
        <v>2275</v>
      </c>
    </row>
    <row r="2472" spans="1:7">
      <c r="A2472" s="178" t="s">
        <v>1330</v>
      </c>
      <c r="B2472" s="91" t="s">
        <v>56</v>
      </c>
      <c r="C2472" s="23">
        <v>46034</v>
      </c>
      <c r="D2472" s="819">
        <v>4915</v>
      </c>
      <c r="E2472" s="38"/>
      <c r="F2472" s="821"/>
      <c r="G2472" t="s">
        <v>2275</v>
      </c>
    </row>
    <row r="2473" spans="1:7">
      <c r="A2473" s="178" t="s">
        <v>1328</v>
      </c>
      <c r="B2473" s="91" t="s">
        <v>56</v>
      </c>
      <c r="C2473" s="23">
        <v>46034</v>
      </c>
      <c r="D2473" s="38">
        <v>813</v>
      </c>
      <c r="E2473" s="38"/>
      <c r="F2473" s="821"/>
      <c r="G2473" t="s">
        <v>2275</v>
      </c>
    </row>
    <row r="2474" spans="1:7">
      <c r="A2474" s="178" t="s">
        <v>1224</v>
      </c>
      <c r="B2474" s="91" t="s">
        <v>56</v>
      </c>
      <c r="C2474" s="23">
        <v>46034</v>
      </c>
      <c r="D2474" s="819">
        <v>1356</v>
      </c>
      <c r="E2474" s="38"/>
      <c r="F2474" s="821" t="s">
        <v>2285</v>
      </c>
      <c r="G2474" t="s">
        <v>2275</v>
      </c>
    </row>
    <row r="2475" spans="1:7">
      <c r="A2475" s="178" t="s">
        <v>1161</v>
      </c>
      <c r="B2475" s="91" t="s">
        <v>58</v>
      </c>
      <c r="C2475" s="23">
        <v>46034</v>
      </c>
      <c r="D2475" s="38">
        <v>607</v>
      </c>
      <c r="E2475" s="38"/>
      <c r="F2475" s="821"/>
      <c r="G2475" t="s">
        <v>2275</v>
      </c>
    </row>
    <row r="2476" spans="1:7">
      <c r="A2476" s="178" t="s">
        <v>1139</v>
      </c>
      <c r="B2476" s="91" t="s">
        <v>52</v>
      </c>
      <c r="C2476" s="23">
        <v>46034</v>
      </c>
      <c r="D2476" s="819">
        <v>1812</v>
      </c>
      <c r="E2476" s="38"/>
      <c r="F2476" s="821"/>
      <c r="G2476" t="s">
        <v>2275</v>
      </c>
    </row>
    <row r="2477" spans="1:7">
      <c r="A2477" s="178" t="s">
        <v>978</v>
      </c>
      <c r="B2477" s="91" t="s">
        <v>56</v>
      </c>
      <c r="C2477" s="23">
        <v>46034</v>
      </c>
      <c r="D2477" s="819">
        <v>1314</v>
      </c>
      <c r="E2477" s="38"/>
      <c r="F2477" s="821" t="s">
        <v>1866</v>
      </c>
      <c r="G2477" t="s">
        <v>2275</v>
      </c>
    </row>
    <row r="2478" spans="1:7">
      <c r="A2478" s="296" t="s">
        <v>800</v>
      </c>
      <c r="B2478" s="595" t="s">
        <v>52</v>
      </c>
      <c r="C2478" s="23">
        <v>46034</v>
      </c>
      <c r="D2478" s="38">
        <v>926</v>
      </c>
      <c r="E2478" s="38"/>
      <c r="F2478" s="821" t="s">
        <v>2286</v>
      </c>
      <c r="G2478" t="s">
        <v>2275</v>
      </c>
    </row>
    <row r="2479" spans="1:7" ht="15.75">
      <c r="A2479" s="178" t="s">
        <v>1243</v>
      </c>
      <c r="B2479" s="175" t="s">
        <v>1368</v>
      </c>
      <c r="C2479" s="239">
        <v>46035</v>
      </c>
      <c r="D2479" s="38"/>
      <c r="E2479" s="819">
        <v>2112</v>
      </c>
      <c r="F2479" s="821"/>
      <c r="G2479" t="s">
        <v>2275</v>
      </c>
    </row>
    <row r="2480" spans="1:7">
      <c r="A2480" s="317" t="s">
        <v>966</v>
      </c>
      <c r="B2480" s="813" t="s">
        <v>56</v>
      </c>
      <c r="C2480" s="23">
        <v>46035</v>
      </c>
      <c r="D2480" s="38"/>
      <c r="E2480" s="819">
        <v>1208</v>
      </c>
      <c r="F2480" s="1235"/>
      <c r="G2480" t="s">
        <v>2275</v>
      </c>
    </row>
    <row r="2481" spans="1:7">
      <c r="A2481" s="178" t="s">
        <v>1330</v>
      </c>
      <c r="B2481" s="91" t="s">
        <v>56</v>
      </c>
      <c r="C2481" s="23">
        <v>46035</v>
      </c>
      <c r="D2481" s="38">
        <v>914</v>
      </c>
      <c r="E2481" s="38"/>
      <c r="F2481" s="821" t="s">
        <v>2287</v>
      </c>
      <c r="G2481" t="s">
        <v>2275</v>
      </c>
    </row>
    <row r="2482" spans="1:7">
      <c r="A2482" s="178" t="s">
        <v>1332</v>
      </c>
      <c r="B2482" s="91" t="s">
        <v>56</v>
      </c>
      <c r="C2482" s="23">
        <v>46035</v>
      </c>
      <c r="D2482" s="819">
        <v>6092</v>
      </c>
      <c r="E2482" s="38"/>
      <c r="F2482" s="821"/>
      <c r="G2482" t="s">
        <v>2275</v>
      </c>
    </row>
    <row r="2483" spans="1:7">
      <c r="A2483" s="178" t="s">
        <v>1328</v>
      </c>
      <c r="B2483" s="91" t="s">
        <v>56</v>
      </c>
      <c r="C2483" s="23">
        <v>46035</v>
      </c>
      <c r="D2483" s="819">
        <v>1491</v>
      </c>
      <c r="E2483" s="38"/>
      <c r="F2483" s="821"/>
      <c r="G2483" t="s">
        <v>2275</v>
      </c>
    </row>
    <row r="2484" spans="1:7">
      <c r="A2484" s="178" t="s">
        <v>1334</v>
      </c>
      <c r="B2484" s="91" t="s">
        <v>56</v>
      </c>
      <c r="C2484" s="23">
        <v>46035</v>
      </c>
      <c r="D2484" s="38">
        <v>822</v>
      </c>
      <c r="E2484" s="38"/>
      <c r="F2484" s="821"/>
      <c r="G2484" t="s">
        <v>2275</v>
      </c>
    </row>
    <row r="2485" spans="1:7">
      <c r="A2485" s="296" t="s">
        <v>1224</v>
      </c>
      <c r="B2485" s="595" t="s">
        <v>56</v>
      </c>
      <c r="C2485" s="23">
        <v>46035</v>
      </c>
      <c r="D2485" s="819">
        <v>1435</v>
      </c>
      <c r="E2485" s="38"/>
      <c r="F2485" s="821" t="s">
        <v>2288</v>
      </c>
      <c r="G2485" t="s">
        <v>2275</v>
      </c>
    </row>
    <row r="2486" spans="1:7" ht="15.75">
      <c r="A2486" s="178" t="s">
        <v>435</v>
      </c>
      <c r="B2486" s="175" t="s">
        <v>1368</v>
      </c>
      <c r="C2486" s="239">
        <v>46035</v>
      </c>
      <c r="D2486" s="38">
        <v>312</v>
      </c>
      <c r="E2486" s="38"/>
      <c r="F2486" s="1235" t="s">
        <v>1566</v>
      </c>
      <c r="G2486" t="s">
        <v>2275</v>
      </c>
    </row>
    <row r="2487" spans="1:7">
      <c r="A2487" s="317" t="s">
        <v>1139</v>
      </c>
      <c r="B2487" s="813" t="s">
        <v>52</v>
      </c>
      <c r="C2487" s="23">
        <v>46035</v>
      </c>
      <c r="D2487" s="819">
        <v>1838</v>
      </c>
      <c r="E2487" s="38"/>
      <c r="F2487" s="1235"/>
      <c r="G2487" t="s">
        <v>2275</v>
      </c>
    </row>
    <row r="2488" spans="1:7">
      <c r="A2488" s="178" t="s">
        <v>1118</v>
      </c>
      <c r="B2488" s="91" t="s">
        <v>2289</v>
      </c>
      <c r="C2488" s="23">
        <v>46035</v>
      </c>
      <c r="D2488" s="38"/>
      <c r="E2488" s="819">
        <v>5312</v>
      </c>
      <c r="F2488" s="821" t="s">
        <v>2290</v>
      </c>
      <c r="G2488" t="s">
        <v>2275</v>
      </c>
    </row>
    <row r="2489" spans="1:7">
      <c r="A2489" s="178" t="s">
        <v>1161</v>
      </c>
      <c r="B2489" s="91" t="s">
        <v>58</v>
      </c>
      <c r="C2489" s="23">
        <v>46035</v>
      </c>
      <c r="D2489" s="38">
        <v>662</v>
      </c>
      <c r="E2489" s="38"/>
      <c r="F2489" s="821"/>
      <c r="G2489" t="s">
        <v>2275</v>
      </c>
    </row>
    <row r="2490" spans="1:7">
      <c r="A2490" s="296" t="s">
        <v>800</v>
      </c>
      <c r="B2490" s="595" t="s">
        <v>52</v>
      </c>
      <c r="C2490" s="23">
        <v>46035</v>
      </c>
      <c r="D2490" s="819">
        <v>1128</v>
      </c>
      <c r="E2490" s="38"/>
      <c r="F2490" s="821" t="s">
        <v>2291</v>
      </c>
      <c r="G2490" t="s">
        <v>2275</v>
      </c>
    </row>
    <row r="2491" spans="1:7" ht="15.75">
      <c r="A2491" s="178" t="s">
        <v>1215</v>
      </c>
      <c r="B2491" s="175" t="s">
        <v>1368</v>
      </c>
      <c r="C2491" s="239">
        <v>46035</v>
      </c>
      <c r="D2491" s="819"/>
      <c r="E2491" s="38">
        <v>576</v>
      </c>
      <c r="F2491" s="821"/>
      <c r="G2491" t="s">
        <v>2275</v>
      </c>
    </row>
    <row r="2492" spans="1:7">
      <c r="A2492" s="317" t="s">
        <v>1215</v>
      </c>
      <c r="B2492" s="813" t="s">
        <v>56</v>
      </c>
      <c r="C2492" s="23">
        <v>46036</v>
      </c>
      <c r="D2492" s="38">
        <v>0</v>
      </c>
      <c r="E2492" s="11"/>
      <c r="F2492" s="1266" t="s">
        <v>1665</v>
      </c>
      <c r="G2492" t="s">
        <v>2275</v>
      </c>
    </row>
    <row r="2493" spans="1:7">
      <c r="A2493" s="178" t="s">
        <v>1332</v>
      </c>
      <c r="B2493" s="91" t="s">
        <v>56</v>
      </c>
      <c r="C2493" s="23">
        <v>46036</v>
      </c>
      <c r="D2493" s="38">
        <v>0</v>
      </c>
      <c r="E2493" s="11"/>
      <c r="F2493" s="821" t="s">
        <v>2292</v>
      </c>
      <c r="G2493" t="s">
        <v>2275</v>
      </c>
    </row>
    <row r="2494" spans="1:7">
      <c r="A2494" s="178" t="s">
        <v>1328</v>
      </c>
      <c r="B2494" s="91" t="s">
        <v>56</v>
      </c>
      <c r="C2494" s="23">
        <v>46036</v>
      </c>
      <c r="D2494" s="819">
        <v>1062</v>
      </c>
      <c r="E2494" s="11"/>
      <c r="F2494" s="821"/>
      <c r="G2494" t="s">
        <v>2275</v>
      </c>
    </row>
    <row r="2495" spans="1:7">
      <c r="A2495" s="178" t="s">
        <v>1334</v>
      </c>
      <c r="B2495" s="91" t="s">
        <v>56</v>
      </c>
      <c r="C2495" s="23">
        <v>46036</v>
      </c>
      <c r="D2495" s="819">
        <v>2611</v>
      </c>
      <c r="E2495" s="11"/>
      <c r="F2495" s="821"/>
      <c r="G2495" t="s">
        <v>2275</v>
      </c>
    </row>
    <row r="2496" spans="1:7">
      <c r="A2496" s="178" t="s">
        <v>1161</v>
      </c>
      <c r="B2496" s="91" t="s">
        <v>58</v>
      </c>
      <c r="C2496" s="23">
        <v>46036</v>
      </c>
      <c r="D2496" s="38">
        <v>877</v>
      </c>
      <c r="E2496" s="11"/>
      <c r="F2496" s="821" t="s">
        <v>2293</v>
      </c>
      <c r="G2496" t="s">
        <v>2275</v>
      </c>
    </row>
    <row r="2497" spans="1:7">
      <c r="A2497" s="178" t="s">
        <v>130</v>
      </c>
      <c r="B2497" s="91" t="s">
        <v>52</v>
      </c>
      <c r="C2497" s="23">
        <v>46036</v>
      </c>
      <c r="D2497" s="819">
        <v>1200</v>
      </c>
      <c r="E2497" s="11"/>
      <c r="F2497" s="821"/>
      <c r="G2497" t="s">
        <v>2275</v>
      </c>
    </row>
    <row r="2498" spans="1:7">
      <c r="A2498" s="178" t="s">
        <v>800</v>
      </c>
      <c r="B2498" s="91" t="s">
        <v>52</v>
      </c>
      <c r="C2498" s="23">
        <v>46036</v>
      </c>
      <c r="D2498" s="819">
        <v>1082</v>
      </c>
      <c r="E2498" s="11"/>
      <c r="F2498" s="821" t="s">
        <v>2294</v>
      </c>
      <c r="G2498" t="s">
        <v>2275</v>
      </c>
    </row>
    <row r="2499" spans="1:7">
      <c r="A2499" s="178" t="s">
        <v>1224</v>
      </c>
      <c r="B2499" s="91" t="s">
        <v>56</v>
      </c>
      <c r="C2499" s="23">
        <v>46036</v>
      </c>
      <c r="D2499" s="819">
        <v>1295</v>
      </c>
      <c r="E2499" s="11"/>
      <c r="F2499" s="821" t="s">
        <v>2295</v>
      </c>
      <c r="G2499" t="s">
        <v>2275</v>
      </c>
    </row>
    <row r="2500" spans="1:7">
      <c r="A2500" s="296" t="s">
        <v>1338</v>
      </c>
      <c r="B2500" s="595" t="s">
        <v>56</v>
      </c>
      <c r="C2500" s="23">
        <v>46036</v>
      </c>
      <c r="D2500" s="38">
        <v>544</v>
      </c>
      <c r="E2500" s="11"/>
      <c r="F2500" s="821" t="s">
        <v>2296</v>
      </c>
      <c r="G2500" t="s">
        <v>2275</v>
      </c>
    </row>
    <row r="2501" spans="1:7" ht="15.75">
      <c r="A2501" s="178" t="s">
        <v>1103</v>
      </c>
      <c r="B2501" s="175" t="s">
        <v>1368</v>
      </c>
      <c r="C2501" s="239">
        <v>46036</v>
      </c>
      <c r="D2501" s="38"/>
      <c r="E2501" s="819">
        <v>1562</v>
      </c>
      <c r="F2501" s="821"/>
      <c r="G2501" t="s">
        <v>2275</v>
      </c>
    </row>
    <row r="2502" spans="1:7">
      <c r="A2502" s="317" t="s">
        <v>1330</v>
      </c>
      <c r="B2502" s="813" t="s">
        <v>56</v>
      </c>
      <c r="C2502" s="23">
        <v>46036</v>
      </c>
      <c r="D2502" s="38">
        <v>0</v>
      </c>
      <c r="E2502" s="11"/>
      <c r="F2502" s="821" t="s">
        <v>2297</v>
      </c>
      <c r="G2502" t="s">
        <v>2275</v>
      </c>
    </row>
    <row r="2503" spans="1:7">
      <c r="A2503" s="178" t="s">
        <v>1336</v>
      </c>
      <c r="B2503" s="91" t="s">
        <v>56</v>
      </c>
      <c r="C2503" s="23">
        <v>46036</v>
      </c>
      <c r="D2503" s="819">
        <v>1728</v>
      </c>
      <c r="E2503" s="11"/>
      <c r="F2503" s="821" t="s">
        <v>1952</v>
      </c>
      <c r="G2503" t="s">
        <v>2275</v>
      </c>
    </row>
    <row r="2504" spans="1:7">
      <c r="A2504" s="178" t="s">
        <v>1328</v>
      </c>
      <c r="B2504" s="91" t="s">
        <v>56</v>
      </c>
      <c r="C2504" s="23">
        <v>46037</v>
      </c>
      <c r="D2504" s="38">
        <v>527</v>
      </c>
      <c r="E2504" s="11"/>
      <c r="F2504" s="821" t="s">
        <v>2017</v>
      </c>
      <c r="G2504" t="s">
        <v>2275</v>
      </c>
    </row>
    <row r="2505" spans="1:7">
      <c r="A2505" s="178" t="s">
        <v>1340</v>
      </c>
      <c r="B2505" s="91" t="s">
        <v>56</v>
      </c>
      <c r="C2505" s="23">
        <v>46037</v>
      </c>
      <c r="D2505" s="819">
        <v>1562</v>
      </c>
      <c r="E2505" s="11"/>
      <c r="F2505" s="821"/>
      <c r="G2505" t="s">
        <v>2275</v>
      </c>
    </row>
    <row r="2506" spans="1:7">
      <c r="A2506" s="178" t="s">
        <v>1338</v>
      </c>
      <c r="B2506" s="91" t="s">
        <v>56</v>
      </c>
      <c r="C2506" s="23">
        <v>46037</v>
      </c>
      <c r="D2506" s="819">
        <v>2832</v>
      </c>
      <c r="E2506" s="11"/>
      <c r="F2506" s="821"/>
      <c r="G2506" t="s">
        <v>2275</v>
      </c>
    </row>
    <row r="2507" spans="1:7">
      <c r="A2507" s="178" t="s">
        <v>1332</v>
      </c>
      <c r="B2507" s="91" t="s">
        <v>56</v>
      </c>
      <c r="C2507" s="23">
        <v>46037</v>
      </c>
      <c r="D2507" s="38">
        <v>0</v>
      </c>
      <c r="E2507" s="11"/>
      <c r="F2507" s="821" t="s">
        <v>2298</v>
      </c>
      <c r="G2507" t="s">
        <v>2275</v>
      </c>
    </row>
    <row r="2508" spans="1:7">
      <c r="A2508" s="178" t="s">
        <v>1342</v>
      </c>
      <c r="B2508" s="91" t="s">
        <v>56</v>
      </c>
      <c r="C2508" s="23">
        <v>46037</v>
      </c>
      <c r="D2508" s="819">
        <v>1639</v>
      </c>
      <c r="E2508" s="11"/>
      <c r="F2508" s="821"/>
      <c r="G2508" t="s">
        <v>2275</v>
      </c>
    </row>
    <row r="2509" spans="1:7">
      <c r="A2509" s="178" t="s">
        <v>130</v>
      </c>
      <c r="B2509" s="91" t="s">
        <v>52</v>
      </c>
      <c r="C2509" s="23">
        <v>46037</v>
      </c>
      <c r="D2509" s="38">
        <v>445</v>
      </c>
      <c r="E2509" s="11"/>
      <c r="F2509" s="821"/>
      <c r="G2509" t="s">
        <v>2275</v>
      </c>
    </row>
    <row r="2510" spans="1:7">
      <c r="A2510" s="178" t="s">
        <v>1161</v>
      </c>
      <c r="B2510" s="91" t="s">
        <v>58</v>
      </c>
      <c r="C2510" s="23">
        <v>46037</v>
      </c>
      <c r="D2510" s="38">
        <v>499</v>
      </c>
      <c r="E2510" s="11"/>
      <c r="F2510" s="821" t="s">
        <v>2299</v>
      </c>
      <c r="G2510" t="s">
        <v>2275</v>
      </c>
    </row>
    <row r="2511" spans="1:7">
      <c r="A2511" s="296" t="s">
        <v>800</v>
      </c>
      <c r="B2511" s="595" t="s">
        <v>52</v>
      </c>
      <c r="C2511" s="23">
        <v>46037</v>
      </c>
      <c r="D2511" s="819">
        <v>1325</v>
      </c>
      <c r="E2511" s="11"/>
      <c r="F2511" s="821" t="s">
        <v>2300</v>
      </c>
      <c r="G2511" t="s">
        <v>2275</v>
      </c>
    </row>
    <row r="2512" spans="1:7" ht="15.75">
      <c r="A2512" s="178" t="s">
        <v>386</v>
      </c>
      <c r="B2512" s="175" t="s">
        <v>1368</v>
      </c>
      <c r="C2512" s="239">
        <v>46037</v>
      </c>
      <c r="D2512" s="38">
        <v>142</v>
      </c>
      <c r="E2512" s="11"/>
      <c r="F2512" s="821" t="s">
        <v>2301</v>
      </c>
      <c r="G2512" t="s">
        <v>2275</v>
      </c>
    </row>
    <row r="2513" spans="1:7">
      <c r="A2513" s="317" t="s">
        <v>1139</v>
      </c>
      <c r="B2513" s="813" t="s">
        <v>52</v>
      </c>
      <c r="C2513" s="269">
        <v>46037</v>
      </c>
      <c r="D2513" s="258">
        <v>0</v>
      </c>
      <c r="E2513" s="182"/>
      <c r="F2513" s="178" t="s">
        <v>2302</v>
      </c>
      <c r="G2513" t="s">
        <v>2275</v>
      </c>
    </row>
    <row r="2514" spans="1:7">
      <c r="A2514" s="317" t="s">
        <v>1342</v>
      </c>
      <c r="B2514" s="91" t="s">
        <v>56</v>
      </c>
      <c r="C2514" s="269">
        <v>46038</v>
      </c>
      <c r="D2514" s="258">
        <v>987</v>
      </c>
      <c r="E2514" s="182"/>
      <c r="F2514" s="821"/>
      <c r="G2514" t="s">
        <v>2275</v>
      </c>
    </row>
    <row r="2515" spans="1:7">
      <c r="A2515" s="178" t="s">
        <v>1338</v>
      </c>
      <c r="B2515" s="91" t="s">
        <v>56</v>
      </c>
      <c r="C2515" s="23">
        <v>46038</v>
      </c>
      <c r="D2515" s="38">
        <v>457</v>
      </c>
      <c r="F2515" s="821"/>
      <c r="G2515" t="s">
        <v>2275</v>
      </c>
    </row>
    <row r="2516" spans="1:7">
      <c r="A2516" s="178" t="s">
        <v>1336</v>
      </c>
      <c r="B2516" s="91" t="s">
        <v>56</v>
      </c>
      <c r="C2516" s="23">
        <v>46038</v>
      </c>
      <c r="D2516" s="819">
        <v>3082</v>
      </c>
      <c r="F2516" s="821"/>
      <c r="G2516" t="s">
        <v>2275</v>
      </c>
    </row>
    <row r="2517" spans="1:7">
      <c r="A2517" s="178" t="s">
        <v>1161</v>
      </c>
      <c r="B2517" s="91" t="s">
        <v>58</v>
      </c>
      <c r="C2517" s="23">
        <v>46038</v>
      </c>
      <c r="D2517" s="38">
        <v>186</v>
      </c>
      <c r="F2517" s="821" t="s">
        <v>2296</v>
      </c>
      <c r="G2517" t="s">
        <v>2275</v>
      </c>
    </row>
    <row r="2518" spans="1:7">
      <c r="A2518" s="178" t="s">
        <v>130</v>
      </c>
      <c r="B2518" s="91" t="s">
        <v>52</v>
      </c>
      <c r="C2518" s="23">
        <v>46038</v>
      </c>
      <c r="D2518" s="38">
        <v>686</v>
      </c>
      <c r="F2518" s="822"/>
      <c r="G2518" t="s">
        <v>2275</v>
      </c>
    </row>
    <row r="2519" spans="1:7">
      <c r="A2519" s="296" t="s">
        <v>1340</v>
      </c>
      <c r="B2519" s="595" t="s">
        <v>56</v>
      </c>
      <c r="C2519" s="23">
        <v>46038</v>
      </c>
      <c r="D2519" s="819">
        <v>673</v>
      </c>
      <c r="F2519" s="821"/>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7"/>
      <c r="G2521" t="s">
        <v>2275</v>
      </c>
    </row>
    <row r="2522" spans="1:7">
      <c r="A2522" s="880" t="s">
        <v>800</v>
      </c>
      <c r="B2522" s="906" t="s">
        <v>52</v>
      </c>
      <c r="C2522" s="23">
        <v>46038</v>
      </c>
      <c r="D2522" s="38">
        <v>441</v>
      </c>
      <c r="E2522" s="135"/>
      <c r="F2522" s="822" t="s">
        <v>2304</v>
      </c>
      <c r="G2522" t="s">
        <v>2275</v>
      </c>
    </row>
    <row r="2523" spans="1:7">
      <c r="A2523" s="296"/>
      <c r="B2523" s="595"/>
      <c r="C2523" s="239">
        <v>46041</v>
      </c>
      <c r="D2523" s="257">
        <v>0</v>
      </c>
      <c r="E2523" s="135"/>
      <c r="F2523" s="822"/>
      <c r="G2523" t="s">
        <v>2275</v>
      </c>
    </row>
    <row r="2524" spans="1:7" ht="15.75">
      <c r="A2524" s="76" t="s">
        <v>514</v>
      </c>
      <c r="B2524" s="175" t="s">
        <v>1368</v>
      </c>
      <c r="C2524" s="239">
        <v>46042</v>
      </c>
      <c r="D2524" s="257">
        <v>183</v>
      </c>
      <c r="E2524" s="11"/>
      <c r="F2524" s="821"/>
      <c r="G2524" t="s">
        <v>2275</v>
      </c>
    </row>
    <row r="2525" spans="1:7">
      <c r="A2525" s="317" t="s">
        <v>1224</v>
      </c>
      <c r="B2525" s="813" t="s">
        <v>56</v>
      </c>
      <c r="C2525" s="23">
        <v>46042</v>
      </c>
      <c r="D2525" s="11">
        <v>0</v>
      </c>
      <c r="E2525" s="182"/>
      <c r="F2525" s="905" t="s">
        <v>1665</v>
      </c>
      <c r="G2525" t="s">
        <v>2275</v>
      </c>
    </row>
    <row r="2526" spans="1:7">
      <c r="A2526" s="240" t="s">
        <v>826</v>
      </c>
      <c r="B2526" s="91" t="s">
        <v>56</v>
      </c>
      <c r="C2526" s="23">
        <v>46042</v>
      </c>
      <c r="D2526" s="89">
        <v>1344</v>
      </c>
      <c r="F2526" s="1235"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5" t="s">
        <v>2305</v>
      </c>
      <c r="G2528" t="s">
        <v>2275</v>
      </c>
    </row>
    <row r="2529" spans="1:7">
      <c r="A2529" s="244" t="s">
        <v>1426</v>
      </c>
      <c r="B2529" s="244" t="s">
        <v>62</v>
      </c>
      <c r="C2529" s="23">
        <v>46042</v>
      </c>
      <c r="D2529" s="89">
        <v>1382</v>
      </c>
      <c r="F2529" s="1235" t="s">
        <v>2224</v>
      </c>
      <c r="G2529" t="s">
        <v>2275</v>
      </c>
    </row>
    <row r="2530" spans="1:7">
      <c r="A2530" s="244" t="s">
        <v>660</v>
      </c>
      <c r="B2530" s="244" t="s">
        <v>52</v>
      </c>
      <c r="C2530" s="23">
        <v>46042</v>
      </c>
      <c r="D2530" s="89">
        <v>2719</v>
      </c>
      <c r="F2530" s="1235" t="s">
        <v>2306</v>
      </c>
      <c r="G2530" t="s">
        <v>2275</v>
      </c>
    </row>
    <row r="2531" spans="1:7">
      <c r="A2531" s="240" t="s">
        <v>1342</v>
      </c>
      <c r="B2531" s="91" t="s">
        <v>56</v>
      </c>
      <c r="C2531" s="23">
        <v>46042</v>
      </c>
      <c r="D2531" s="11">
        <v>0</v>
      </c>
      <c r="F2531" s="240" t="s">
        <v>2101</v>
      </c>
      <c r="G2531" t="s">
        <v>2275</v>
      </c>
    </row>
    <row r="2532" spans="1:7">
      <c r="A2532" s="244" t="s">
        <v>1053</v>
      </c>
      <c r="B2532" s="91" t="s">
        <v>56</v>
      </c>
      <c r="C2532" s="23">
        <v>46042</v>
      </c>
      <c r="D2532" s="89">
        <v>1277</v>
      </c>
      <c r="F2532" s="1235"/>
      <c r="G2532" t="s">
        <v>2275</v>
      </c>
    </row>
    <row r="2533" spans="1:7">
      <c r="A2533" s="559" t="s">
        <v>1338</v>
      </c>
      <c r="B2533" s="91" t="s">
        <v>56</v>
      </c>
      <c r="C2533" s="262">
        <v>46042</v>
      </c>
      <c r="D2533" s="50">
        <v>506</v>
      </c>
      <c r="E2533" s="135"/>
      <c r="F2533" s="1268"/>
      <c r="G2533" t="s">
        <v>2275</v>
      </c>
    </row>
    <row r="2534" spans="1:7">
      <c r="A2534" s="235" t="s">
        <v>1291</v>
      </c>
      <c r="B2534" s="595" t="s">
        <v>56</v>
      </c>
      <c r="C2534" s="23">
        <v>46042</v>
      </c>
      <c r="D2534" s="89">
        <v>2209</v>
      </c>
      <c r="E2534" s="11"/>
      <c r="F2534" s="1235" t="s">
        <v>1941</v>
      </c>
      <c r="G2534" t="s">
        <v>2275</v>
      </c>
    </row>
    <row r="2535" spans="1:7" ht="15.75">
      <c r="A2535" s="76" t="s">
        <v>514</v>
      </c>
      <c r="B2535" s="175" t="s">
        <v>1368</v>
      </c>
      <c r="C2535" s="248">
        <v>46043</v>
      </c>
      <c r="D2535" s="103">
        <v>182</v>
      </c>
      <c r="E2535" s="182"/>
      <c r="F2535" s="1269"/>
      <c r="G2535" t="s">
        <v>2275</v>
      </c>
    </row>
    <row r="2536" spans="1:7">
      <c r="A2536" s="559" t="s">
        <v>506</v>
      </c>
      <c r="B2536" s="559" t="s">
        <v>58</v>
      </c>
      <c r="C2536" s="23">
        <v>46043</v>
      </c>
      <c r="D2536" s="11">
        <v>150</v>
      </c>
      <c r="F2536" s="1235"/>
      <c r="G2536" t="s">
        <v>2275</v>
      </c>
    </row>
    <row r="2537" spans="1:7">
      <c r="A2537" s="76" t="s">
        <v>935</v>
      </c>
      <c r="B2537" s="176" t="s">
        <v>886</v>
      </c>
      <c r="C2537" s="239">
        <v>46043</v>
      </c>
      <c r="D2537" s="11">
        <v>686</v>
      </c>
      <c r="F2537" s="1235" t="s">
        <v>2284</v>
      </c>
      <c r="G2537" t="s">
        <v>2275</v>
      </c>
    </row>
    <row r="2538" spans="1:7">
      <c r="A2538" s="559" t="s">
        <v>1227</v>
      </c>
      <c r="B2538" s="906" t="s">
        <v>56</v>
      </c>
      <c r="C2538" s="23">
        <v>46043</v>
      </c>
      <c r="D2538" s="11">
        <v>867</v>
      </c>
      <c r="F2538" s="1235" t="s">
        <v>2307</v>
      </c>
      <c r="G2538" t="s">
        <v>2275</v>
      </c>
    </row>
    <row r="2539" spans="1:7" ht="15.75">
      <c r="A2539" s="76" t="s">
        <v>978</v>
      </c>
      <c r="B2539" s="175" t="s">
        <v>1368</v>
      </c>
      <c r="C2539" s="239">
        <v>46043</v>
      </c>
      <c r="E2539" s="250">
        <v>3507</v>
      </c>
      <c r="F2539" s="1235" t="s">
        <v>2308</v>
      </c>
      <c r="G2539" t="s">
        <v>2275</v>
      </c>
    </row>
    <row r="2540" spans="1:7">
      <c r="A2540" s="244" t="s">
        <v>1425</v>
      </c>
      <c r="B2540" s="244" t="s">
        <v>58</v>
      </c>
      <c r="C2540" s="23">
        <v>46043</v>
      </c>
      <c r="D2540" s="11">
        <v>754</v>
      </c>
      <c r="F2540" s="1235" t="s">
        <v>2309</v>
      </c>
      <c r="G2540" t="s">
        <v>2275</v>
      </c>
    </row>
    <row r="2541" spans="1:7">
      <c r="A2541" s="244" t="s">
        <v>1426</v>
      </c>
      <c r="B2541" s="244" t="s">
        <v>62</v>
      </c>
      <c r="C2541" s="23">
        <v>46043</v>
      </c>
      <c r="D2541" s="11">
        <v>993</v>
      </c>
      <c r="F2541" s="1235" t="s">
        <v>2310</v>
      </c>
      <c r="G2541" t="s">
        <v>2275</v>
      </c>
    </row>
    <row r="2542" spans="1:7">
      <c r="A2542" s="244" t="s">
        <v>660</v>
      </c>
      <c r="B2542" s="244" t="s">
        <v>52</v>
      </c>
      <c r="C2542" s="23">
        <v>46043</v>
      </c>
      <c r="D2542" s="89">
        <v>408</v>
      </c>
      <c r="F2542" s="1235"/>
      <c r="G2542" t="s">
        <v>2275</v>
      </c>
    </row>
    <row r="2543" spans="1:7">
      <c r="A2543" s="244" t="s">
        <v>666</v>
      </c>
      <c r="B2543" s="244" t="s">
        <v>52</v>
      </c>
      <c r="C2543" s="23">
        <v>46043</v>
      </c>
      <c r="D2543" s="89">
        <v>2000</v>
      </c>
      <c r="F2543" s="1235"/>
      <c r="G2543" t="s">
        <v>2275</v>
      </c>
    </row>
    <row r="2544" spans="1:7">
      <c r="A2544" s="240" t="s">
        <v>1342</v>
      </c>
      <c r="B2544" s="91" t="s">
        <v>56</v>
      </c>
      <c r="C2544" s="23">
        <v>46043</v>
      </c>
      <c r="D2544" s="11">
        <v>575</v>
      </c>
      <c r="F2544" s="1235"/>
      <c r="G2544" t="s">
        <v>2275</v>
      </c>
    </row>
    <row r="2545" spans="1:7">
      <c r="A2545" s="559" t="s">
        <v>1340</v>
      </c>
      <c r="B2545" s="91" t="s">
        <v>56</v>
      </c>
      <c r="C2545" s="262">
        <v>46043</v>
      </c>
      <c r="D2545" s="843">
        <v>2265</v>
      </c>
      <c r="E2545" s="135"/>
      <c r="F2545" s="1268"/>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9" t="s">
        <v>1505</v>
      </c>
      <c r="G2547" t="s">
        <v>2275</v>
      </c>
    </row>
    <row r="2548" spans="1:7">
      <c r="A2548" s="559" t="s">
        <v>506</v>
      </c>
      <c r="B2548" s="559" t="s">
        <v>58</v>
      </c>
      <c r="C2548" s="23">
        <v>46044</v>
      </c>
      <c r="D2548" s="11">
        <v>0</v>
      </c>
      <c r="F2548" s="249" t="s">
        <v>1642</v>
      </c>
      <c r="G2548" t="s">
        <v>2275</v>
      </c>
    </row>
    <row r="2549" spans="1:7">
      <c r="A2549" s="76" t="s">
        <v>935</v>
      </c>
      <c r="B2549" s="176" t="s">
        <v>886</v>
      </c>
      <c r="C2549" s="239">
        <v>46044</v>
      </c>
      <c r="D2549" s="11">
        <v>736</v>
      </c>
      <c r="F2549" s="1235" t="s">
        <v>2311</v>
      </c>
      <c r="G2549" t="s">
        <v>2275</v>
      </c>
    </row>
    <row r="2550" spans="1:7">
      <c r="A2550" s="559" t="s">
        <v>1227</v>
      </c>
      <c r="B2550" s="906" t="s">
        <v>56</v>
      </c>
      <c r="C2550" s="23">
        <v>46044</v>
      </c>
      <c r="D2550" s="89">
        <v>1539</v>
      </c>
      <c r="F2550" s="1235" t="s">
        <v>2312</v>
      </c>
      <c r="G2550" t="s">
        <v>2275</v>
      </c>
    </row>
    <row r="2551" spans="1:7" ht="15.75">
      <c r="A2551" s="76" t="s">
        <v>1224</v>
      </c>
      <c r="B2551" s="175" t="s">
        <v>1368</v>
      </c>
      <c r="C2551" s="239">
        <v>46044</v>
      </c>
      <c r="E2551" s="74">
        <v>486</v>
      </c>
      <c r="F2551" s="1235" t="s">
        <v>2313</v>
      </c>
      <c r="G2551" t="s">
        <v>2275</v>
      </c>
    </row>
    <row r="2552" spans="1:7">
      <c r="A2552" s="244" t="s">
        <v>1425</v>
      </c>
      <c r="B2552" s="244" t="s">
        <v>58</v>
      </c>
      <c r="C2552" s="23">
        <v>46044</v>
      </c>
      <c r="D2552" s="11">
        <v>520</v>
      </c>
      <c r="F2552" s="1235" t="s">
        <v>2299</v>
      </c>
      <c r="G2552" t="s">
        <v>2275</v>
      </c>
    </row>
    <row r="2553" spans="1:7">
      <c r="A2553" s="244" t="s">
        <v>1426</v>
      </c>
      <c r="B2553" s="244" t="s">
        <v>62</v>
      </c>
      <c r="C2553" s="23">
        <v>46044</v>
      </c>
      <c r="D2553" s="89">
        <v>1462</v>
      </c>
      <c r="F2553" s="1235" t="s">
        <v>2314</v>
      </c>
      <c r="G2553" t="s">
        <v>2275</v>
      </c>
    </row>
    <row r="2554" spans="1:7">
      <c r="A2554" s="244" t="s">
        <v>783</v>
      </c>
      <c r="B2554" s="244" t="s">
        <v>52</v>
      </c>
      <c r="C2554" s="23">
        <v>46044</v>
      </c>
      <c r="D2554" s="89">
        <v>2031</v>
      </c>
      <c r="F2554" s="1235" t="s">
        <v>2315</v>
      </c>
      <c r="G2554" t="s">
        <v>2275</v>
      </c>
    </row>
    <row r="2555" spans="1:7">
      <c r="A2555" s="244" t="s">
        <v>666</v>
      </c>
      <c r="B2555" s="244" t="s">
        <v>52</v>
      </c>
      <c r="C2555" s="23">
        <v>46044</v>
      </c>
      <c r="D2555" s="11">
        <v>970</v>
      </c>
      <c r="F2555" s="1235" t="s">
        <v>2316</v>
      </c>
      <c r="G2555" t="s">
        <v>2275</v>
      </c>
    </row>
    <row r="2556" spans="1:7">
      <c r="A2556" s="244" t="s">
        <v>1328</v>
      </c>
      <c r="B2556" s="91" t="s">
        <v>56</v>
      </c>
      <c r="C2556" s="23">
        <v>46044</v>
      </c>
      <c r="D2556" s="89">
        <v>1776</v>
      </c>
      <c r="F2556" s="1235" t="s">
        <v>2317</v>
      </c>
      <c r="G2556" t="s">
        <v>2275</v>
      </c>
    </row>
    <row r="2557" spans="1:7">
      <c r="A2557" s="559" t="s">
        <v>1319</v>
      </c>
      <c r="B2557" s="595" t="s">
        <v>56</v>
      </c>
      <c r="C2557" s="23">
        <v>46044</v>
      </c>
      <c r="D2557" s="89">
        <v>1940</v>
      </c>
      <c r="F2557" s="1235" t="s">
        <v>2318</v>
      </c>
      <c r="G2557" t="s">
        <v>2275</v>
      </c>
    </row>
    <row r="2558" spans="1:7" ht="15.75">
      <c r="A2558" s="76" t="s">
        <v>386</v>
      </c>
      <c r="B2558" s="175" t="s">
        <v>1368</v>
      </c>
      <c r="C2558" s="239">
        <v>46045</v>
      </c>
      <c r="D2558" s="11">
        <v>57</v>
      </c>
      <c r="F2558" s="1235" t="s">
        <v>1862</v>
      </c>
      <c r="G2558" t="s">
        <v>2275</v>
      </c>
    </row>
    <row r="2559" spans="1:7">
      <c r="A2559" s="244" t="s">
        <v>506</v>
      </c>
      <c r="B2559" s="244" t="s">
        <v>58</v>
      </c>
      <c r="C2559" s="23">
        <v>46045</v>
      </c>
      <c r="D2559" s="11">
        <v>274</v>
      </c>
      <c r="F2559" s="1235"/>
      <c r="G2559" t="s">
        <v>2275</v>
      </c>
    </row>
    <row r="2560" spans="1:7">
      <c r="A2560" s="240" t="s">
        <v>1425</v>
      </c>
      <c r="B2560" s="240" t="s">
        <v>58</v>
      </c>
      <c r="C2560" s="23">
        <v>46045</v>
      </c>
      <c r="D2560" s="11">
        <v>0</v>
      </c>
      <c r="F2560" s="1235" t="s">
        <v>104</v>
      </c>
      <c r="G2560" t="s">
        <v>2275</v>
      </c>
    </row>
    <row r="2561" spans="1:7">
      <c r="A2561" s="244" t="s">
        <v>1426</v>
      </c>
      <c r="B2561" s="244" t="s">
        <v>62</v>
      </c>
      <c r="C2561" s="23">
        <v>46045</v>
      </c>
      <c r="D2561" s="89">
        <v>1617</v>
      </c>
      <c r="F2561" s="1235"/>
      <c r="G2561" t="s">
        <v>2275</v>
      </c>
    </row>
    <row r="2562" spans="1:7">
      <c r="A2562" s="244" t="s">
        <v>783</v>
      </c>
      <c r="B2562" s="244" t="s">
        <v>52</v>
      </c>
      <c r="C2562" s="23">
        <v>46045</v>
      </c>
      <c r="D2562" s="11">
        <v>845</v>
      </c>
      <c r="F2562" s="1235" t="s">
        <v>2319</v>
      </c>
      <c r="G2562" t="s">
        <v>2275</v>
      </c>
    </row>
    <row r="2563" spans="1:7">
      <c r="A2563" s="240" t="s">
        <v>1340</v>
      </c>
      <c r="B2563" s="91" t="s">
        <v>56</v>
      </c>
      <c r="C2563" s="23">
        <v>46045</v>
      </c>
      <c r="D2563" s="89">
        <v>2651</v>
      </c>
      <c r="F2563" s="1235" t="s">
        <v>2320</v>
      </c>
      <c r="G2563" t="s">
        <v>2275</v>
      </c>
    </row>
    <row r="2564" spans="1:7">
      <c r="A2564" s="559" t="s">
        <v>1342</v>
      </c>
      <c r="B2564" s="595" t="s">
        <v>56</v>
      </c>
      <c r="C2564" s="23">
        <v>46045</v>
      </c>
      <c r="D2564" s="11">
        <v>818</v>
      </c>
      <c r="F2564" s="1235"/>
      <c r="G2564" t="s">
        <v>2275</v>
      </c>
    </row>
    <row r="2565" spans="1:7" ht="15.75">
      <c r="A2565" s="76" t="s">
        <v>1100</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1227</v>
      </c>
      <c r="B2567" s="595" t="s">
        <v>56</v>
      </c>
      <c r="C2567" s="23">
        <v>46048</v>
      </c>
      <c r="D2567" s="89">
        <v>1590</v>
      </c>
      <c r="F2567" s="1235" t="s">
        <v>2123</v>
      </c>
      <c r="G2567" t="s">
        <v>2275</v>
      </c>
    </row>
    <row r="2568" spans="1:7">
      <c r="A2568" s="76" t="s">
        <v>935</v>
      </c>
      <c r="B2568" s="176" t="s">
        <v>886</v>
      </c>
      <c r="C2568" s="239">
        <v>46048</v>
      </c>
      <c r="D2568" s="11">
        <v>835</v>
      </c>
      <c r="F2568" s="1235" t="s">
        <v>2322</v>
      </c>
      <c r="G2568" t="s">
        <v>2275</v>
      </c>
    </row>
    <row r="2569" spans="1:7">
      <c r="A2569" s="244" t="s">
        <v>938</v>
      </c>
      <c r="B2569" s="813" t="s">
        <v>56</v>
      </c>
      <c r="C2569" s="23">
        <v>46048</v>
      </c>
      <c r="F2569" s="240" t="s">
        <v>2323</v>
      </c>
      <c r="G2569" t="s">
        <v>2275</v>
      </c>
    </row>
    <row r="2570" spans="1:7">
      <c r="A2570" s="559" t="s">
        <v>826</v>
      </c>
      <c r="B2570" s="595" t="s">
        <v>56</v>
      </c>
      <c r="C2570" s="23">
        <v>46048</v>
      </c>
      <c r="D2570" s="11">
        <v>886</v>
      </c>
      <c r="F2570" s="1235" t="s">
        <v>1493</v>
      </c>
      <c r="G2570" t="s">
        <v>2275</v>
      </c>
    </row>
    <row r="2571" spans="1:7" ht="15.75">
      <c r="A2571" s="76" t="s">
        <v>978</v>
      </c>
      <c r="B2571" s="175" t="s">
        <v>1368</v>
      </c>
      <c r="C2571" s="239">
        <v>46048</v>
      </c>
      <c r="E2571" s="74">
        <v>313</v>
      </c>
      <c r="F2571" s="1235" t="s">
        <v>2324</v>
      </c>
      <c r="G2571" t="s">
        <v>2275</v>
      </c>
    </row>
    <row r="2572" spans="1:7">
      <c r="A2572" s="244" t="s">
        <v>1425</v>
      </c>
      <c r="B2572" s="244" t="s">
        <v>58</v>
      </c>
      <c r="C2572" s="23">
        <v>46048</v>
      </c>
      <c r="D2572" s="11">
        <v>376</v>
      </c>
      <c r="F2572" s="1235" t="s">
        <v>2016</v>
      </c>
      <c r="G2572" t="s">
        <v>2275</v>
      </c>
    </row>
    <row r="2573" spans="1:7">
      <c r="A2573" s="244" t="s">
        <v>1426</v>
      </c>
      <c r="B2573" s="244" t="s">
        <v>62</v>
      </c>
      <c r="C2573" s="23">
        <v>46048</v>
      </c>
      <c r="D2573" s="89">
        <v>1642</v>
      </c>
      <c r="F2573" s="11" t="s">
        <v>2325</v>
      </c>
      <c r="G2573" t="s">
        <v>2275</v>
      </c>
    </row>
    <row r="2574" spans="1:7">
      <c r="A2574" s="244" t="s">
        <v>783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783</v>
      </c>
      <c r="B2578" s="235" t="s">
        <v>52</v>
      </c>
      <c r="C2578" s="23">
        <v>46049</v>
      </c>
      <c r="D2578" s="11">
        <v>388</v>
      </c>
      <c r="E2578" s="11"/>
      <c r="F2578" s="11" t="s">
        <v>2329</v>
      </c>
      <c r="G2578" t="s">
        <v>2275</v>
      </c>
    </row>
    <row r="2579" spans="1:7" ht="15.75">
      <c r="A2579" s="76" t="s">
        <v>932</v>
      </c>
      <c r="B2579" s="175" t="s">
        <v>1368</v>
      </c>
      <c r="C2579" s="248">
        <v>46049</v>
      </c>
      <c r="D2579" s="103"/>
      <c r="E2579" s="182">
        <v>346</v>
      </c>
      <c r="F2579" s="244"/>
      <c r="G2579" t="s">
        <v>2275</v>
      </c>
    </row>
    <row r="2580" spans="1:7">
      <c r="A2580" s="559" t="s">
        <v>1227</v>
      </c>
      <c r="B2580" s="906" t="s">
        <v>56</v>
      </c>
      <c r="C2580" s="23">
        <v>46049</v>
      </c>
      <c r="D2580" s="89">
        <v>1230</v>
      </c>
      <c r="F2580" s="11" t="s">
        <v>2011</v>
      </c>
      <c r="G2580" t="s">
        <v>2275</v>
      </c>
    </row>
    <row r="2581" spans="1:7">
      <c r="A2581" s="76" t="s">
        <v>935</v>
      </c>
      <c r="B2581" s="176" t="s">
        <v>886</v>
      </c>
      <c r="C2581" s="239">
        <v>46049</v>
      </c>
      <c r="D2581" s="11">
        <v>858</v>
      </c>
      <c r="F2581" s="11" t="s">
        <v>2330</v>
      </c>
      <c r="G2581" t="s">
        <v>2275</v>
      </c>
    </row>
    <row r="2582" spans="1:7">
      <c r="A2582" s="244" t="s">
        <v>938</v>
      </c>
      <c r="B2582" s="813"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1053</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1227</v>
      </c>
      <c r="B2593" s="595" t="s">
        <v>56</v>
      </c>
      <c r="C2593" s="23">
        <v>46050</v>
      </c>
      <c r="D2593" s="89">
        <v>1015</v>
      </c>
      <c r="F2593" s="11" t="s">
        <v>2335</v>
      </c>
      <c r="G2593" t="s">
        <v>2275</v>
      </c>
    </row>
    <row r="2594" spans="1:7">
      <c r="A2594" s="76" t="s">
        <v>935</v>
      </c>
      <c r="B2594" s="176" t="s">
        <v>886</v>
      </c>
      <c r="C2594" s="239">
        <v>46050</v>
      </c>
      <c r="D2594" s="11">
        <v>976</v>
      </c>
      <c r="F2594" s="11" t="s">
        <v>2336</v>
      </c>
      <c r="G2594" t="s">
        <v>2275</v>
      </c>
    </row>
    <row r="2595" spans="1:7">
      <c r="A2595" s="244" t="s">
        <v>938</v>
      </c>
      <c r="B2595" s="813"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1139</v>
      </c>
      <c r="B2599" s="76" t="s">
        <v>52</v>
      </c>
      <c r="C2599" s="23">
        <v>46050</v>
      </c>
      <c r="D2599" s="11">
        <v>149</v>
      </c>
      <c r="E2599" s="103"/>
      <c r="F2599" s="103"/>
      <c r="G2599" t="s">
        <v>2275</v>
      </c>
    </row>
    <row r="2600" spans="1:7">
      <c r="A2600" s="627" t="s">
        <v>1151</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6"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935</v>
      </c>
      <c r="B2608" s="176" t="s">
        <v>886</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4" t="s">
        <v>130</v>
      </c>
      <c r="B2611" s="559" t="s">
        <v>52</v>
      </c>
      <c r="C2611" s="23">
        <v>46051</v>
      </c>
      <c r="D2611" s="11">
        <v>838</v>
      </c>
      <c r="G2611" t="s">
        <v>2275</v>
      </c>
    </row>
    <row r="2612" spans="1:7">
      <c r="A2612" s="69" t="s">
        <v>1151</v>
      </c>
      <c r="B2612" s="76" t="s">
        <v>54</v>
      </c>
      <c r="C2612" s="847">
        <v>46051</v>
      </c>
      <c r="D2612" s="843">
        <v>1143</v>
      </c>
      <c r="E2612" s="135"/>
      <c r="F2612" s="50"/>
      <c r="G2612" t="s">
        <v>2275</v>
      </c>
    </row>
    <row r="2613" spans="1:7">
      <c r="A2613" s="69" t="s">
        <v>806</v>
      </c>
      <c r="B2613" s="76" t="s">
        <v>52</v>
      </c>
      <c r="C2613" s="239">
        <v>46051</v>
      </c>
      <c r="D2613" s="89">
        <v>1468</v>
      </c>
      <c r="E2613" s="11"/>
      <c r="F2613" s="11" t="s">
        <v>2341</v>
      </c>
      <c r="G2613" t="s">
        <v>2275</v>
      </c>
    </row>
    <row r="2614" spans="1:7">
      <c r="A2614" s="69" t="s">
        <v>783</v>
      </c>
      <c r="B2614" s="76" t="s">
        <v>52</v>
      </c>
      <c r="C2614" s="239">
        <v>46051</v>
      </c>
      <c r="D2614" s="89">
        <v>470</v>
      </c>
      <c r="E2614" s="11"/>
      <c r="F2614" s="11" t="s">
        <v>1945</v>
      </c>
      <c r="G2614" t="s">
        <v>2275</v>
      </c>
    </row>
    <row r="2615" spans="1:7">
      <c r="A2615" s="559" t="s">
        <v>1334</v>
      </c>
      <c r="B2615" s="595" t="s">
        <v>56</v>
      </c>
      <c r="C2615" s="845">
        <v>46051</v>
      </c>
      <c r="D2615" s="251"/>
      <c r="E2615" s="846">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3"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1151</v>
      </c>
      <c r="B2621" s="244" t="s">
        <v>54</v>
      </c>
      <c r="C2621" s="23">
        <v>46052</v>
      </c>
      <c r="F2621" s="244" t="s">
        <v>2344</v>
      </c>
      <c r="G2621" t="s">
        <v>2275</v>
      </c>
    </row>
    <row r="2622" spans="1:7">
      <c r="A2622" s="479" t="s">
        <v>806</v>
      </c>
      <c r="B2622" s="244" t="s">
        <v>52</v>
      </c>
      <c r="C2622" s="23">
        <v>46052</v>
      </c>
      <c r="D2622" s="89">
        <v>1637</v>
      </c>
      <c r="F2622" s="11" t="s">
        <v>2345</v>
      </c>
      <c r="G2622" t="s">
        <v>2275</v>
      </c>
    </row>
    <row r="2623" spans="1:7">
      <c r="A2623" s="844" t="s">
        <v>130</v>
      </c>
      <c r="B2623" s="559" t="s">
        <v>52</v>
      </c>
      <c r="C2623" s="23">
        <v>46052</v>
      </c>
      <c r="D2623" s="11">
        <v>481</v>
      </c>
      <c r="F2623" s="11" t="s">
        <v>2346</v>
      </c>
      <c r="G2623" t="s">
        <v>2275</v>
      </c>
    </row>
    <row r="2624" spans="1:7" ht="15.75">
      <c r="A2624" s="76" t="s">
        <v>1307</v>
      </c>
      <c r="B2624" s="175" t="s">
        <v>1368</v>
      </c>
      <c r="C2624" s="847">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70" t="s">
        <v>1368</v>
      </c>
      <c r="C2626" s="239">
        <v>46055</v>
      </c>
      <c r="E2626" s="11"/>
      <c r="F2626" s="88" t="s">
        <v>1642</v>
      </c>
      <c r="G2626" t="s">
        <v>1364</v>
      </c>
    </row>
    <row r="2627" spans="1:7">
      <c r="A2627" s="76" t="s">
        <v>935</v>
      </c>
      <c r="B2627" s="176" t="s">
        <v>886</v>
      </c>
      <c r="C2627" s="239">
        <v>46055</v>
      </c>
      <c r="D2627" s="11">
        <v>505</v>
      </c>
      <c r="E2627" s="11"/>
      <c r="F2627" s="11" t="s">
        <v>2347</v>
      </c>
      <c r="G2627" t="s">
        <v>1364</v>
      </c>
    </row>
    <row r="2628" spans="1:7" ht="15.75">
      <c r="A2628" s="233" t="s">
        <v>1227</v>
      </c>
      <c r="B2628" s="895" t="s">
        <v>1368</v>
      </c>
      <c r="C2628" s="239">
        <v>46055</v>
      </c>
      <c r="E2628" s="11"/>
      <c r="F2628" s="76" t="s">
        <v>1665</v>
      </c>
      <c r="G2628" t="s">
        <v>1364</v>
      </c>
    </row>
    <row r="2629" spans="1:7" ht="15.75">
      <c r="A2629" s="76" t="s">
        <v>938</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1151</v>
      </c>
      <c r="B2632" s="76" t="s">
        <v>54</v>
      </c>
      <c r="C2632" s="23">
        <v>46055</v>
      </c>
      <c r="E2632" s="11"/>
      <c r="F2632" s="76" t="s">
        <v>2054</v>
      </c>
      <c r="G2632" t="s">
        <v>1364</v>
      </c>
    </row>
    <row r="2633" spans="1:7">
      <c r="A2633" s="178" t="s">
        <v>1139</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824</v>
      </c>
      <c r="B2635" s="595" t="s">
        <v>56</v>
      </c>
      <c r="C2635" s="23">
        <v>46056</v>
      </c>
      <c r="D2635" s="89">
        <v>1250</v>
      </c>
      <c r="E2635" s="11"/>
      <c r="F2635" s="240" t="s">
        <v>2349</v>
      </c>
      <c r="G2635" t="s">
        <v>1364</v>
      </c>
    </row>
    <row r="2636" spans="1:7" ht="15.75">
      <c r="A2636" s="76" t="s">
        <v>876</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1151</v>
      </c>
      <c r="B2638" s="235" t="s">
        <v>54</v>
      </c>
      <c r="C2638" s="23">
        <v>46056</v>
      </c>
      <c r="D2638" s="11">
        <v>363</v>
      </c>
      <c r="E2638" s="11"/>
      <c r="G2638" t="s">
        <v>1364</v>
      </c>
    </row>
    <row r="2639" spans="1:7" ht="15.75">
      <c r="A2639" s="69" t="s">
        <v>594</v>
      </c>
      <c r="B2639" s="175" t="s">
        <v>1368</v>
      </c>
      <c r="C2639" s="239">
        <v>46056</v>
      </c>
      <c r="E2639" s="11"/>
      <c r="F2639" s="76" t="s">
        <v>1665</v>
      </c>
      <c r="G2639" t="s">
        <v>1364</v>
      </c>
    </row>
    <row r="2640" spans="1:7">
      <c r="A2640" s="233" t="s">
        <v>806</v>
      </c>
      <c r="B2640" s="813" t="s">
        <v>52</v>
      </c>
      <c r="C2640" s="23">
        <v>46056</v>
      </c>
      <c r="D2640" s="89">
        <v>1646</v>
      </c>
      <c r="E2640" s="11"/>
      <c r="F2640" s="11" t="s">
        <v>2350</v>
      </c>
      <c r="G2640" t="s">
        <v>1364</v>
      </c>
    </row>
    <row r="2641" spans="1:7">
      <c r="A2641" s="263" t="s">
        <v>824</v>
      </c>
      <c r="B2641" s="595" t="s">
        <v>56</v>
      </c>
      <c r="C2641" s="269">
        <v>46057</v>
      </c>
      <c r="D2641" s="103">
        <v>518</v>
      </c>
      <c r="E2641" s="182"/>
      <c r="F2641" s="103" t="s">
        <v>2351</v>
      </c>
      <c r="G2641" t="s">
        <v>1364</v>
      </c>
    </row>
    <row r="2642" spans="1:7" ht="15.75">
      <c r="A2642" s="69" t="s">
        <v>876</v>
      </c>
      <c r="B2642" s="175" t="s">
        <v>1368</v>
      </c>
      <c r="C2642" s="248">
        <v>46057</v>
      </c>
      <c r="D2642" s="103"/>
      <c r="E2642" s="182"/>
      <c r="F2642" s="240" t="s">
        <v>2352</v>
      </c>
      <c r="G2642" t="s">
        <v>1364</v>
      </c>
    </row>
    <row r="2643" spans="1:7">
      <c r="A2643" s="479" t="s">
        <v>1182</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1151</v>
      </c>
      <c r="B2645" s="244" t="s">
        <v>54</v>
      </c>
      <c r="C2645" s="269">
        <v>46057</v>
      </c>
      <c r="D2645" s="103">
        <v>933</v>
      </c>
      <c r="E2645" s="182"/>
      <c r="F2645" s="103"/>
      <c r="G2645" t="s">
        <v>1364</v>
      </c>
    </row>
    <row r="2646" spans="1:7">
      <c r="A2646" s="296" t="s">
        <v>660</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824</v>
      </c>
      <c r="B2648" s="906" t="s">
        <v>56</v>
      </c>
      <c r="C2648" s="23">
        <v>46058</v>
      </c>
      <c r="D2648" s="11">
        <v>990</v>
      </c>
      <c r="F2648" s="11" t="s">
        <v>2356</v>
      </c>
      <c r="G2648" t="s">
        <v>1364</v>
      </c>
    </row>
    <row r="2649" spans="1:7" ht="15.75">
      <c r="A2649" s="69" t="s">
        <v>876</v>
      </c>
      <c r="B2649" s="175" t="s">
        <v>1368</v>
      </c>
      <c r="C2649" s="239">
        <v>46058</v>
      </c>
      <c r="D2649" s="11">
        <v>298</v>
      </c>
      <c r="G2649" t="s">
        <v>1364</v>
      </c>
    </row>
    <row r="2650" spans="1:7">
      <c r="A2650" s="479" t="s">
        <v>1182</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1151</v>
      </c>
      <c r="B2652" s="244" t="s">
        <v>54</v>
      </c>
      <c r="C2652" s="23">
        <v>46058</v>
      </c>
      <c r="D2652" s="11">
        <v>363</v>
      </c>
      <c r="G2652" t="s">
        <v>1364</v>
      </c>
    </row>
    <row r="2653" spans="1:7">
      <c r="A2653" s="479" t="s">
        <v>660</v>
      </c>
      <c r="B2653" s="244" t="s">
        <v>52</v>
      </c>
      <c r="C2653" s="23">
        <v>46058</v>
      </c>
      <c r="D2653" s="11">
        <v>696</v>
      </c>
      <c r="F2653" s="11" t="s">
        <v>2358</v>
      </c>
      <c r="G2653" t="s">
        <v>1364</v>
      </c>
    </row>
    <row r="2654" spans="1:7">
      <c r="A2654" s="240" t="s">
        <v>1103</v>
      </c>
      <c r="B2654" s="91" t="s">
        <v>56</v>
      </c>
      <c r="C2654" s="23">
        <v>46058</v>
      </c>
      <c r="D2654" s="11">
        <v>253</v>
      </c>
      <c r="G2654" t="s">
        <v>1364</v>
      </c>
    </row>
    <row r="2655" spans="1:7">
      <c r="A2655" s="240" t="s">
        <v>824</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660</v>
      </c>
      <c r="B2657" s="244" t="s">
        <v>52</v>
      </c>
      <c r="C2657" s="23">
        <v>46059</v>
      </c>
      <c r="D2657" s="11">
        <v>3</v>
      </c>
      <c r="F2657" s="11" t="s">
        <v>2360</v>
      </c>
      <c r="G2657" t="s">
        <v>1364</v>
      </c>
    </row>
    <row r="2658" spans="1:7">
      <c r="A2658" s="479" t="s">
        <v>806</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824</v>
      </c>
      <c r="B2660" s="240" t="s">
        <v>56</v>
      </c>
      <c r="C2660" s="23">
        <v>46062</v>
      </c>
      <c r="E2660" s="250">
        <v>1049</v>
      </c>
      <c r="F2660" s="11" t="s">
        <v>2362</v>
      </c>
      <c r="G2660" t="s">
        <v>1364</v>
      </c>
    </row>
    <row r="2661" spans="1:7">
      <c r="A2661" s="244" t="s">
        <v>1182</v>
      </c>
      <c r="B2661" s="244" t="s">
        <v>821</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1182</v>
      </c>
      <c r="B2666" s="244" t="s">
        <v>821</v>
      </c>
      <c r="C2666" s="23">
        <v>46063</v>
      </c>
      <c r="D2666" s="89">
        <v>1092</v>
      </c>
      <c r="F2666" s="11" t="s">
        <v>2345</v>
      </c>
      <c r="G2666" t="s">
        <v>1364</v>
      </c>
    </row>
    <row r="2667" spans="1:7">
      <c r="A2667" s="240" t="s">
        <v>1151</v>
      </c>
      <c r="B2667" s="240" t="s">
        <v>2282</v>
      </c>
      <c r="C2667" s="23">
        <v>46063</v>
      </c>
      <c r="E2667" s="250">
        <v>2683</v>
      </c>
      <c r="G2667" t="s">
        <v>1364</v>
      </c>
    </row>
    <row r="2668" spans="1:7">
      <c r="A2668" s="244" t="s">
        <v>1136</v>
      </c>
      <c r="B2668" s="244" t="s">
        <v>52</v>
      </c>
      <c r="C2668" s="23">
        <v>46063</v>
      </c>
      <c r="D2668" s="11">
        <v>817</v>
      </c>
      <c r="G2668" t="s">
        <v>1364</v>
      </c>
    </row>
    <row r="2669" spans="1:7">
      <c r="A2669" s="178" t="s">
        <v>1139</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876</v>
      </c>
      <c r="B2672" s="240" t="s">
        <v>1368</v>
      </c>
      <c r="C2672" s="23">
        <v>46064</v>
      </c>
      <c r="D2672" s="11">
        <v>150</v>
      </c>
      <c r="F2672" s="11" t="s">
        <v>2194</v>
      </c>
      <c r="G2672" t="s">
        <v>1364</v>
      </c>
    </row>
    <row r="2673" spans="1:7">
      <c r="A2673" s="244" t="s">
        <v>1182</v>
      </c>
      <c r="B2673" s="244" t="s">
        <v>821</v>
      </c>
      <c r="C2673" s="23">
        <v>46064</v>
      </c>
      <c r="D2673" s="11">
        <v>384</v>
      </c>
      <c r="F2673" s="11" t="s">
        <v>2365</v>
      </c>
      <c r="G2673" t="s">
        <v>1364</v>
      </c>
    </row>
    <row r="2674" spans="1:7">
      <c r="A2674" s="240" t="s">
        <v>1151</v>
      </c>
      <c r="B2674" s="240" t="s">
        <v>54</v>
      </c>
      <c r="C2674" s="23">
        <v>46064</v>
      </c>
      <c r="F2674" s="240" t="s">
        <v>1866</v>
      </c>
      <c r="G2674" t="s">
        <v>1364</v>
      </c>
    </row>
    <row r="2675" spans="1:7">
      <c r="A2675" s="244" t="s">
        <v>1151</v>
      </c>
      <c r="B2675" s="240" t="s">
        <v>2282</v>
      </c>
      <c r="C2675" s="23">
        <v>46064</v>
      </c>
      <c r="E2675" s="250">
        <v>1781</v>
      </c>
      <c r="F2675" s="240" t="s">
        <v>2366</v>
      </c>
      <c r="G2675" t="s">
        <v>1364</v>
      </c>
    </row>
    <row r="2676" spans="1:7">
      <c r="A2676" s="244" t="s">
        <v>640</v>
      </c>
      <c r="B2676" s="244" t="s">
        <v>54</v>
      </c>
      <c r="C2676" s="23">
        <v>46064</v>
      </c>
      <c r="D2676" s="11">
        <v>753</v>
      </c>
      <c r="G2676" t="s">
        <v>1364</v>
      </c>
    </row>
    <row r="2677" spans="1:7">
      <c r="A2677" s="244" t="s">
        <v>1136</v>
      </c>
      <c r="B2677" s="244" t="s">
        <v>52</v>
      </c>
      <c r="C2677" s="23">
        <v>46064</v>
      </c>
      <c r="F2677" s="240" t="s">
        <v>1830</v>
      </c>
      <c r="G2677" t="s">
        <v>1364</v>
      </c>
    </row>
    <row r="2678" spans="1:7">
      <c r="A2678" s="244" t="s">
        <v>663</v>
      </c>
      <c r="B2678" s="244" t="s">
        <v>52</v>
      </c>
      <c r="C2678" s="23">
        <v>46064</v>
      </c>
      <c r="D2678" s="89">
        <v>2073</v>
      </c>
      <c r="F2678" s="11" t="s">
        <v>2367</v>
      </c>
      <c r="G2678" t="s">
        <v>1364</v>
      </c>
    </row>
    <row r="2679" spans="1:7">
      <c r="A2679" s="240" t="s">
        <v>876</v>
      </c>
      <c r="B2679" s="240" t="s">
        <v>1368</v>
      </c>
      <c r="C2679" s="23">
        <v>46065</v>
      </c>
      <c r="F2679" s="76" t="s">
        <v>1465</v>
      </c>
      <c r="G2679" t="s">
        <v>1364</v>
      </c>
    </row>
    <row r="2680" spans="1:7">
      <c r="A2680" s="244" t="s">
        <v>1182</v>
      </c>
      <c r="B2680" s="244" t="s">
        <v>821</v>
      </c>
      <c r="C2680" s="23">
        <v>46065</v>
      </c>
      <c r="D2680" s="11">
        <v>397</v>
      </c>
      <c r="F2680" s="11" t="s">
        <v>2368</v>
      </c>
      <c r="G2680" t="s">
        <v>1364</v>
      </c>
    </row>
    <row r="2681" spans="1:7">
      <c r="A2681" s="244" t="s">
        <v>824</v>
      </c>
      <c r="B2681" s="244" t="s">
        <v>1368</v>
      </c>
      <c r="C2681" s="23">
        <v>46065</v>
      </c>
      <c r="E2681" s="74">
        <v>711</v>
      </c>
      <c r="G2681" t="s">
        <v>1364</v>
      </c>
    </row>
    <row r="2682" spans="1:7">
      <c r="A2682" s="240" t="s">
        <v>1151</v>
      </c>
      <c r="B2682" s="240" t="s">
        <v>2282</v>
      </c>
      <c r="C2682" s="23">
        <v>46065</v>
      </c>
      <c r="D2682" s="11">
        <v>30</v>
      </c>
      <c r="G2682" t="s">
        <v>1364</v>
      </c>
    </row>
    <row r="2683" spans="1:7">
      <c r="A2683" s="244" t="s">
        <v>640</v>
      </c>
      <c r="B2683" s="244" t="s">
        <v>54</v>
      </c>
      <c r="C2683" s="23">
        <v>46065</v>
      </c>
      <c r="D2683" s="89">
        <v>1289</v>
      </c>
      <c r="G2683" t="s">
        <v>1364</v>
      </c>
    </row>
    <row r="2684" spans="1:7">
      <c r="A2684" s="244" t="s">
        <v>1136</v>
      </c>
      <c r="B2684" s="244" t="s">
        <v>2282</v>
      </c>
      <c r="C2684" s="23">
        <v>46065</v>
      </c>
      <c r="E2684" s="250">
        <v>1230</v>
      </c>
      <c r="F2684" s="11" t="s">
        <v>2369</v>
      </c>
      <c r="G2684" t="s">
        <v>1364</v>
      </c>
    </row>
    <row r="2685" spans="1:7">
      <c r="A2685" s="244" t="s">
        <v>663</v>
      </c>
      <c r="B2685" s="244" t="s">
        <v>52</v>
      </c>
      <c r="C2685" s="23">
        <v>46065</v>
      </c>
      <c r="D2685" s="89">
        <v>1342</v>
      </c>
      <c r="F2685" s="11" t="s">
        <v>2370</v>
      </c>
      <c r="G2685" t="s">
        <v>1364</v>
      </c>
    </row>
    <row r="2686" spans="1:7">
      <c r="A2686" s="240" t="s">
        <v>824</v>
      </c>
      <c r="B2686" s="240" t="s">
        <v>1368</v>
      </c>
      <c r="C2686" s="23">
        <v>46066</v>
      </c>
      <c r="D2686" s="11">
        <v>342</v>
      </c>
      <c r="G2686" t="s">
        <v>1364</v>
      </c>
    </row>
    <row r="2687" spans="1:7">
      <c r="A2687" s="240" t="s">
        <v>663</v>
      </c>
      <c r="B2687" s="240" t="s">
        <v>52</v>
      </c>
      <c r="C2687" s="23">
        <v>46066</v>
      </c>
      <c r="D2687" s="89">
        <v>1601</v>
      </c>
      <c r="F2687" s="11" t="s">
        <v>2371</v>
      </c>
      <c r="G2687" t="s">
        <v>1364</v>
      </c>
    </row>
    <row r="2688" spans="1:7">
      <c r="A2688" s="240" t="s">
        <v>1182</v>
      </c>
      <c r="B2688" s="240" t="s">
        <v>821</v>
      </c>
      <c r="C2688" s="23">
        <v>46069</v>
      </c>
      <c r="D2688" s="89">
        <v>669</v>
      </c>
      <c r="G2688" t="s">
        <v>1364</v>
      </c>
    </row>
    <row r="2689" spans="1:7">
      <c r="A2689" s="244" t="s">
        <v>816</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1182</v>
      </c>
      <c r="B2693" s="240" t="s">
        <v>821</v>
      </c>
      <c r="C2693" s="23">
        <v>46070</v>
      </c>
      <c r="D2693" s="11">
        <v>467</v>
      </c>
      <c r="G2693" t="s">
        <v>1364</v>
      </c>
    </row>
    <row r="2694" spans="1:7">
      <c r="A2694" s="244" t="s">
        <v>816</v>
      </c>
      <c r="B2694" s="244" t="s">
        <v>56</v>
      </c>
      <c r="C2694" s="23">
        <v>46070</v>
      </c>
      <c r="D2694" s="89">
        <v>1532</v>
      </c>
      <c r="F2694" s="11" t="s">
        <v>2373</v>
      </c>
      <c r="G2694" t="s">
        <v>1364</v>
      </c>
    </row>
    <row r="2695" spans="1:7">
      <c r="A2695" s="240" t="s">
        <v>1153</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1182</v>
      </c>
      <c r="B2700" s="240" t="s">
        <v>821</v>
      </c>
      <c r="C2700" s="23">
        <v>46071</v>
      </c>
      <c r="D2700" s="11">
        <v>1133</v>
      </c>
      <c r="F2700" s="11" t="s">
        <v>2375</v>
      </c>
      <c r="G2700" t="s">
        <v>1364</v>
      </c>
    </row>
    <row r="2701" spans="1:7">
      <c r="A2701" s="244" t="s">
        <v>816</v>
      </c>
      <c r="B2701" s="244" t="s">
        <v>56</v>
      </c>
      <c r="C2701" s="23">
        <v>46071</v>
      </c>
      <c r="D2701" s="89">
        <v>1447</v>
      </c>
      <c r="F2701" s="11" t="s">
        <v>2376</v>
      </c>
      <c r="G2701" t="s">
        <v>1364</v>
      </c>
    </row>
    <row r="2702" spans="1:7">
      <c r="A2702" s="240" t="s">
        <v>1153</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1182</v>
      </c>
      <c r="B2706" s="240" t="s">
        <v>821</v>
      </c>
      <c r="C2706" s="23">
        <v>46072</v>
      </c>
      <c r="D2706" s="11">
        <v>448</v>
      </c>
      <c r="G2706" t="s">
        <v>1364</v>
      </c>
    </row>
    <row r="2707" spans="1:7">
      <c r="A2707" s="244" t="s">
        <v>816</v>
      </c>
      <c r="B2707" s="244" t="s">
        <v>56</v>
      </c>
      <c r="C2707" s="23">
        <v>46072</v>
      </c>
      <c r="D2707" s="11">
        <v>864</v>
      </c>
      <c r="F2707" s="11" t="s">
        <v>2377</v>
      </c>
      <c r="G2707" t="s">
        <v>1364</v>
      </c>
    </row>
    <row r="2708" spans="1:7">
      <c r="A2708" s="244" t="s">
        <v>1176</v>
      </c>
      <c r="B2708" s="244" t="s">
        <v>56</v>
      </c>
      <c r="C2708" s="23">
        <v>46072</v>
      </c>
      <c r="D2708" s="11">
        <v>538</v>
      </c>
      <c r="F2708" s="11" t="s">
        <v>2378</v>
      </c>
      <c r="G2708" t="s">
        <v>1364</v>
      </c>
    </row>
    <row r="2709" spans="1:7">
      <c r="A2709" s="240" t="s">
        <v>1153</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1153</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816</v>
      </c>
      <c r="B2718" s="244" t="s">
        <v>56</v>
      </c>
      <c r="C2718" s="23">
        <v>46076</v>
      </c>
      <c r="F2718" s="11" t="s">
        <v>1746</v>
      </c>
      <c r="G2718" t="s">
        <v>1364</v>
      </c>
    </row>
    <row r="2719" spans="1:7">
      <c r="A2719" s="240" t="s">
        <v>1182</v>
      </c>
      <c r="B2719" s="240" t="s">
        <v>821</v>
      </c>
      <c r="C2719" s="23">
        <v>46076</v>
      </c>
      <c r="D2719" s="89">
        <v>1044</v>
      </c>
      <c r="F2719" s="11" t="s">
        <v>2382</v>
      </c>
      <c r="G2719" t="s">
        <v>1364</v>
      </c>
    </row>
    <row r="2720" spans="1:7">
      <c r="A2720" s="240" t="s">
        <v>1153</v>
      </c>
      <c r="B2720" s="240" t="s">
        <v>52</v>
      </c>
      <c r="C2720" s="23">
        <v>46076</v>
      </c>
      <c r="D2720" s="89">
        <v>1274</v>
      </c>
      <c r="G2720" t="s">
        <v>1364</v>
      </c>
    </row>
    <row r="2721" spans="1:7">
      <c r="A2721" s="244" t="s">
        <v>663</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1182</v>
      </c>
      <c r="B2723" s="240" t="s">
        <v>821</v>
      </c>
      <c r="C2723" s="23">
        <v>46077</v>
      </c>
      <c r="F2723" s="240" t="s">
        <v>2383</v>
      </c>
      <c r="G2723" t="s">
        <v>1364</v>
      </c>
    </row>
    <row r="2724" spans="1:7">
      <c r="A2724" s="244" t="s">
        <v>1176</v>
      </c>
      <c r="B2724" s="244" t="s">
        <v>56</v>
      </c>
      <c r="C2724" s="23">
        <v>46077</v>
      </c>
      <c r="D2724" s="89">
        <v>1056</v>
      </c>
      <c r="F2724" s="11" t="s">
        <v>2384</v>
      </c>
      <c r="G2724" t="s">
        <v>1364</v>
      </c>
    </row>
    <row r="2725" spans="1:7">
      <c r="A2725" s="240" t="s">
        <v>1153</v>
      </c>
      <c r="B2725" s="240" t="s">
        <v>52</v>
      </c>
      <c r="C2725" s="23">
        <v>46077</v>
      </c>
      <c r="D2725" s="89">
        <v>1073</v>
      </c>
      <c r="G2725" t="s">
        <v>1364</v>
      </c>
    </row>
    <row r="2726" spans="1:7">
      <c r="A2726" s="244" t="s">
        <v>640</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1176</v>
      </c>
      <c r="B2728" s="240" t="s">
        <v>56</v>
      </c>
      <c r="C2728" s="23">
        <v>46078</v>
      </c>
      <c r="D2728" s="89">
        <v>2018</v>
      </c>
      <c r="F2728" s="11" t="s">
        <v>2385</v>
      </c>
      <c r="G2728" t="s">
        <v>1364</v>
      </c>
    </row>
    <row r="2729" spans="1:7">
      <c r="A2729" s="240" t="s">
        <v>1153</v>
      </c>
      <c r="B2729" s="240" t="s">
        <v>52</v>
      </c>
      <c r="C2729" s="23">
        <v>46078</v>
      </c>
      <c r="D2729" s="11">
        <v>271</v>
      </c>
      <c r="G2729" t="s">
        <v>1364</v>
      </c>
    </row>
    <row r="2730" spans="1:7">
      <c r="A2730" s="244" t="s">
        <v>640</v>
      </c>
      <c r="B2730" s="244" t="s">
        <v>54</v>
      </c>
      <c r="C2730" s="23">
        <v>46078</v>
      </c>
      <c r="D2730" s="89">
        <v>1318</v>
      </c>
      <c r="G2730" t="s">
        <v>1364</v>
      </c>
    </row>
    <row r="2731" spans="1:7">
      <c r="A2731" s="244" t="s">
        <v>663</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660</v>
      </c>
      <c r="B2733" s="91" t="s">
        <v>52</v>
      </c>
      <c r="C2733" s="23">
        <v>46078</v>
      </c>
      <c r="D2733" s="11">
        <v>667</v>
      </c>
      <c r="G2733" t="s">
        <v>1364</v>
      </c>
    </row>
    <row r="2734" spans="1:7">
      <c r="A2734" s="240" t="s">
        <v>826</v>
      </c>
      <c r="B2734" s="240" t="s">
        <v>56</v>
      </c>
      <c r="C2734" s="23">
        <v>46079</v>
      </c>
      <c r="D2734" s="89">
        <v>1033</v>
      </c>
      <c r="F2734" s="11" t="s">
        <v>1806</v>
      </c>
      <c r="G2734" t="s">
        <v>1364</v>
      </c>
    </row>
    <row r="2735" spans="1:7">
      <c r="A2735" s="240" t="s">
        <v>640</v>
      </c>
      <c r="B2735" s="240" t="s">
        <v>54</v>
      </c>
      <c r="C2735" s="23">
        <v>46079</v>
      </c>
      <c r="D2735" s="89">
        <v>1165</v>
      </c>
      <c r="G2735" t="s">
        <v>1364</v>
      </c>
    </row>
    <row r="2736" spans="1:7">
      <c r="A2736" s="244" t="s">
        <v>663</v>
      </c>
      <c r="B2736" s="244" t="s">
        <v>52</v>
      </c>
      <c r="C2736" s="23">
        <v>46079</v>
      </c>
      <c r="F2736" s="76" t="s">
        <v>2054</v>
      </c>
      <c r="G2736" t="s">
        <v>1364</v>
      </c>
    </row>
    <row r="2737" spans="1:7">
      <c r="A2737" s="240" t="s">
        <v>508</v>
      </c>
      <c r="B2737" s="240" t="s">
        <v>54</v>
      </c>
      <c r="C2737" s="23">
        <v>46080</v>
      </c>
      <c r="D2737" s="11">
        <v>199</v>
      </c>
      <c r="G2737" t="s">
        <v>1364</v>
      </c>
    </row>
    <row r="2738" spans="1:7">
      <c r="A2738" s="240" t="s">
        <v>826</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1176</v>
      </c>
      <c r="B2740" s="240" t="s">
        <v>56</v>
      </c>
      <c r="C2740" s="23">
        <v>46083</v>
      </c>
      <c r="D2740" s="89">
        <v>1016</v>
      </c>
      <c r="F2740" s="11" t="s">
        <v>2387</v>
      </c>
      <c r="G2740" t="s">
        <v>1365</v>
      </c>
    </row>
    <row r="2741" spans="1:7">
      <c r="A2741" s="178" t="s">
        <v>1186</v>
      </c>
      <c r="B2741" s="240" t="s">
        <v>56</v>
      </c>
      <c r="C2741" s="23">
        <v>46083</v>
      </c>
      <c r="D2741" s="11">
        <v>611</v>
      </c>
      <c r="G2741" t="s">
        <v>1365</v>
      </c>
    </row>
    <row r="2742" spans="1:7">
      <c r="A2742" s="178" t="s">
        <v>640</v>
      </c>
      <c r="B2742" s="91" t="s">
        <v>54</v>
      </c>
      <c r="C2742" s="23">
        <v>46083</v>
      </c>
      <c r="D2742" s="89">
        <v>1391</v>
      </c>
      <c r="G2742" t="s">
        <v>1365</v>
      </c>
    </row>
    <row r="2743" spans="1:7">
      <c r="A2743" s="178" t="s">
        <v>1431</v>
      </c>
      <c r="B2743" s="240" t="s">
        <v>62</v>
      </c>
      <c r="C2743" s="23">
        <v>46083</v>
      </c>
      <c r="D2743" s="89">
        <v>1287</v>
      </c>
      <c r="G2743" t="s">
        <v>1365</v>
      </c>
    </row>
    <row r="2744" spans="1:7">
      <c r="A2744" s="240" t="s">
        <v>1186</v>
      </c>
      <c r="B2744" s="240" t="s">
        <v>56</v>
      </c>
      <c r="C2744" s="23">
        <v>46084</v>
      </c>
      <c r="D2744" s="89">
        <v>1612</v>
      </c>
      <c r="F2744" s="11" t="s">
        <v>2388</v>
      </c>
      <c r="G2744" t="s">
        <v>1365</v>
      </c>
    </row>
    <row r="2745" spans="1:7">
      <c r="A2745" s="240" t="s">
        <v>791</v>
      </c>
      <c r="B2745" s="240" t="s">
        <v>54</v>
      </c>
      <c r="C2745" s="23">
        <v>46084</v>
      </c>
      <c r="D2745" s="11">
        <v>179</v>
      </c>
      <c r="G2745" t="s">
        <v>1365</v>
      </c>
    </row>
    <row r="2746" spans="1:7">
      <c r="A2746" s="240" t="s">
        <v>1431</v>
      </c>
      <c r="B2746" s="240" t="s">
        <v>62</v>
      </c>
      <c r="C2746" s="23">
        <v>46084</v>
      </c>
      <c r="D2746" s="11">
        <v>575</v>
      </c>
      <c r="G2746" t="s">
        <v>1365</v>
      </c>
    </row>
    <row r="2747" spans="1:7">
      <c r="A2747" s="240" t="s">
        <v>1176</v>
      </c>
      <c r="B2747" s="240" t="s">
        <v>56</v>
      </c>
      <c r="C2747" s="23">
        <v>46085</v>
      </c>
      <c r="F2747" s="1270" t="s">
        <v>2389</v>
      </c>
      <c r="G2747" t="s">
        <v>1365</v>
      </c>
    </row>
    <row r="2748" spans="1:7">
      <c r="A2748" s="178" t="s">
        <v>1186</v>
      </c>
      <c r="B2748" s="240" t="s">
        <v>56</v>
      </c>
      <c r="C2748" s="23">
        <v>46085</v>
      </c>
      <c r="F2748" s="11" t="s">
        <v>2390</v>
      </c>
      <c r="G2748" t="s">
        <v>1365</v>
      </c>
    </row>
    <row r="2749" spans="1:7">
      <c r="A2749" s="631" t="s">
        <v>1182</v>
      </c>
      <c r="B2749" s="240" t="s">
        <v>1368</v>
      </c>
      <c r="C2749" s="23">
        <v>46085</v>
      </c>
      <c r="E2749" s="74">
        <v>583</v>
      </c>
      <c r="G2749" t="s">
        <v>1365</v>
      </c>
    </row>
    <row r="2750" spans="1:7">
      <c r="A2750" s="240" t="s">
        <v>794</v>
      </c>
      <c r="B2750" s="240" t="s">
        <v>54</v>
      </c>
      <c r="C2750" s="23">
        <v>46085</v>
      </c>
      <c r="D2750" s="11">
        <v>480</v>
      </c>
      <c r="F2750" s="11" t="s">
        <v>2193</v>
      </c>
      <c r="G2750" t="s">
        <v>1365</v>
      </c>
    </row>
    <row r="2751" spans="1:7">
      <c r="A2751" s="244" t="s">
        <v>1153</v>
      </c>
      <c r="B2751" s="244" t="s">
        <v>52</v>
      </c>
      <c r="C2751" s="23">
        <v>46085</v>
      </c>
      <c r="E2751" s="657"/>
      <c r="F2751" s="50" t="s">
        <v>2391</v>
      </c>
      <c r="G2751" t="s">
        <v>1365</v>
      </c>
    </row>
    <row r="2752" spans="1:7">
      <c r="A2752" s="244" t="s">
        <v>1153</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794</v>
      </c>
      <c r="B2754" s="240" t="s">
        <v>54</v>
      </c>
      <c r="C2754" s="23">
        <v>46086</v>
      </c>
      <c r="D2754" s="11">
        <v>774</v>
      </c>
      <c r="G2754" t="s">
        <v>1365</v>
      </c>
    </row>
    <row r="2755" spans="1:7">
      <c r="A2755" s="240" t="s">
        <v>1431</v>
      </c>
      <c r="B2755" s="240" t="s">
        <v>62</v>
      </c>
      <c r="C2755" s="23">
        <v>46086</v>
      </c>
      <c r="D2755" s="11">
        <v>668</v>
      </c>
      <c r="G2755" t="s">
        <v>1365</v>
      </c>
    </row>
    <row r="2756" spans="1:7">
      <c r="A2756" s="240" t="s">
        <v>794</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1186</v>
      </c>
      <c r="B2758" s="240" t="s">
        <v>56</v>
      </c>
      <c r="C2758" s="23">
        <v>46090</v>
      </c>
      <c r="D2758" s="89">
        <v>1561</v>
      </c>
      <c r="F2758" s="11" t="s">
        <v>2395</v>
      </c>
      <c r="G2758" t="s">
        <v>1365</v>
      </c>
    </row>
    <row r="2759" spans="1:7">
      <c r="A2759" s="240" t="s">
        <v>794</v>
      </c>
      <c r="B2759" s="240" t="s">
        <v>54</v>
      </c>
      <c r="C2759" s="23">
        <v>46090</v>
      </c>
      <c r="D2759" s="11">
        <v>570</v>
      </c>
      <c r="F2759" s="11" t="s">
        <v>2326</v>
      </c>
      <c r="G2759" t="s">
        <v>1365</v>
      </c>
    </row>
    <row r="2760" spans="1:7">
      <c r="A2760" s="244" t="s">
        <v>789</v>
      </c>
      <c r="B2760" s="244" t="s">
        <v>52</v>
      </c>
      <c r="C2760" s="23">
        <v>46090</v>
      </c>
      <c r="D2760" s="89">
        <v>1146</v>
      </c>
      <c r="G2760" t="s">
        <v>1365</v>
      </c>
    </row>
    <row r="2761" spans="1:7">
      <c r="A2761" s="244" t="s">
        <v>643</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1179</v>
      </c>
      <c r="B2764" s="240" t="s">
        <v>56</v>
      </c>
      <c r="C2764" s="23">
        <v>46091</v>
      </c>
      <c r="D2764" s="89">
        <v>1595</v>
      </c>
      <c r="G2764" t="s">
        <v>1365</v>
      </c>
    </row>
    <row r="2765" spans="1:7">
      <c r="A2765" s="244" t="s">
        <v>789</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1179</v>
      </c>
      <c r="B2768" s="240" t="s">
        <v>56</v>
      </c>
      <c r="C2768" s="23">
        <v>46092</v>
      </c>
      <c r="D2768" s="89">
        <v>1704</v>
      </c>
      <c r="F2768" s="11" t="s">
        <v>2397</v>
      </c>
      <c r="G2768" t="s">
        <v>1365</v>
      </c>
    </row>
    <row r="2769" spans="1:7">
      <c r="A2769" s="244" t="s">
        <v>789</v>
      </c>
      <c r="B2769" s="244" t="s">
        <v>52</v>
      </c>
      <c r="C2769" s="23">
        <v>46092</v>
      </c>
      <c r="D2769" s="11">
        <v>300</v>
      </c>
      <c r="G2769" t="s">
        <v>1365</v>
      </c>
    </row>
    <row r="2770" spans="1:7">
      <c r="A2770" s="244" t="s">
        <v>643</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789</v>
      </c>
      <c r="B2773" s="244" t="s">
        <v>52</v>
      </c>
      <c r="C2773" s="23">
        <v>46093</v>
      </c>
      <c r="F2773" s="11" t="s">
        <v>1642</v>
      </c>
      <c r="G2773" t="s">
        <v>1365</v>
      </c>
    </row>
    <row r="2774" spans="1:7">
      <c r="A2774" s="244" t="s">
        <v>643</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789</v>
      </c>
      <c r="B2778" s="244" t="s">
        <v>52</v>
      </c>
      <c r="C2778" s="23">
        <v>46094</v>
      </c>
      <c r="D2778" s="11">
        <v>510</v>
      </c>
      <c r="G2778" t="s">
        <v>1365</v>
      </c>
    </row>
    <row r="2779" spans="1:7">
      <c r="A2779" s="244" t="s">
        <v>643</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1179</v>
      </c>
      <c r="B2783" s="244" t="s">
        <v>56</v>
      </c>
      <c r="C2783" s="23">
        <v>46097</v>
      </c>
      <c r="D2783" s="89">
        <v>1581</v>
      </c>
      <c r="G2783" t="s">
        <v>1365</v>
      </c>
    </row>
    <row r="2784" spans="1:7">
      <c r="A2784" s="244" t="s">
        <v>789</v>
      </c>
      <c r="B2784" s="244" t="s">
        <v>52</v>
      </c>
      <c r="C2784" s="23">
        <v>46097</v>
      </c>
      <c r="D2784" s="89">
        <v>1297</v>
      </c>
      <c r="G2784" t="s">
        <v>1365</v>
      </c>
    </row>
    <row r="2785" spans="1:7">
      <c r="A2785" s="244" t="s">
        <v>1115</v>
      </c>
      <c r="B2785" s="244" t="s">
        <v>52</v>
      </c>
      <c r="C2785" s="23">
        <v>46097</v>
      </c>
      <c r="D2785" s="89">
        <v>1163</v>
      </c>
      <c r="G2785" t="s">
        <v>1365</v>
      </c>
    </row>
    <row r="2786" spans="1:7">
      <c r="A2786" s="244" t="s">
        <v>791</v>
      </c>
      <c r="B2786" s="244" t="s">
        <v>54</v>
      </c>
      <c r="C2786" s="23">
        <v>46097</v>
      </c>
      <c r="D2786" s="89">
        <v>326</v>
      </c>
      <c r="F2786" s="11" t="s">
        <v>2016</v>
      </c>
      <c r="G2786" t="s">
        <v>1365</v>
      </c>
    </row>
    <row r="2787" spans="1:7">
      <c r="A2787" s="244" t="s">
        <v>794</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7" t="s">
        <v>1430</v>
      </c>
      <c r="B2790" s="1277" t="s">
        <v>1368</v>
      </c>
      <c r="C2790" s="23">
        <v>46098</v>
      </c>
      <c r="D2790" s="11">
        <v>240</v>
      </c>
      <c r="F2790" s="11" t="s">
        <v>2402</v>
      </c>
      <c r="G2790" t="s">
        <v>1365</v>
      </c>
    </row>
    <row r="2791" spans="1:7">
      <c r="A2791" s="1277" t="s">
        <v>820</v>
      </c>
      <c r="B2791" s="240" t="s">
        <v>821</v>
      </c>
      <c r="C2791" s="23">
        <v>46098</v>
      </c>
      <c r="D2791" s="11">
        <v>560</v>
      </c>
      <c r="F2791" s="11" t="s">
        <v>2403</v>
      </c>
      <c r="G2791" t="s">
        <v>1365</v>
      </c>
    </row>
    <row r="2792" spans="1:7">
      <c r="A2792" s="1277" t="s">
        <v>789</v>
      </c>
      <c r="B2792" s="1277" t="s">
        <v>52</v>
      </c>
      <c r="C2792" s="23">
        <v>46098</v>
      </c>
      <c r="D2792" s="89">
        <v>1300</v>
      </c>
      <c r="G2792" t="s">
        <v>1365</v>
      </c>
    </row>
    <row r="2793" spans="1:7">
      <c r="A2793" s="1278" t="s">
        <v>794</v>
      </c>
      <c r="B2793" s="1278" t="s">
        <v>54</v>
      </c>
      <c r="C2793" s="23">
        <v>46098</v>
      </c>
      <c r="D2793" s="11">
        <v>872</v>
      </c>
      <c r="F2793" s="11" t="s">
        <v>2016</v>
      </c>
      <c r="G2793" t="s">
        <v>1365</v>
      </c>
    </row>
    <row r="2794" spans="1:7">
      <c r="A2794" s="1278" t="s">
        <v>1432</v>
      </c>
      <c r="B2794" s="1278" t="s">
        <v>58</v>
      </c>
      <c r="C2794" s="23">
        <v>46098</v>
      </c>
      <c r="D2794" s="11">
        <v>466</v>
      </c>
      <c r="F2794" s="11" t="s">
        <v>2332</v>
      </c>
      <c r="G2794" t="s">
        <v>1365</v>
      </c>
    </row>
    <row r="2795" spans="1:7">
      <c r="A2795" s="1278" t="s">
        <v>634</v>
      </c>
      <c r="B2795" s="1278" t="s">
        <v>1368</v>
      </c>
      <c r="C2795" s="23">
        <v>46098</v>
      </c>
      <c r="F2795" s="240" t="s">
        <v>1642</v>
      </c>
      <c r="G2795" t="s">
        <v>1365</v>
      </c>
    </row>
    <row r="2796" spans="1:7">
      <c r="A2796" s="1278" t="s">
        <v>1147</v>
      </c>
      <c r="B2796" s="1278" t="s">
        <v>1368</v>
      </c>
      <c r="C2796" s="23">
        <v>46098</v>
      </c>
      <c r="D2796" s="11">
        <v>130</v>
      </c>
      <c r="F2796" s="11" t="s">
        <v>2404</v>
      </c>
      <c r="G2796" t="s">
        <v>1365</v>
      </c>
    </row>
    <row r="2797" spans="1:7">
      <c r="A2797" s="240" t="s">
        <v>1433</v>
      </c>
      <c r="B2797" s="1278" t="s">
        <v>1368</v>
      </c>
      <c r="C2797" s="23">
        <v>46099</v>
      </c>
      <c r="D2797" s="11">
        <v>86</v>
      </c>
      <c r="F2797" s="11" t="s">
        <v>2405</v>
      </c>
      <c r="G2797" t="s">
        <v>1365</v>
      </c>
    </row>
    <row r="2798" spans="1:7">
      <c r="A2798" s="240" t="s">
        <v>820</v>
      </c>
      <c r="B2798" s="240" t="s">
        <v>821</v>
      </c>
      <c r="C2798" s="23">
        <v>46099</v>
      </c>
      <c r="D2798" s="11">
        <v>367</v>
      </c>
      <c r="F2798" s="11" t="s">
        <v>2406</v>
      </c>
      <c r="G2798" t="s">
        <v>1365</v>
      </c>
    </row>
    <row r="2799" spans="1:7">
      <c r="A2799" s="244" t="s">
        <v>1434</v>
      </c>
      <c r="B2799" s="244" t="s">
        <v>821</v>
      </c>
      <c r="C2799" s="23">
        <v>46099</v>
      </c>
      <c r="D2799" s="11">
        <v>157</v>
      </c>
      <c r="G2799" t="s">
        <v>1365</v>
      </c>
    </row>
    <row r="2800" spans="1:7">
      <c r="A2800" s="244" t="s">
        <v>794</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674</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1179</v>
      </c>
      <c r="B2804" s="244" t="s">
        <v>56</v>
      </c>
      <c r="C2804" s="23">
        <v>46100</v>
      </c>
      <c r="F2804" s="1340" t="s">
        <v>2408</v>
      </c>
      <c r="G2804" t="s">
        <v>1365</v>
      </c>
    </row>
    <row r="2805" spans="1:7">
      <c r="A2805" s="244" t="s">
        <v>1179</v>
      </c>
      <c r="B2805" s="244" t="s">
        <v>1368</v>
      </c>
      <c r="C2805" s="23">
        <v>46100</v>
      </c>
      <c r="E2805" s="74">
        <v>412</v>
      </c>
      <c r="F2805" s="240"/>
      <c r="G2805" t="s">
        <v>1365</v>
      </c>
    </row>
    <row r="2806" spans="1:7">
      <c r="A2806" s="244" t="s">
        <v>1186</v>
      </c>
      <c r="B2806" s="244" t="s">
        <v>56</v>
      </c>
      <c r="C2806" s="23">
        <v>46100</v>
      </c>
      <c r="F2806" s="1340" t="s">
        <v>1665</v>
      </c>
      <c r="G2806" t="s">
        <v>1365</v>
      </c>
    </row>
    <row r="2807" spans="1:7">
      <c r="A2807" s="244" t="s">
        <v>1186</v>
      </c>
      <c r="B2807" s="244" t="s">
        <v>1368</v>
      </c>
      <c r="C2807" s="23">
        <v>46100</v>
      </c>
      <c r="E2807" s="74">
        <v>679</v>
      </c>
      <c r="F2807" s="240"/>
      <c r="G2807" t="s">
        <v>1365</v>
      </c>
    </row>
    <row r="2808" spans="1:7">
      <c r="A2808" s="1336" t="s">
        <v>655</v>
      </c>
      <c r="B2808" s="1336" t="s">
        <v>58</v>
      </c>
      <c r="C2808" s="23">
        <v>46100</v>
      </c>
      <c r="D2808" s="11">
        <v>646</v>
      </c>
      <c r="G2808" t="s">
        <v>1365</v>
      </c>
    </row>
    <row r="2809" spans="1:7">
      <c r="A2809" s="1337" t="s">
        <v>789</v>
      </c>
      <c r="B2809" s="1337" t="s">
        <v>52</v>
      </c>
      <c r="C2809" s="23">
        <v>46100</v>
      </c>
      <c r="D2809" s="89">
        <v>1766</v>
      </c>
      <c r="F2809" s="11" t="s">
        <v>1866</v>
      </c>
      <c r="G2809" t="s">
        <v>1365</v>
      </c>
    </row>
    <row r="2810" spans="1:7">
      <c r="A2810" s="1337" t="s">
        <v>794</v>
      </c>
      <c r="B2810" s="1337" t="s">
        <v>54</v>
      </c>
      <c r="C2810" s="23">
        <v>46100</v>
      </c>
      <c r="D2810" s="11">
        <v>287</v>
      </c>
      <c r="F2810" s="11" t="s">
        <v>2409</v>
      </c>
      <c r="G2810" t="s">
        <v>1365</v>
      </c>
    </row>
    <row r="2811" spans="1:7">
      <c r="A2811" s="1338" t="s">
        <v>674</v>
      </c>
      <c r="B2811" s="1337" t="s">
        <v>52</v>
      </c>
      <c r="C2811" s="23">
        <v>46100</v>
      </c>
      <c r="D2811" s="89">
        <v>1412</v>
      </c>
      <c r="G2811" t="s">
        <v>1365</v>
      </c>
    </row>
    <row r="2812" spans="1:7">
      <c r="A2812" s="1337" t="s">
        <v>1115</v>
      </c>
      <c r="B2812" s="1337" t="s">
        <v>2282</v>
      </c>
      <c r="C2812" s="23">
        <v>46100</v>
      </c>
      <c r="E2812" s="250">
        <v>1678</v>
      </c>
      <c r="F2812" s="11" t="s">
        <v>2410</v>
      </c>
      <c r="G2812" t="s">
        <v>1365</v>
      </c>
    </row>
    <row r="2813" spans="1:7">
      <c r="A2813" s="1337" t="s">
        <v>1147</v>
      </c>
      <c r="B2813" s="1337" t="s">
        <v>2282</v>
      </c>
      <c r="C2813" s="23">
        <v>46100</v>
      </c>
      <c r="E2813" s="74">
        <v>318</v>
      </c>
      <c r="F2813" s="1340" t="s">
        <v>2411</v>
      </c>
      <c r="G2813" t="s">
        <v>1365</v>
      </c>
    </row>
    <row r="2814" spans="1:7">
      <c r="A2814" s="1337" t="s">
        <v>1115</v>
      </c>
      <c r="B2814" s="1337" t="s">
        <v>52</v>
      </c>
      <c r="C2814" s="23">
        <v>46100</v>
      </c>
      <c r="F2814" s="1341" t="s">
        <v>2412</v>
      </c>
      <c r="G2814" t="s">
        <v>1365</v>
      </c>
    </row>
    <row r="2815" spans="1:7">
      <c r="A2815" s="240" t="s">
        <v>1431</v>
      </c>
      <c r="B2815" s="240" t="s">
        <v>62</v>
      </c>
      <c r="C2815" s="23">
        <v>46100</v>
      </c>
      <c r="F2815" s="240" t="s">
        <v>1642</v>
      </c>
      <c r="G2815" t="s">
        <v>1365</v>
      </c>
    </row>
    <row r="2816" spans="1:7">
      <c r="A2816" s="1337" t="s">
        <v>789</v>
      </c>
      <c r="B2816" s="1337" t="s">
        <v>52</v>
      </c>
      <c r="C2816" s="23">
        <v>46101</v>
      </c>
      <c r="D2816" s="11">
        <v>41</v>
      </c>
      <c r="F2816" s="11" t="s">
        <v>1809</v>
      </c>
      <c r="G2816" t="s">
        <v>1365</v>
      </c>
    </row>
    <row r="2817" spans="1:7">
      <c r="A2817" s="1336" t="s">
        <v>655</v>
      </c>
      <c r="B2817" s="1336" t="s">
        <v>58</v>
      </c>
      <c r="C2817" s="23">
        <v>46101</v>
      </c>
      <c r="D2817" s="11">
        <v>212</v>
      </c>
      <c r="G2817" t="s">
        <v>1365</v>
      </c>
    </row>
    <row r="2818" spans="1:7">
      <c r="A2818" s="1338" t="s">
        <v>674</v>
      </c>
      <c r="B2818" s="1337"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50" t="s">
        <v>655</v>
      </c>
      <c r="B2820" s="1350" t="s">
        <v>58</v>
      </c>
      <c r="C2820" s="23">
        <v>46104</v>
      </c>
      <c r="D2820" s="11">
        <v>225</v>
      </c>
      <c r="G2820" t="s">
        <v>1365</v>
      </c>
    </row>
    <row r="2821" spans="1:7">
      <c r="A2821" s="1351" t="s">
        <v>791</v>
      </c>
      <c r="B2821" s="1351" t="s">
        <v>54</v>
      </c>
      <c r="C2821" s="23">
        <v>46104</v>
      </c>
      <c r="F2821" s="1341" t="s">
        <v>1665</v>
      </c>
      <c r="G2821" t="s">
        <v>1365</v>
      </c>
    </row>
    <row r="2822" spans="1:7">
      <c r="A2822" s="1351" t="s">
        <v>794</v>
      </c>
      <c r="B2822" s="1351" t="s">
        <v>54</v>
      </c>
      <c r="C2822" s="23">
        <v>46104</v>
      </c>
      <c r="F2822" s="1341" t="s">
        <v>1665</v>
      </c>
      <c r="G2822" t="s">
        <v>1365</v>
      </c>
    </row>
    <row r="2823" spans="1:7">
      <c r="A2823" s="178" t="s">
        <v>597</v>
      </c>
      <c r="B2823" s="1351" t="s">
        <v>54</v>
      </c>
      <c r="C2823" s="23">
        <v>46104</v>
      </c>
      <c r="D2823" s="11">
        <v>735</v>
      </c>
      <c r="G2823" t="s">
        <v>1365</v>
      </c>
    </row>
    <row r="2824" spans="1:7">
      <c r="A2824" s="1336" t="s">
        <v>655</v>
      </c>
      <c r="B2824" s="1336" t="s">
        <v>58</v>
      </c>
      <c r="C2824" s="23">
        <v>46105</v>
      </c>
      <c r="D2824" s="11">
        <v>135</v>
      </c>
      <c r="G2824" t="s">
        <v>1365</v>
      </c>
    </row>
    <row r="2825" spans="1:7">
      <c r="A2825" s="1337" t="s">
        <v>1435</v>
      </c>
      <c r="B2825" s="1337" t="s">
        <v>1368</v>
      </c>
      <c r="C2825" s="23">
        <v>46105</v>
      </c>
      <c r="G2825" t="s">
        <v>1365</v>
      </c>
    </row>
    <row r="2826" spans="1:7">
      <c r="A2826" s="1337" t="s">
        <v>657</v>
      </c>
      <c r="B2826" s="1337" t="s">
        <v>2414</v>
      </c>
      <c r="C2826" s="23">
        <v>46105</v>
      </c>
      <c r="F2826" s="1341" t="s">
        <v>1642</v>
      </c>
      <c r="G2826" t="s">
        <v>1365</v>
      </c>
    </row>
    <row r="2827" spans="1:7">
      <c r="A2827" s="1337" t="s">
        <v>597</v>
      </c>
      <c r="B2827" s="1337" t="s">
        <v>54</v>
      </c>
      <c r="C2827" s="23">
        <v>46105</v>
      </c>
      <c r="D2827" s="11">
        <v>755</v>
      </c>
      <c r="F2827" s="11" t="s">
        <v>2415</v>
      </c>
      <c r="G282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8" t="str" cm="1">
        <f t="array" ref="A1:J14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8" t="str">
        <v>AREA</v>
      </c>
      <c r="C1" s="999" t="str">
        <v>SOW TSD Date</v>
      </c>
      <c r="D1" s="998" t="str">
        <v>HHP</v>
      </c>
      <c r="E1" s="998" t="str">
        <v>Permit Status</v>
      </c>
      <c r="F1" s="998" t="str">
        <v>SOW Received</v>
      </c>
      <c r="G1" s="998" t="str">
        <v>SOW Estimated Cost</v>
      </c>
      <c r="H1" s="998" t="str">
        <v>NTP Received</v>
      </c>
      <c r="I1" s="998" t="str">
        <v>Footage UG</v>
      </c>
      <c r="J1" s="99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0">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0">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0">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0">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0"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0"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8" t="str">
        <v>D-HWP603</v>
      </c>
      <c r="B8" s="998" t="str">
        <v>Lakeland</v>
      </c>
      <c r="C8" s="999">
        <v>46041</v>
      </c>
      <c r="D8" s="998">
        <v>43</v>
      </c>
      <c r="E8" s="998" t="str">
        <v>Pending</v>
      </c>
      <c r="F8" s="998" t="str">
        <v>Yes</v>
      </c>
      <c r="G8" s="998">
        <v>47561.5</v>
      </c>
      <c r="H8" s="998" t="str">
        <v>Yes</v>
      </c>
      <c r="I8" s="998">
        <v>0</v>
      </c>
      <c r="J8" s="998"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0">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0">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0">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0">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0">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0">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0">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0">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0">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0">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0"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0"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0">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0">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8" t="str">
        <v>BHUD-FLX-04-E</v>
      </c>
      <c r="B23" s="998" t="str">
        <v>Bradenton</v>
      </c>
      <c r="C23" s="999">
        <v>46107</v>
      </c>
      <c r="D23" s="998">
        <v>0</v>
      </c>
      <c r="E23" s="998" t="str">
        <v>Received</v>
      </c>
      <c r="F23" s="998" t="str">
        <v>Yes</v>
      </c>
      <c r="G23" s="998">
        <v>82825</v>
      </c>
      <c r="H23" s="998" t="str">
        <v>Yes</v>
      </c>
      <c r="I23" s="998">
        <v>0</v>
      </c>
      <c r="J23" s="998"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0">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1000">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1000">
        <v>46099</v>
      </c>
      <c r="D26" s="271">
        <v>48</v>
      </c>
      <c r="E26" s="271" t="str">
        <v>Received</v>
      </c>
      <c r="F26" s="271" t="str">
        <v>Yes</v>
      </c>
      <c r="G26" s="271">
        <v>39064</v>
      </c>
      <c r="H26" s="271" t="str">
        <v>Yes</v>
      </c>
      <c r="I26" s="271">
        <v>1490</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1000">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1000">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1000">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1000">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1000">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1000">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1000">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1000">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1000">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1000">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1000">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1000">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1000">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1000">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1000">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1000">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1000">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1000">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1000">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1000">
        <v>46174</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1000">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1000">
        <v>46174</v>
      </c>
      <c r="D48" s="271">
        <v>115</v>
      </c>
      <c r="E48" s="271" t="str">
        <v>Not Required</v>
      </c>
      <c r="F48" s="271" t="str">
        <v>Yes</v>
      </c>
      <c r="G48" s="271">
        <v>125188</v>
      </c>
      <c r="H48" s="271" t="str">
        <v>Yes</v>
      </c>
      <c r="I48" s="271">
        <v>5451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BHCD-FPW-03-E</v>
      </c>
      <c r="B49" s="271" t="str">
        <v>Fort Myers</v>
      </c>
      <c r="C49" s="1000">
        <v>46129</v>
      </c>
      <c r="D49" s="271">
        <v>0</v>
      </c>
      <c r="E49" s="271" t="str">
        <v>Received</v>
      </c>
      <c r="F49" s="271" t="str">
        <v>Yes</v>
      </c>
      <c r="G49" s="271">
        <v>43061.3</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0">
        <v>46138</v>
      </c>
      <c r="D50" s="271">
        <v>0</v>
      </c>
      <c r="E50" s="271" t="str">
        <v>Received</v>
      </c>
      <c r="F50" s="271" t="str">
        <v>Yes</v>
      </c>
      <c r="G50" s="271">
        <v>146065.95000000001</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0">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0">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0">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1000">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1000">
        <v>46111</v>
      </c>
      <c r="D55" s="271">
        <v>0</v>
      </c>
      <c r="E55" s="271" t="str">
        <v>Received</v>
      </c>
      <c r="F55" s="271" t="str">
        <v>Yes</v>
      </c>
      <c r="G55" s="271">
        <v>12316.35</v>
      </c>
      <c r="H55" s="271" t="str">
        <v>Yes</v>
      </c>
      <c r="I55" s="271">
        <v>0</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1000">
        <v>46111</v>
      </c>
      <c r="D56" s="271">
        <v>0</v>
      </c>
      <c r="E56" s="271" t="str">
        <v>Received</v>
      </c>
      <c r="F56" s="271" t="str">
        <v>Yes</v>
      </c>
      <c r="G56" s="271">
        <v>151170.79999999999</v>
      </c>
      <c r="H56" s="271" t="str">
        <v>Yes</v>
      </c>
      <c r="I56" s="271">
        <v>3197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1000">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1000">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1000">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1000">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FB-HSF404</v>
      </c>
      <c r="B61" s="271" t="str">
        <v>Port Charlotte</v>
      </c>
      <c r="C61" s="1000">
        <v>46111</v>
      </c>
      <c r="D61" s="271">
        <v>0</v>
      </c>
      <c r="E61" s="271" t="str">
        <v>Received</v>
      </c>
      <c r="F61" s="271" t="str">
        <v>Yes</v>
      </c>
      <c r="G61" s="271">
        <v>6808.8</v>
      </c>
      <c r="H61" s="271" t="str">
        <v>Yes</v>
      </c>
      <c r="I61" s="271">
        <v>513</v>
      </c>
      <c r="J61" s="271" t="str">
        <v>2/24 NTP Package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FB-HSF475</v>
      </c>
      <c r="B62" s="271" t="str">
        <v>Port Charlotte</v>
      </c>
      <c r="C62" s="1000">
        <v>46111</v>
      </c>
      <c r="D62" s="271">
        <v>0</v>
      </c>
      <c r="E62" s="271" t="str">
        <v>Received</v>
      </c>
      <c r="F62" s="271" t="str">
        <v>Yes</v>
      </c>
      <c r="G62" s="271">
        <v>9496.2000000000007</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FB-HSF476</v>
      </c>
      <c r="B63" s="271" t="str">
        <v>Port Charlotte</v>
      </c>
      <c r="C63" s="1000">
        <v>46111</v>
      </c>
      <c r="D63" s="271">
        <v>0</v>
      </c>
      <c r="E63" s="271" t="str">
        <v>Received</v>
      </c>
      <c r="F63" s="271" t="str">
        <v>Yes</v>
      </c>
      <c r="G63" s="271">
        <v>16760.150000000001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FB-HSF477</v>
      </c>
      <c r="B64" s="271" t="str">
        <v>Port Charlotte</v>
      </c>
      <c r="C64" s="1000">
        <v>46111</v>
      </c>
      <c r="D64" s="271">
        <v>0</v>
      </c>
      <c r="E64" s="271" t="str">
        <v>Received</v>
      </c>
      <c r="F64" s="271" t="str">
        <v>Yes</v>
      </c>
      <c r="G64" s="271">
        <v>14178.2</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FB-HSF606</v>
      </c>
      <c r="B65" s="271" t="str">
        <v>Port Charlotte</v>
      </c>
      <c r="C65" s="1000">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FB-HSF675</v>
      </c>
      <c r="B66" s="271" t="str">
        <v>Port Charlotte</v>
      </c>
      <c r="C66" s="1000">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1000"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4 NTP Number</v>
      </c>
      <c r="B68" s="271" t="str">
        <v>AREA</v>
      </c>
      <c r="C68" s="1000" t="str">
        <v>SOW TSD Date</v>
      </c>
      <c r="D68" s="271" t="str">
        <v>HHP</v>
      </c>
      <c r="E68" s="271" t="str">
        <v>Permit Status</v>
      </c>
      <c r="F68" s="271" t="str">
        <v>SOW Received</v>
      </c>
      <c r="G68" s="271" t="str">
        <v>SOW Estimated Cost</v>
      </c>
      <c r="H68" s="271" t="str">
        <v>NTP Received</v>
      </c>
      <c r="I68" s="271" t="str">
        <v>Actual Redline Completed Footage UG</v>
      </c>
      <c r="J68" s="271" t="str">
        <v>Notes</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
      </c>
      <c r="B69" s="271" t="str">
        <v/>
      </c>
      <c r="C69" s="1000" t="str">
        <v/>
      </c>
      <c r="D69" s="271" t="str">
        <v/>
      </c>
      <c r="E69" s="271" t="str">
        <v/>
      </c>
      <c r="F69" s="271" t="str">
        <v/>
      </c>
      <c r="G69" s="271" t="str">
        <v/>
      </c>
      <c r="H69" s="271" t="str">
        <v/>
      </c>
      <c r="I69" s="271" t="str">
        <v/>
      </c>
      <c r="J69" s="271" t="str">
        <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Market 7 NTP Number</v>
      </c>
      <c r="B70" s="271" t="str">
        <v>AREA</v>
      </c>
      <c r="C70" s="1000" t="str">
        <v>SOW TSD Date</v>
      </c>
      <c r="D70" s="271" t="str">
        <v>HHP</v>
      </c>
      <c r="E70" s="271" t="str">
        <v>Permit Status</v>
      </c>
      <c r="F70" s="271" t="str">
        <v>SOW Received</v>
      </c>
      <c r="G70" s="271" t="str">
        <v>SOW Estimated Cost</v>
      </c>
      <c r="H70" s="271" t="str">
        <v>NTP Received</v>
      </c>
      <c r="I70" s="271" t="str">
        <v>Actual Redline Completed Footage UG</v>
      </c>
      <c r="J70" s="271" t="str">
        <v>Notes</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BHC-FSW-04-E</v>
      </c>
      <c r="B71" s="271" t="str">
        <v>Kissimmee</v>
      </c>
      <c r="C71" s="1000">
        <v>46096</v>
      </c>
      <c r="D71" s="271">
        <v>0</v>
      </c>
      <c r="E71" s="271" t="str">
        <v>Pending</v>
      </c>
      <c r="F71" s="271" t="str">
        <v>No</v>
      </c>
      <c r="G71" s="271">
        <v>0</v>
      </c>
      <c r="H71" s="271" t="str">
        <v>No</v>
      </c>
      <c r="I71" s="271">
        <v>0</v>
      </c>
      <c r="J71" s="271" t="str">
        <v>2/11 Pending SOW and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8" t="str">
        <v>BHT-FSE-01</v>
      </c>
      <c r="B72" s="998" t="str">
        <v>Kissimmee</v>
      </c>
      <c r="C72" s="999">
        <v>46071</v>
      </c>
      <c r="D72" s="998">
        <v>0</v>
      </c>
      <c r="E72" s="998" t="str">
        <v>Pending</v>
      </c>
      <c r="F72" s="998" t="str">
        <v>No</v>
      </c>
      <c r="G72" s="998">
        <v>0</v>
      </c>
      <c r="H72" s="998" t="str">
        <v>No</v>
      </c>
      <c r="I72" s="998">
        <v>0</v>
      </c>
      <c r="J72" s="998" t="str">
        <v>2/11 Pending SOW and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D-HSW401</v>
      </c>
      <c r="B73" s="271" t="str">
        <v>Kissimmee</v>
      </c>
      <c r="C73" s="1000">
        <v>46372</v>
      </c>
      <c r="D73" s="271">
        <v>60</v>
      </c>
      <c r="E73" s="271" t="str">
        <v>Pending</v>
      </c>
      <c r="F73" s="271" t="str">
        <v>Yes</v>
      </c>
      <c r="G73" s="271">
        <v>82732</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8" t="str">
        <v>D-HSW402</v>
      </c>
      <c r="B74" s="998" t="str">
        <v>Kissimmee</v>
      </c>
      <c r="C74" s="999">
        <v>46372</v>
      </c>
      <c r="D74" s="998">
        <v>83</v>
      </c>
      <c r="E74" s="998" t="str">
        <v>Pending</v>
      </c>
      <c r="F74" s="998" t="str">
        <v>Yes</v>
      </c>
      <c r="G74" s="998">
        <v>110980</v>
      </c>
      <c r="H74" s="998" t="str">
        <v>Yes</v>
      </c>
      <c r="I74" s="998">
        <v>0</v>
      </c>
      <c r="J74" s="998"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D-HSW403</v>
      </c>
      <c r="B75" s="271" t="str">
        <v>Kissimmee</v>
      </c>
      <c r="C75" s="1000">
        <v>46372</v>
      </c>
      <c r="D75" s="271">
        <v>84</v>
      </c>
      <c r="E75" s="271" t="str">
        <v>Pending</v>
      </c>
      <c r="F75" s="271" t="str">
        <v>Yes</v>
      </c>
      <c r="G75" s="271">
        <v>108948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D-HSW404</v>
      </c>
      <c r="B76" s="271" t="str">
        <v>Kissimmee</v>
      </c>
      <c r="C76" s="1000">
        <v>46372</v>
      </c>
      <c r="D76" s="271">
        <v>89</v>
      </c>
      <c r="E76" s="271" t="str">
        <v>Pending</v>
      </c>
      <c r="F76" s="271" t="str">
        <v>Yes</v>
      </c>
      <c r="G76" s="271">
        <v>116114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D-HSW405</v>
      </c>
      <c r="B77" s="271" t="str">
        <v>Kissimmee</v>
      </c>
      <c r="C77" s="1000">
        <v>46340</v>
      </c>
      <c r="D77" s="271">
        <v>79</v>
      </c>
      <c r="E77" s="271" t="str">
        <v>Pending</v>
      </c>
      <c r="F77" s="271" t="str">
        <v>Yes</v>
      </c>
      <c r="G77" s="271">
        <v>108665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D-HSW406</v>
      </c>
      <c r="B78" s="271" t="str">
        <v>Kissimmee</v>
      </c>
      <c r="C78" s="1000">
        <v>46340</v>
      </c>
      <c r="D78" s="271">
        <v>87</v>
      </c>
      <c r="E78" s="271" t="str">
        <v>Pending</v>
      </c>
      <c r="F78" s="271" t="str">
        <v>Yes</v>
      </c>
      <c r="G78" s="271">
        <v>120731</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D-HSW407</v>
      </c>
      <c r="B79" s="271" t="str">
        <v>Kissimmee</v>
      </c>
      <c r="C79" s="1000">
        <v>46310</v>
      </c>
      <c r="D79" s="271">
        <v>86</v>
      </c>
      <c r="E79" s="271" t="str">
        <v>Pending</v>
      </c>
      <c r="F79" s="271" t="str">
        <v>Yes</v>
      </c>
      <c r="G79" s="271">
        <v>111864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D-HSW408</v>
      </c>
      <c r="B80" s="271" t="str">
        <v>Kissimmee</v>
      </c>
      <c r="C80" s="1000">
        <v>46310</v>
      </c>
      <c r="D80" s="271">
        <v>63</v>
      </c>
      <c r="E80" s="271" t="str">
        <v>Pending</v>
      </c>
      <c r="F80" s="271" t="str">
        <v>Yes</v>
      </c>
      <c r="G80" s="271">
        <v>88533.5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D-HSW409</v>
      </c>
      <c r="B81" s="271" t="str">
        <v>Kissimmee</v>
      </c>
      <c r="C81" s="1000">
        <v>46218</v>
      </c>
      <c r="D81" s="271">
        <v>78</v>
      </c>
      <c r="E81" s="271" t="str">
        <v>Pending</v>
      </c>
      <c r="F81" s="271" t="str">
        <v>Yes</v>
      </c>
      <c r="G81" s="271">
        <v>75143.5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D-HSW410</v>
      </c>
      <c r="B82" s="271" t="str">
        <v>Kissimmee</v>
      </c>
      <c r="C82" s="1000">
        <v>46310</v>
      </c>
      <c r="D82" s="271">
        <v>60</v>
      </c>
      <c r="E82" s="271" t="str">
        <v>Pending</v>
      </c>
      <c r="F82" s="271" t="str">
        <v>Yes</v>
      </c>
      <c r="G82" s="271">
        <v>66890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D-HSW411</v>
      </c>
      <c r="B83" s="271" t="str">
        <v>Kissimmee</v>
      </c>
      <c r="C83" s="1000">
        <v>46310</v>
      </c>
      <c r="D83" s="271">
        <v>60</v>
      </c>
      <c r="E83" s="271" t="str">
        <v>Pending</v>
      </c>
      <c r="F83" s="271" t="str">
        <v>Yes</v>
      </c>
      <c r="G83" s="271">
        <v>65974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D-HSW412</v>
      </c>
      <c r="B84" s="271" t="str">
        <v>Kissimmee</v>
      </c>
      <c r="C84" s="1000">
        <v>46188</v>
      </c>
      <c r="D84" s="271">
        <v>62</v>
      </c>
      <c r="E84" s="271" t="str">
        <v>Pending</v>
      </c>
      <c r="F84" s="271" t="str">
        <v>Yes</v>
      </c>
      <c r="G84" s="271">
        <v>63989.5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D-HSW413</v>
      </c>
      <c r="B85" s="271" t="str">
        <v>Kissimmee</v>
      </c>
      <c r="C85" s="1000">
        <v>46188</v>
      </c>
      <c r="D85" s="271">
        <v>60</v>
      </c>
      <c r="E85" s="271" t="str">
        <v>Pending</v>
      </c>
      <c r="F85" s="271" t="str">
        <v>Yes</v>
      </c>
      <c r="G85" s="271">
        <v>67355.5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D-HSW414</v>
      </c>
      <c r="B86" s="271" t="str">
        <v>Kissimmee</v>
      </c>
      <c r="C86" s="1000">
        <v>46127</v>
      </c>
      <c r="D86" s="271">
        <v>86</v>
      </c>
      <c r="E86" s="271" t="str">
        <v>Pending</v>
      </c>
      <c r="F86" s="271" t="str">
        <v>Yes</v>
      </c>
      <c r="G86" s="271">
        <v>86438.5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D-HSW415</v>
      </c>
      <c r="B87" s="271" t="str">
        <v>Kissimmee</v>
      </c>
      <c r="C87" s="1000">
        <v>46188</v>
      </c>
      <c r="D87" s="271">
        <v>89</v>
      </c>
      <c r="E87" s="271" t="str">
        <v>Pending</v>
      </c>
      <c r="F87" s="271" t="str">
        <v>Yes</v>
      </c>
      <c r="G87" s="271">
        <v>88748.5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D-HSW416</v>
      </c>
      <c r="B88" s="271" t="str">
        <v>Kissimmee</v>
      </c>
      <c r="C88" s="1000">
        <v>46127</v>
      </c>
      <c r="D88" s="271">
        <v>25</v>
      </c>
      <c r="E88" s="271" t="str">
        <v>Pending</v>
      </c>
      <c r="F88" s="271" t="str">
        <v>Yes</v>
      </c>
      <c r="G88" s="271">
        <v>33288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D-HSW417</v>
      </c>
      <c r="B89" s="271" t="str">
        <v>Kissimmee</v>
      </c>
      <c r="C89" s="1000">
        <v>46127</v>
      </c>
      <c r="D89" s="271">
        <v>79</v>
      </c>
      <c r="E89" s="271" t="str">
        <v>Pending</v>
      </c>
      <c r="F89" s="271" t="str">
        <v>Yes</v>
      </c>
      <c r="G89" s="271">
        <v>89875.5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D-HSW418</v>
      </c>
      <c r="B90" s="271" t="str">
        <v>Kissimmee</v>
      </c>
      <c r="C90" s="1000">
        <v>46188</v>
      </c>
      <c r="D90" s="271">
        <v>84</v>
      </c>
      <c r="E90" s="271" t="str">
        <v>Pending</v>
      </c>
      <c r="F90" s="271" t="str">
        <v>Yes</v>
      </c>
      <c r="G90" s="271">
        <v>95052.5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D-HSW419</v>
      </c>
      <c r="B91" s="271" t="str">
        <v>Kissimmee</v>
      </c>
      <c r="C91" s="1000">
        <v>46188</v>
      </c>
      <c r="D91" s="271">
        <v>88</v>
      </c>
      <c r="E91" s="271" t="str">
        <v>Pending</v>
      </c>
      <c r="F91" s="271" t="str">
        <v>Yes</v>
      </c>
      <c r="G91" s="271">
        <v>102476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D-HSW420</v>
      </c>
      <c r="B92" s="271" t="str">
        <v>Kissimmee</v>
      </c>
      <c r="C92" s="1000">
        <v>46157</v>
      </c>
      <c r="D92" s="271">
        <v>60</v>
      </c>
      <c r="E92" s="271" t="str">
        <v>Pending</v>
      </c>
      <c r="F92" s="271" t="str">
        <v>Yes</v>
      </c>
      <c r="G92" s="271">
        <v>80344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D-HSW421</v>
      </c>
      <c r="B93" s="271" t="str">
        <v>Kissimmee</v>
      </c>
      <c r="C93" s="1000">
        <v>46188</v>
      </c>
      <c r="D93" s="271">
        <v>61</v>
      </c>
      <c r="E93" s="271" t="str">
        <v>Pending</v>
      </c>
      <c r="F93" s="271" t="str">
        <v>Yes</v>
      </c>
      <c r="G93" s="271">
        <v>73166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D-HSW422</v>
      </c>
      <c r="B94" s="271" t="str">
        <v>Kissimmee</v>
      </c>
      <c r="C94" s="1000">
        <v>46188</v>
      </c>
      <c r="D94" s="271">
        <v>89</v>
      </c>
      <c r="E94" s="271" t="str">
        <v>Pending</v>
      </c>
      <c r="F94" s="271" t="str">
        <v>Yes</v>
      </c>
      <c r="G94" s="271">
        <v>114642</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D-HSW423</v>
      </c>
      <c r="B95" s="271" t="str">
        <v>Kissimmee</v>
      </c>
      <c r="C95" s="1000">
        <v>46188</v>
      </c>
      <c r="D95" s="271">
        <v>87</v>
      </c>
      <c r="E95" s="271" t="str">
        <v>Pending</v>
      </c>
      <c r="F95" s="271" t="str">
        <v>Yes</v>
      </c>
      <c r="G95" s="271">
        <v>85589.5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D-HSW424</v>
      </c>
      <c r="B96" s="271" t="str">
        <v>Kissimmee</v>
      </c>
      <c r="C96" s="1000">
        <v>46188</v>
      </c>
      <c r="D96" s="271">
        <v>76</v>
      </c>
      <c r="E96" s="271" t="str">
        <v>Pending</v>
      </c>
      <c r="F96" s="271" t="str">
        <v>Yes</v>
      </c>
      <c r="G96" s="271">
        <v>76640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D-HSW425</v>
      </c>
      <c r="B97" s="271" t="str">
        <v>Kissimmee</v>
      </c>
      <c r="C97" s="1000">
        <v>46188</v>
      </c>
      <c r="D97" s="271">
        <v>89</v>
      </c>
      <c r="E97" s="271" t="str">
        <v>Pending</v>
      </c>
      <c r="F97" s="271" t="str">
        <v>Yes</v>
      </c>
      <c r="G97" s="271">
        <v>80780</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D-HSW426</v>
      </c>
      <c r="B98" s="271" t="str">
        <v>Kissimmee</v>
      </c>
      <c r="C98" s="1000">
        <v>46188</v>
      </c>
      <c r="D98" s="271">
        <v>85</v>
      </c>
      <c r="E98" s="271" t="str">
        <v>Pending</v>
      </c>
      <c r="F98" s="271" t="str">
        <v>Yes</v>
      </c>
      <c r="G98" s="271">
        <v>95244</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D-HSW427</v>
      </c>
      <c r="B99" s="271" t="str">
        <v>Kissimmee</v>
      </c>
      <c r="C99" s="1000">
        <v>46127</v>
      </c>
      <c r="D99" s="271">
        <v>87</v>
      </c>
      <c r="E99" s="271" t="str">
        <v>Pending</v>
      </c>
      <c r="F99" s="271" t="str">
        <v>Yes</v>
      </c>
      <c r="G99" s="271">
        <v>86888</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D-HSW428</v>
      </c>
      <c r="B100" s="271" t="str">
        <v>Kissimmee</v>
      </c>
      <c r="C100" s="1000">
        <v>46127</v>
      </c>
      <c r="D100" s="271">
        <v>87</v>
      </c>
      <c r="E100" s="271" t="str">
        <v>Pending</v>
      </c>
      <c r="F100" s="271" t="str">
        <v>Yes</v>
      </c>
      <c r="G100" s="271">
        <v>75700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D-HSW429</v>
      </c>
      <c r="B101" s="271" t="str">
        <v>Kissimmee</v>
      </c>
      <c r="C101" s="1000">
        <v>46127</v>
      </c>
      <c r="D101" s="271">
        <v>52</v>
      </c>
      <c r="E101" s="271" t="str">
        <v>Pending</v>
      </c>
      <c r="F101" s="271" t="str">
        <v>Yes</v>
      </c>
      <c r="G101" s="271">
        <v>53698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D-HSW430</v>
      </c>
      <c r="B102" s="271" t="str">
        <v>Kissimmee</v>
      </c>
      <c r="C102" s="1000">
        <v>46127</v>
      </c>
      <c r="D102" s="271">
        <v>48</v>
      </c>
      <c r="E102" s="271" t="str">
        <v>Pending</v>
      </c>
      <c r="F102" s="271" t="str">
        <v>Yes</v>
      </c>
      <c r="G102" s="271">
        <v>48883</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D-HSW431</v>
      </c>
      <c r="B103" s="271" t="str">
        <v>Kissimmee</v>
      </c>
      <c r="C103" s="1000">
        <v>46218</v>
      </c>
      <c r="D103" s="271">
        <v>88</v>
      </c>
      <c r="E103" s="271" t="str">
        <v>Pending</v>
      </c>
      <c r="F103" s="271" t="str">
        <v>Yes</v>
      </c>
      <c r="G103" s="271">
        <v>83382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D-HSW432</v>
      </c>
      <c r="B104" s="271" t="str">
        <v>Kissimmee</v>
      </c>
      <c r="C104" s="1000">
        <v>46127</v>
      </c>
      <c r="D104" s="271">
        <v>90</v>
      </c>
      <c r="E104" s="271" t="str">
        <v>Pending</v>
      </c>
      <c r="F104" s="271" t="str">
        <v>Yes</v>
      </c>
      <c r="G104" s="271">
        <v>88834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D-HSW433</v>
      </c>
      <c r="B105" s="271" t="str">
        <v>Kissimmee</v>
      </c>
      <c r="C105" s="1000">
        <v>46127</v>
      </c>
      <c r="D105" s="271">
        <v>83</v>
      </c>
      <c r="E105" s="271" t="str">
        <v>Pending</v>
      </c>
      <c r="F105" s="271" t="str">
        <v>Yes</v>
      </c>
      <c r="G105" s="271">
        <v>81027.5</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D-HSW434</v>
      </c>
      <c r="B106" s="271" t="str">
        <v>Kissimmee</v>
      </c>
      <c r="C106" s="1000">
        <v>46248</v>
      </c>
      <c r="D106" s="271">
        <v>63</v>
      </c>
      <c r="E106" s="271" t="str">
        <v>Pending</v>
      </c>
      <c r="F106" s="271" t="str">
        <v>Yes</v>
      </c>
      <c r="G106" s="271">
        <v>60264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D-HSW435</v>
      </c>
      <c r="B107" s="271" t="str">
        <v>Kissimmee</v>
      </c>
      <c r="C107" s="1000">
        <v>46248</v>
      </c>
      <c r="D107" s="271">
        <v>86</v>
      </c>
      <c r="E107" s="271" t="str">
        <v>Pending</v>
      </c>
      <c r="F107" s="271" t="str">
        <v>Yes</v>
      </c>
      <c r="G107" s="271">
        <v>81096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D-HSW436</v>
      </c>
      <c r="B108" s="271" t="str">
        <v>Kissimmee</v>
      </c>
      <c r="C108" s="1000">
        <v>46280</v>
      </c>
      <c r="D108" s="271">
        <v>81</v>
      </c>
      <c r="E108" s="271" t="str">
        <v>Pending</v>
      </c>
      <c r="F108" s="271" t="str">
        <v>Yes</v>
      </c>
      <c r="G108" s="271">
        <v>79796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D-HSW437</v>
      </c>
      <c r="B109" s="271" t="str">
        <v>Kissimmee</v>
      </c>
      <c r="C109" s="1000">
        <v>46157</v>
      </c>
      <c r="D109" s="271">
        <v>77</v>
      </c>
      <c r="E109" s="271" t="str">
        <v>Pending</v>
      </c>
      <c r="F109" s="271" t="str">
        <v>Yes</v>
      </c>
      <c r="G109" s="271">
        <v>69082</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D-HSW438</v>
      </c>
      <c r="B110" s="271" t="str">
        <v>Kissimmee</v>
      </c>
      <c r="C110" s="1000">
        <v>46281</v>
      </c>
      <c r="D110" s="271">
        <v>67</v>
      </c>
      <c r="E110" s="271" t="str">
        <v>Pending</v>
      </c>
      <c r="F110" s="271" t="str">
        <v>Yes</v>
      </c>
      <c r="G110" s="271">
        <v>65448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D-HSW439</v>
      </c>
      <c r="B111" s="271" t="str">
        <v>Kissimmee</v>
      </c>
      <c r="C111" s="1000">
        <v>46310</v>
      </c>
      <c r="D111" s="271">
        <v>90</v>
      </c>
      <c r="E111" s="271" t="str">
        <v>Pending</v>
      </c>
      <c r="F111" s="271" t="str">
        <v>Yes</v>
      </c>
      <c r="G111" s="271">
        <v>116020.5</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D-HSW440</v>
      </c>
      <c r="B112" s="271" t="str">
        <v>Kissimmee</v>
      </c>
      <c r="C112" s="1000">
        <v>46372</v>
      </c>
      <c r="D112" s="271">
        <v>90</v>
      </c>
      <c r="E112" s="271" t="str">
        <v>Pending</v>
      </c>
      <c r="F112" s="271" t="str">
        <v>Yes</v>
      </c>
      <c r="G112" s="271">
        <v>114306</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D-HSW441</v>
      </c>
      <c r="B113" s="271" t="str">
        <v>Kissimmee</v>
      </c>
      <c r="C113" s="1000">
        <v>46372</v>
      </c>
      <c r="D113" s="271">
        <v>87</v>
      </c>
      <c r="E113" s="271" t="str">
        <v>Pending</v>
      </c>
      <c r="F113" s="271" t="str">
        <v>Yes</v>
      </c>
      <c r="G113" s="271">
        <v>80784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D-HSW442</v>
      </c>
      <c r="B114" s="271" t="str">
        <v>Kissimmee</v>
      </c>
      <c r="C114" s="1000">
        <v>46340</v>
      </c>
      <c r="D114" s="271">
        <v>90</v>
      </c>
      <c r="E114" s="271" t="str">
        <v>Pending</v>
      </c>
      <c r="F114" s="271" t="str">
        <v>Yes</v>
      </c>
      <c r="G114" s="271">
        <v>125540.85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D-HSW443</v>
      </c>
      <c r="B115" s="271" t="str">
        <v>Kissimmee</v>
      </c>
      <c r="C115" s="1000">
        <v>46340</v>
      </c>
      <c r="D115" s="271">
        <v>89</v>
      </c>
      <c r="E115" s="271" t="str">
        <v>Pending</v>
      </c>
      <c r="F115" s="271" t="str">
        <v>Yes</v>
      </c>
      <c r="G115" s="271">
        <v>119327</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D-HSW444</v>
      </c>
      <c r="B116" s="271" t="str">
        <v>Kissimmee</v>
      </c>
      <c r="C116" s="1000">
        <v>46340</v>
      </c>
      <c r="D116" s="271">
        <v>76</v>
      </c>
      <c r="E116" s="271" t="str">
        <v>Pending</v>
      </c>
      <c r="F116" s="271" t="str">
        <v>Yes</v>
      </c>
      <c r="G116" s="271">
        <v>85720</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D-HSW445</v>
      </c>
      <c r="B117" s="271" t="str">
        <v>Kissimmee</v>
      </c>
      <c r="C117" s="1000">
        <v>46340</v>
      </c>
      <c r="D117" s="271">
        <v>84</v>
      </c>
      <c r="E117" s="271" t="str">
        <v>Pending</v>
      </c>
      <c r="F117" s="271" t="str">
        <v>Yes</v>
      </c>
      <c r="G117" s="271">
        <v>75682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D-HSW446</v>
      </c>
      <c r="B118" s="271" t="str">
        <v>Kissimmee</v>
      </c>
      <c r="C118" s="1000">
        <v>46340</v>
      </c>
      <c r="D118" s="271">
        <v>55</v>
      </c>
      <c r="E118" s="271" t="str">
        <v>Pending</v>
      </c>
      <c r="F118" s="271" t="str">
        <v>Yes</v>
      </c>
      <c r="G118" s="271">
        <v>60784</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D-HSW447</v>
      </c>
      <c r="B119" s="271" t="str">
        <v>Kissimmee</v>
      </c>
      <c r="C119" s="1000">
        <v>46248</v>
      </c>
      <c r="D119" s="271">
        <v>54</v>
      </c>
      <c r="E119" s="271" t="str">
        <v>Pending</v>
      </c>
      <c r="F119" s="271" t="str">
        <v>Yes</v>
      </c>
      <c r="G119" s="271">
        <v>52670</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D-HSW448</v>
      </c>
      <c r="B120" s="271" t="str">
        <v>Kissimmee</v>
      </c>
      <c r="C120" s="1000">
        <v>46102</v>
      </c>
      <c r="D120" s="271">
        <v>88</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FB-HSW406</v>
      </c>
      <c r="B121" s="271" t="str">
        <v>Kissimmee</v>
      </c>
      <c r="C121" s="1000">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FB-HSW416</v>
      </c>
      <c r="B122" s="271" t="str">
        <v>Kissimmee</v>
      </c>
      <c r="C122" s="1000">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FB-HSW417</v>
      </c>
      <c r="B123" s="271" t="str">
        <v>Kissimmee</v>
      </c>
      <c r="C123" s="1000">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FB-HSW419</v>
      </c>
      <c r="B124" s="271" t="str">
        <v>Kissimmee</v>
      </c>
      <c r="C124" s="1000">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FB-HSW425</v>
      </c>
      <c r="B125" s="271" t="str">
        <v>Kissimmee</v>
      </c>
      <c r="C125" s="1000">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FB-HSW443</v>
      </c>
      <c r="B126" s="271" t="str">
        <v>Kissimmee</v>
      </c>
      <c r="C126" s="1000">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
      </c>
      <c r="B127" s="271" t="str">
        <v/>
      </c>
      <c r="C127" s="1000" t="str">
        <v/>
      </c>
      <c r="D127" s="271" t="str">
        <v/>
      </c>
      <c r="E127" s="271" t="str">
        <v/>
      </c>
      <c r="F127" s="271" t="str">
        <v/>
      </c>
      <c r="G127" s="271" t="str">
        <v/>
      </c>
      <c r="H127" s="271" t="str">
        <v/>
      </c>
      <c r="I127" s="271" t="str">
        <v/>
      </c>
      <c r="J127" s="271" t="str">
        <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Market 10 NTP Number</v>
      </c>
      <c r="B128" s="271" t="str">
        <v>AREA</v>
      </c>
      <c r="C128" s="1000" t="str">
        <v>SOW TSD Date</v>
      </c>
      <c r="D128" s="271" t="str">
        <v>HHP</v>
      </c>
      <c r="E128" s="271" t="str">
        <v>Permit Status</v>
      </c>
      <c r="F128" s="271" t="str">
        <v>SOW Received</v>
      </c>
      <c r="G128" s="271" t="str">
        <v>SOW Estimated Cost</v>
      </c>
      <c r="H128" s="271" t="str">
        <v>NTP Received</v>
      </c>
      <c r="I128" s="271" t="str">
        <v>Actual Redline Completed Footage UG</v>
      </c>
      <c r="J128" s="271" t="str">
        <v>Notes</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D-HBR252</v>
      </c>
      <c r="B129" s="271" t="str">
        <v>Miami</v>
      </c>
      <c r="C129" s="1000">
        <v>46171</v>
      </c>
      <c r="D129" s="271">
        <v>53</v>
      </c>
      <c r="E129" s="271" t="str">
        <v>Received</v>
      </c>
      <c r="F129" s="271" t="str">
        <v>Yes</v>
      </c>
      <c r="G129" s="271">
        <v>51528.05</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D-HBR253</v>
      </c>
      <c r="B130" s="271" t="str">
        <v>Miami</v>
      </c>
      <c r="C130" s="1000">
        <v>46388</v>
      </c>
      <c r="D130" s="271">
        <v>55</v>
      </c>
      <c r="E130" s="271" t="str">
        <v>Pending</v>
      </c>
      <c r="F130" s="271" t="str">
        <v>Yes</v>
      </c>
      <c r="G130" s="271">
        <v>55435.9</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8" t="str">
        <v>D-HBR254</v>
      </c>
      <c r="B131" s="998" t="str">
        <v>Miami</v>
      </c>
      <c r="C131" s="999">
        <v>46388</v>
      </c>
      <c r="D131" s="998">
        <v>71</v>
      </c>
      <c r="E131" s="998" t="str">
        <v>Pending</v>
      </c>
      <c r="F131" s="998" t="str">
        <v>Yes</v>
      </c>
      <c r="G131" s="998">
        <v>74320.899999999994</v>
      </c>
      <c r="H131" s="998" t="str">
        <v>Yes</v>
      </c>
      <c r="I131" s="998">
        <v>0</v>
      </c>
      <c r="J131" s="998"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D-HBR255</v>
      </c>
      <c r="B132" s="271" t="str">
        <v>Miami</v>
      </c>
      <c r="C132" s="1000">
        <v>46388</v>
      </c>
      <c r="D132" s="271">
        <v>88</v>
      </c>
      <c r="E132" s="271" t="str">
        <v>Pending</v>
      </c>
      <c r="F132" s="271" t="str">
        <v>Yes</v>
      </c>
      <c r="G132" s="271">
        <v>88069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D-HBR256</v>
      </c>
      <c r="B133" s="271" t="str">
        <v>Miami</v>
      </c>
      <c r="C133" s="1000">
        <v>46520</v>
      </c>
      <c r="D133" s="271">
        <v>73</v>
      </c>
      <c r="E133" s="271" t="str">
        <v>Pending</v>
      </c>
      <c r="F133" s="271" t="str">
        <v>No</v>
      </c>
      <c r="G133" s="271">
        <v>0</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D-HBR257</v>
      </c>
      <c r="B134" s="271" t="str">
        <v>Miami</v>
      </c>
      <c r="C134" s="1000">
        <v>46388</v>
      </c>
      <c r="D134" s="271">
        <v>87</v>
      </c>
      <c r="E134" s="271" t="str">
        <v>Pending</v>
      </c>
      <c r="F134" s="271" t="str">
        <v>Yes</v>
      </c>
      <c r="G134" s="271">
        <v>108458.4</v>
      </c>
      <c r="H134" s="271" t="str">
        <v>Yes</v>
      </c>
      <c r="I134" s="271">
        <v>0</v>
      </c>
      <c r="J134" s="271" t="str">
        <v>12/24 NTP Package Received. Assigned to Yosep 1/7/26</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D-HBR258</v>
      </c>
      <c r="B135" s="271" t="str">
        <v>Miami</v>
      </c>
      <c r="C135" s="1000">
        <v>46388</v>
      </c>
      <c r="D135" s="271">
        <v>70</v>
      </c>
      <c r="E135" s="271" t="str">
        <v>Pending</v>
      </c>
      <c r="F135" s="271" t="str">
        <v>Yes</v>
      </c>
      <c r="G135" s="271">
        <v>70105.25</v>
      </c>
      <c r="H135" s="271" t="str">
        <v>Yes</v>
      </c>
      <c r="I135" s="271">
        <v>0</v>
      </c>
      <c r="J135" s="271" t="str">
        <v>12/24 NTP Package Received--PO Needs To Be Approved Once Re-Uploaded By Tillman.</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D-HBR259</v>
      </c>
      <c r="B136" s="271" t="str">
        <v>Miami</v>
      </c>
      <c r="C136" s="1000">
        <v>46388</v>
      </c>
      <c r="D136" s="271">
        <v>77</v>
      </c>
      <c r="E136" s="271" t="str">
        <v>Pending</v>
      </c>
      <c r="F136" s="271" t="str">
        <v>Yes</v>
      </c>
      <c r="G136" s="271">
        <v>78047.350000000006</v>
      </c>
      <c r="H136" s="271" t="str">
        <v>Yes</v>
      </c>
      <c r="I136" s="271">
        <v>0</v>
      </c>
      <c r="J136" s="271" t="str">
        <v>12/24 NTP Package Received--PO Needs To Be Approved Once Re-Uploaded By Tillman.</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D-HBR260</v>
      </c>
      <c r="B137" s="271" t="str">
        <v>Miami</v>
      </c>
      <c r="C137" s="1000">
        <v>46388</v>
      </c>
      <c r="D137" s="271">
        <v>52</v>
      </c>
      <c r="E137" s="271" t="str">
        <v>Pending</v>
      </c>
      <c r="F137" s="271" t="str">
        <v>Yes</v>
      </c>
      <c r="G137" s="271">
        <v>91411.65</v>
      </c>
      <c r="H137" s="271" t="str">
        <v>Yes</v>
      </c>
      <c r="I137" s="271">
        <v>0</v>
      </c>
      <c r="J137" s="271" t="str">
        <v>12/24 NTP Package Received.</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D-HBR261</v>
      </c>
      <c r="B138" s="271" t="str">
        <v>Miami</v>
      </c>
      <c r="C138" s="1000">
        <v>46388</v>
      </c>
      <c r="D138" s="271">
        <v>81</v>
      </c>
      <c r="E138" s="271" t="str">
        <v>Pending</v>
      </c>
      <c r="F138" s="271" t="str">
        <v>Yes</v>
      </c>
      <c r="G138" s="271">
        <v>105892.05</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D-HBR262</v>
      </c>
      <c r="B139" s="271" t="str">
        <v>Miami</v>
      </c>
      <c r="C139" s="1000">
        <v>46388</v>
      </c>
      <c r="D139" s="271">
        <v>79</v>
      </c>
      <c r="E139" s="271" t="str">
        <v>Pending</v>
      </c>
      <c r="F139" s="271" t="str">
        <v>Yes</v>
      </c>
      <c r="G139" s="271">
        <v>88420</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FB-HBR252</v>
      </c>
      <c r="B140" s="271" t="str">
        <v>Miami</v>
      </c>
      <c r="C140" s="1000">
        <v>46356</v>
      </c>
      <c r="D140" s="271">
        <v>0</v>
      </c>
      <c r="E140" s="271" t="str">
        <v>Pending</v>
      </c>
      <c r="F140" s="271" t="str">
        <v>No</v>
      </c>
      <c r="G140" s="271">
        <v>0</v>
      </c>
      <c r="H140" s="271" t="str">
        <v>Yes</v>
      </c>
      <c r="I140" s="271">
        <v>0</v>
      </c>
      <c r="J140" s="271" t="str">
        <v>12/24 NTP Package Received--Pending SOW and Fiber Details Splicing Document. Assigned to Yosep 1/7/26</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1000"/>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1000"/>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0"/>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0"/>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0"/>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0"/>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0"/>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0"/>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0"/>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0"/>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0"/>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0"/>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0"/>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1"/>
      <c r="B154" s="1272"/>
      <c r="C154" s="1273"/>
      <c r="D154" s="1272"/>
      <c r="E154" s="1272"/>
      <c r="F154" s="1272"/>
      <c r="G154" s="1272"/>
      <c r="H154" s="1272"/>
      <c r="I154" s="1274"/>
      <c r="J154" s="1274"/>
      <c r="K154" s="1274"/>
      <c r="L154" s="1274"/>
      <c r="M154" s="1274"/>
      <c r="N154" s="1274"/>
      <c r="O154" s="1274"/>
      <c r="P154" s="1274"/>
      <c r="Q154" s="1274"/>
      <c r="R154" s="1274"/>
      <c r="S154" s="1274"/>
      <c r="T154" s="1274"/>
      <c r="U154" s="1274"/>
      <c r="V154" s="1274"/>
      <c r="W154" s="1274"/>
      <c r="X154" s="1274"/>
      <c r="Y154" s="1274"/>
      <c r="Z154" s="1274"/>
      <c r="AA154" s="1274"/>
      <c r="AB154" s="1274"/>
      <c r="AC154" s="1274"/>
      <c r="AD154" s="1274"/>
      <c r="AE154" s="1274"/>
      <c r="AF154" s="1274"/>
      <c r="AG154" s="1274"/>
      <c r="AH154" s="1274"/>
      <c r="AI154" s="1274"/>
      <c r="AJ154" s="1274"/>
      <c r="AK154" s="1274"/>
      <c r="AL154" s="1274"/>
      <c r="AM154" s="1274"/>
      <c r="AN154" s="1274"/>
      <c r="AO154" s="1274"/>
      <c r="AP154" s="1274"/>
      <c r="AQ154" s="1274"/>
      <c r="AR154" s="1274"/>
      <c r="AS154" s="1274"/>
      <c r="AT154" s="1274"/>
      <c r="AU154" s="1274"/>
      <c r="AV154" s="1274"/>
      <c r="AW154" s="1274"/>
      <c r="AX154" s="1274"/>
      <c r="AY154" s="1274"/>
      <c r="AZ154" s="1274"/>
      <c r="BA154" s="1274"/>
      <c r="BB154" s="1274"/>
      <c r="BC154" s="1274"/>
      <c r="BD154" s="1274"/>
      <c r="BE154" s="1274"/>
      <c r="BF154" s="1274"/>
      <c r="BG154" s="1274"/>
      <c r="BH154" s="1274"/>
      <c r="BI154" s="1274"/>
      <c r="BJ154" s="1274"/>
      <c r="BK154" s="1274"/>
      <c r="BL154" s="1274"/>
      <c r="BM154" s="1274"/>
      <c r="BN154" s="1274"/>
      <c r="BO154" s="1274"/>
      <c r="BP154" s="1274"/>
      <c r="BQ154" s="1274"/>
      <c r="BR154" s="1274"/>
      <c r="BS154" s="1274"/>
      <c r="BT154" s="1274"/>
      <c r="BU154" s="1274"/>
      <c r="BV154" s="1274"/>
      <c r="BW154" s="1274"/>
      <c r="BX154" s="1274"/>
      <c r="BY154" s="1274"/>
      <c r="BZ154" s="1274"/>
      <c r="CA154" s="1274"/>
      <c r="CB154" s="1274"/>
      <c r="CC154" s="1274"/>
      <c r="CD154" s="1274"/>
      <c r="CE154" s="1274"/>
      <c r="CF154" s="1274"/>
      <c r="CG154" s="1274"/>
      <c r="CH154" s="1274"/>
      <c r="CI154" s="1274"/>
      <c r="CJ154" s="1274"/>
      <c r="CK154" s="1274"/>
      <c r="CL154" s="1274"/>
      <c r="CM154" s="1274"/>
      <c r="CN154" s="1274"/>
      <c r="CO154" s="1274"/>
      <c r="CP154" s="1274"/>
      <c r="CQ154" s="1274"/>
      <c r="CR154" s="1274"/>
    </row>
    <row r="155" spans="1:96">
      <c r="A155" s="1271"/>
      <c r="B155" s="1272"/>
      <c r="C155" s="1273"/>
      <c r="D155" s="1272"/>
      <c r="E155" s="1272"/>
      <c r="F155" s="1272"/>
      <c r="G155" s="1272"/>
      <c r="H155" s="1272"/>
      <c r="I155" s="1274"/>
      <c r="J155" s="1274"/>
      <c r="K155" s="1274"/>
      <c r="L155" s="1274"/>
      <c r="M155" s="1274"/>
      <c r="N155" s="1274"/>
      <c r="O155" s="1274"/>
      <c r="P155" s="1274"/>
      <c r="Q155" s="1274"/>
      <c r="R155" s="1274"/>
      <c r="S155" s="1274"/>
      <c r="T155" s="1274"/>
      <c r="U155" s="1274"/>
      <c r="V155" s="1274"/>
      <c r="W155" s="1274"/>
      <c r="X155" s="1274"/>
      <c r="Y155" s="1274"/>
      <c r="Z155" s="1274"/>
      <c r="AA155" s="1274"/>
      <c r="AB155" s="1274"/>
      <c r="AC155" s="1274"/>
      <c r="AD155" s="1274"/>
      <c r="AE155" s="1274"/>
      <c r="AF155" s="1274"/>
      <c r="AG155" s="1274"/>
      <c r="AH155" s="1274"/>
      <c r="AI155" s="1274"/>
      <c r="AJ155" s="1274"/>
      <c r="AK155" s="1274"/>
      <c r="AL155" s="1274"/>
      <c r="AM155" s="1274"/>
      <c r="AN155" s="1274"/>
      <c r="AO155" s="1274"/>
      <c r="AP155" s="1274"/>
      <c r="AQ155" s="1274"/>
      <c r="AR155" s="1274"/>
      <c r="AS155" s="1274"/>
      <c r="AT155" s="1274"/>
      <c r="AU155" s="1274"/>
      <c r="AV155" s="1274"/>
      <c r="AW155" s="1274"/>
      <c r="AX155" s="1274"/>
      <c r="AY155" s="1274"/>
      <c r="AZ155" s="1274"/>
      <c r="BA155" s="1274"/>
      <c r="BB155" s="1274"/>
      <c r="BC155" s="1274"/>
      <c r="BD155" s="1274"/>
      <c r="BE155" s="1274"/>
      <c r="BF155" s="1274"/>
      <c r="BG155" s="1274"/>
      <c r="BH155" s="1274"/>
      <c r="BI155" s="1274"/>
      <c r="BJ155" s="1274"/>
      <c r="BK155" s="1274"/>
      <c r="BL155" s="1274"/>
      <c r="BM155" s="1274"/>
      <c r="BN155" s="1274"/>
      <c r="BO155" s="1274"/>
      <c r="BP155" s="1274"/>
      <c r="BQ155" s="1274"/>
      <c r="BR155" s="1274"/>
      <c r="BS155" s="1274"/>
      <c r="BT155" s="1274"/>
      <c r="BU155" s="1274"/>
      <c r="BV155" s="1274"/>
      <c r="BW155" s="1274"/>
      <c r="BX155" s="1274"/>
      <c r="BY155" s="1274"/>
      <c r="BZ155" s="1274"/>
      <c r="CA155" s="1274"/>
      <c r="CB155" s="1274"/>
      <c r="CC155" s="1274"/>
      <c r="CD155" s="1274"/>
      <c r="CE155" s="1274"/>
      <c r="CF155" s="1274"/>
      <c r="CG155" s="1274"/>
      <c r="CH155" s="1274"/>
      <c r="CI155" s="1274"/>
      <c r="CJ155" s="1274"/>
      <c r="CK155" s="1274"/>
      <c r="CL155" s="1274"/>
      <c r="CM155" s="1274"/>
      <c r="CN155" s="1274"/>
      <c r="CO155" s="1274"/>
      <c r="CP155" s="1274"/>
      <c r="CQ155" s="1274"/>
      <c r="CR155" s="1274"/>
    </row>
    <row r="156" spans="1:96">
      <c r="A156" s="1271"/>
      <c r="B156" s="1272"/>
      <c r="C156" s="1273"/>
      <c r="D156" s="1272"/>
      <c r="E156" s="1272"/>
      <c r="F156" s="1272"/>
      <c r="G156" s="1272"/>
      <c r="H156" s="1272"/>
      <c r="I156" s="1274"/>
      <c r="J156" s="1274"/>
      <c r="K156" s="1274"/>
      <c r="L156" s="1274"/>
      <c r="M156" s="1274"/>
      <c r="N156" s="1274"/>
      <c r="O156" s="1274"/>
      <c r="P156" s="1274"/>
      <c r="Q156" s="1274"/>
      <c r="R156" s="1274"/>
      <c r="S156" s="1274"/>
      <c r="T156" s="1274"/>
      <c r="U156" s="1274"/>
      <c r="V156" s="1274"/>
      <c r="W156" s="1274"/>
      <c r="X156" s="1274"/>
      <c r="Y156" s="1274"/>
      <c r="Z156" s="1274"/>
      <c r="AA156" s="1274"/>
      <c r="AB156" s="1274"/>
      <c r="AC156" s="1274"/>
      <c r="AD156" s="1274"/>
      <c r="AE156" s="1274"/>
      <c r="AF156" s="1274"/>
      <c r="AG156" s="1274"/>
      <c r="AH156" s="1274"/>
      <c r="AI156" s="1274"/>
      <c r="AJ156" s="1274"/>
      <c r="AK156" s="1274"/>
      <c r="AL156" s="1274"/>
      <c r="AM156" s="1274"/>
      <c r="AN156" s="1274"/>
      <c r="AO156" s="1274"/>
      <c r="AP156" s="1274"/>
      <c r="AQ156" s="1274"/>
      <c r="AR156" s="1274"/>
      <c r="AS156" s="1274"/>
      <c r="AT156" s="1274"/>
      <c r="AU156" s="1274"/>
      <c r="AV156" s="1274"/>
      <c r="AW156" s="1274"/>
      <c r="AX156" s="1274"/>
      <c r="AY156" s="1274"/>
      <c r="AZ156" s="1274"/>
      <c r="BA156" s="1274"/>
      <c r="BB156" s="1274"/>
      <c r="BC156" s="1274"/>
      <c r="BD156" s="1274"/>
      <c r="BE156" s="1274"/>
      <c r="BF156" s="1274"/>
      <c r="BG156" s="1274"/>
      <c r="BH156" s="1274"/>
      <c r="BI156" s="1274"/>
      <c r="BJ156" s="1274"/>
      <c r="BK156" s="1274"/>
      <c r="BL156" s="1274"/>
      <c r="BM156" s="1274"/>
      <c r="BN156" s="1274"/>
      <c r="BO156" s="1274"/>
      <c r="BP156" s="1274"/>
      <c r="BQ156" s="1274"/>
      <c r="BR156" s="1274"/>
      <c r="BS156" s="1274"/>
      <c r="BT156" s="1274"/>
      <c r="BU156" s="1274"/>
      <c r="BV156" s="1274"/>
      <c r="BW156" s="1274"/>
      <c r="BX156" s="1274"/>
      <c r="BY156" s="1274"/>
      <c r="BZ156" s="1274"/>
      <c r="CA156" s="1274"/>
      <c r="CB156" s="1274"/>
      <c r="CC156" s="1274"/>
      <c r="CD156" s="1274"/>
      <c r="CE156" s="1274"/>
      <c r="CF156" s="1274"/>
      <c r="CG156" s="1274"/>
      <c r="CH156" s="1274"/>
      <c r="CI156" s="1274"/>
      <c r="CJ156" s="1274"/>
      <c r="CK156" s="1274"/>
      <c r="CL156" s="1274"/>
      <c r="CM156" s="1274"/>
      <c r="CN156" s="1274"/>
      <c r="CO156" s="1274"/>
      <c r="CP156" s="1274"/>
      <c r="CQ156" s="1274"/>
      <c r="CR156" s="1274"/>
    </row>
    <row r="157" spans="1:96">
      <c r="A157" s="1271"/>
      <c r="B157" s="1272"/>
      <c r="C157" s="1273"/>
      <c r="D157" s="1272"/>
      <c r="E157" s="1272"/>
      <c r="F157" s="1272"/>
      <c r="G157" s="1272"/>
      <c r="H157" s="1272"/>
      <c r="I157" s="1274"/>
      <c r="J157" s="1274"/>
      <c r="K157" s="1274"/>
      <c r="L157" s="1274"/>
      <c r="M157" s="1274"/>
      <c r="N157" s="1274"/>
      <c r="O157" s="1274"/>
      <c r="P157" s="1274"/>
      <c r="Q157" s="1274"/>
      <c r="R157" s="1274"/>
      <c r="S157" s="1274"/>
      <c r="T157" s="1274"/>
      <c r="U157" s="1274"/>
      <c r="V157" s="1274"/>
      <c r="W157" s="1274"/>
      <c r="X157" s="1274"/>
      <c r="Y157" s="1274"/>
      <c r="Z157" s="1274"/>
      <c r="AA157" s="1274"/>
      <c r="AB157" s="1274"/>
      <c r="AC157" s="1274"/>
      <c r="AD157" s="1274"/>
      <c r="AE157" s="1274"/>
      <c r="AF157" s="1274"/>
      <c r="AG157" s="1274"/>
      <c r="AH157" s="1274"/>
      <c r="AI157" s="1274"/>
      <c r="AJ157" s="1274"/>
      <c r="AK157" s="1274"/>
      <c r="AL157" s="1274"/>
      <c r="AM157" s="1274"/>
      <c r="AN157" s="1274"/>
      <c r="AO157" s="1274"/>
      <c r="AP157" s="1274"/>
      <c r="AQ157" s="1274"/>
      <c r="AR157" s="1274"/>
      <c r="AS157" s="1274"/>
      <c r="AT157" s="1274"/>
      <c r="AU157" s="1274"/>
      <c r="AV157" s="1274"/>
      <c r="AW157" s="1274"/>
      <c r="AX157" s="1274"/>
      <c r="AY157" s="1274"/>
      <c r="AZ157" s="1274"/>
      <c r="BA157" s="1274"/>
      <c r="BB157" s="1274"/>
      <c r="BC157" s="1274"/>
      <c r="BD157" s="1274"/>
      <c r="BE157" s="1274"/>
      <c r="BF157" s="1274"/>
      <c r="BG157" s="1274"/>
      <c r="BH157" s="1274"/>
      <c r="BI157" s="1274"/>
      <c r="BJ157" s="1274"/>
      <c r="BK157" s="1274"/>
      <c r="BL157" s="1274"/>
      <c r="BM157" s="1274"/>
      <c r="BN157" s="1274"/>
      <c r="BO157" s="1274"/>
      <c r="BP157" s="1274"/>
      <c r="BQ157" s="1274"/>
      <c r="BR157" s="1274"/>
      <c r="BS157" s="1274"/>
      <c r="BT157" s="1274"/>
      <c r="BU157" s="1274"/>
      <c r="BV157" s="1274"/>
      <c r="BW157" s="1274"/>
      <c r="BX157" s="1274"/>
      <c r="BY157" s="1274"/>
      <c r="BZ157" s="1274"/>
      <c r="CA157" s="1274"/>
      <c r="CB157" s="1274"/>
      <c r="CC157" s="1274"/>
      <c r="CD157" s="1274"/>
      <c r="CE157" s="1274"/>
      <c r="CF157" s="1274"/>
      <c r="CG157" s="1274"/>
      <c r="CH157" s="1274"/>
      <c r="CI157" s="1274"/>
      <c r="CJ157" s="1274"/>
      <c r="CK157" s="1274"/>
      <c r="CL157" s="1274"/>
      <c r="CM157" s="1274"/>
      <c r="CN157" s="1274"/>
      <c r="CO157" s="1274"/>
      <c r="CP157" s="1274"/>
      <c r="CQ157" s="1274"/>
      <c r="CR157" s="1274"/>
    </row>
    <row r="158" spans="1:96">
      <c r="A158" s="1271"/>
      <c r="B158" s="1272"/>
      <c r="C158" s="1273"/>
      <c r="D158" s="1272"/>
      <c r="E158" s="1272"/>
      <c r="F158" s="1272"/>
      <c r="G158" s="1272"/>
      <c r="H158" s="1272"/>
      <c r="I158" s="1274"/>
      <c r="J158" s="1274"/>
      <c r="K158" s="1274"/>
      <c r="L158" s="1274"/>
      <c r="M158" s="1274"/>
      <c r="N158" s="1274"/>
      <c r="O158" s="1274"/>
      <c r="P158" s="1274"/>
      <c r="Q158" s="1274"/>
      <c r="R158" s="1274"/>
      <c r="S158" s="1274"/>
      <c r="T158" s="1274"/>
      <c r="U158" s="1274"/>
      <c r="V158" s="1274"/>
      <c r="W158" s="1274"/>
      <c r="X158" s="1274"/>
      <c r="Y158" s="1274"/>
      <c r="Z158" s="1274"/>
      <c r="AA158" s="1274"/>
      <c r="AB158" s="1274"/>
      <c r="AC158" s="1274"/>
      <c r="AD158" s="1274"/>
      <c r="AE158" s="1274"/>
      <c r="AF158" s="1274"/>
      <c r="AG158" s="1274"/>
      <c r="AH158" s="1274"/>
      <c r="AI158" s="1274"/>
      <c r="AJ158" s="1274"/>
      <c r="AK158" s="1274"/>
      <c r="AL158" s="1274"/>
      <c r="AM158" s="1274"/>
      <c r="AN158" s="1274"/>
      <c r="AO158" s="1274"/>
      <c r="AP158" s="1274"/>
      <c r="AQ158" s="1274"/>
      <c r="AR158" s="1274"/>
      <c r="AS158" s="1274"/>
      <c r="AT158" s="1274"/>
      <c r="AU158" s="1274"/>
      <c r="AV158" s="1274"/>
      <c r="AW158" s="1274"/>
      <c r="AX158" s="1274"/>
      <c r="AY158" s="1274"/>
      <c r="AZ158" s="1274"/>
      <c r="BA158" s="1274"/>
      <c r="BB158" s="1274"/>
      <c r="BC158" s="1274"/>
      <c r="BD158" s="1274"/>
      <c r="BE158" s="1274"/>
      <c r="BF158" s="1274"/>
      <c r="BG158" s="1274"/>
      <c r="BH158" s="1274"/>
      <c r="BI158" s="1274"/>
      <c r="BJ158" s="1274"/>
      <c r="BK158" s="1274"/>
      <c r="BL158" s="1274"/>
      <c r="BM158" s="1274"/>
      <c r="BN158" s="1274"/>
      <c r="BO158" s="1274"/>
      <c r="BP158" s="1274"/>
      <c r="BQ158" s="1274"/>
      <c r="BR158" s="1274"/>
      <c r="BS158" s="1274"/>
      <c r="BT158" s="1274"/>
      <c r="BU158" s="1274"/>
      <c r="BV158" s="1274"/>
      <c r="BW158" s="1274"/>
      <c r="BX158" s="1274"/>
      <c r="BY158" s="1274"/>
      <c r="BZ158" s="1274"/>
      <c r="CA158" s="1274"/>
      <c r="CB158" s="1274"/>
      <c r="CC158" s="1274"/>
      <c r="CD158" s="1274"/>
      <c r="CE158" s="1274"/>
      <c r="CF158" s="1274"/>
      <c r="CG158" s="1274"/>
      <c r="CH158" s="1274"/>
      <c r="CI158" s="1274"/>
      <c r="CJ158" s="1274"/>
      <c r="CK158" s="1274"/>
      <c r="CL158" s="1274"/>
      <c r="CM158" s="1274"/>
      <c r="CN158" s="1274"/>
      <c r="CO158" s="1274"/>
      <c r="CP158" s="1274"/>
      <c r="CQ158" s="1274"/>
      <c r="CR158" s="1274"/>
    </row>
    <row r="159" spans="1:96">
      <c r="A159" s="1271"/>
      <c r="B159" s="1272"/>
      <c r="C159" s="1273"/>
      <c r="D159" s="1272"/>
      <c r="E159" s="1272"/>
      <c r="F159" s="1272"/>
      <c r="G159" s="1272"/>
      <c r="H159" s="1272"/>
      <c r="I159" s="1274"/>
      <c r="J159" s="1274"/>
      <c r="K159" s="1274"/>
      <c r="L159" s="1274"/>
      <c r="M159" s="1274"/>
      <c r="N159" s="1274"/>
      <c r="O159" s="1274"/>
      <c r="P159" s="1274"/>
      <c r="Q159" s="1274"/>
      <c r="R159" s="1274"/>
      <c r="S159" s="1274"/>
      <c r="T159" s="1274"/>
      <c r="U159" s="1274"/>
      <c r="V159" s="1274"/>
      <c r="W159" s="1274"/>
      <c r="X159" s="1274"/>
      <c r="Y159" s="1274"/>
      <c r="Z159" s="1274"/>
      <c r="AA159" s="1274"/>
      <c r="AB159" s="1274"/>
      <c r="AC159" s="1274"/>
      <c r="AD159" s="1274"/>
      <c r="AE159" s="1274"/>
      <c r="AF159" s="1274"/>
      <c r="AG159" s="1274"/>
      <c r="AH159" s="1274"/>
      <c r="AI159" s="1274"/>
      <c r="AJ159" s="1274"/>
      <c r="AK159" s="1274"/>
      <c r="AL159" s="1274"/>
      <c r="AM159" s="1274"/>
      <c r="AN159" s="1274"/>
      <c r="AO159" s="1274"/>
      <c r="AP159" s="1274"/>
      <c r="AQ159" s="1274"/>
      <c r="AR159" s="1274"/>
      <c r="AS159" s="1274"/>
      <c r="AT159" s="1274"/>
      <c r="AU159" s="1274"/>
      <c r="AV159" s="1274"/>
      <c r="AW159" s="1274"/>
      <c r="AX159" s="1274"/>
      <c r="AY159" s="1274"/>
      <c r="AZ159" s="1274"/>
      <c r="BA159" s="1274"/>
      <c r="BB159" s="1274"/>
      <c r="BC159" s="1274"/>
      <c r="BD159" s="1274"/>
      <c r="BE159" s="1274"/>
      <c r="BF159" s="1274"/>
      <c r="BG159" s="1274"/>
      <c r="BH159" s="1274"/>
      <c r="BI159" s="1274"/>
      <c r="BJ159" s="1274"/>
      <c r="BK159" s="1274"/>
      <c r="BL159" s="1274"/>
      <c r="BM159" s="1274"/>
      <c r="BN159" s="1274"/>
      <c r="BO159" s="1274"/>
      <c r="BP159" s="1274"/>
      <c r="BQ159" s="1274"/>
      <c r="BR159" s="1274"/>
      <c r="BS159" s="1274"/>
      <c r="BT159" s="1274"/>
      <c r="BU159" s="1274"/>
      <c r="BV159" s="1274"/>
      <c r="BW159" s="1274"/>
      <c r="BX159" s="1274"/>
      <c r="BY159" s="1274"/>
      <c r="BZ159" s="1274"/>
      <c r="CA159" s="1274"/>
      <c r="CB159" s="1274"/>
      <c r="CC159" s="1274"/>
      <c r="CD159" s="1274"/>
      <c r="CE159" s="1274"/>
      <c r="CF159" s="1274"/>
      <c r="CG159" s="1274"/>
      <c r="CH159" s="1274"/>
      <c r="CI159" s="1274"/>
      <c r="CJ159" s="1274"/>
      <c r="CK159" s="1274"/>
      <c r="CL159" s="1274"/>
      <c r="CM159" s="1274"/>
      <c r="CN159" s="1274"/>
      <c r="CO159" s="1274"/>
      <c r="CP159" s="1274"/>
      <c r="CQ159" s="1274"/>
      <c r="CR159" s="1274"/>
    </row>
    <row r="160" spans="1:96">
      <c r="A160" s="1271"/>
      <c r="B160" s="1272"/>
      <c r="C160" s="1273"/>
      <c r="D160" s="1272"/>
      <c r="E160" s="1272"/>
      <c r="F160" s="1272"/>
      <c r="G160" s="1272"/>
      <c r="H160" s="1272"/>
      <c r="I160" s="1274"/>
      <c r="J160" s="1274"/>
      <c r="K160" s="1274"/>
      <c r="L160" s="1274"/>
      <c r="M160" s="1274"/>
      <c r="N160" s="1274"/>
      <c r="O160" s="1274"/>
      <c r="P160" s="1274"/>
      <c r="Q160" s="1274"/>
      <c r="R160" s="1274"/>
      <c r="S160" s="1274"/>
      <c r="T160" s="1274"/>
      <c r="U160" s="1274"/>
      <c r="V160" s="1274"/>
      <c r="W160" s="1274"/>
      <c r="X160" s="1274"/>
      <c r="Y160" s="1274"/>
      <c r="Z160" s="1274"/>
      <c r="AA160" s="1274"/>
      <c r="AB160" s="1274"/>
      <c r="AC160" s="1274"/>
      <c r="AD160" s="1274"/>
      <c r="AE160" s="1274"/>
      <c r="AF160" s="1274"/>
      <c r="AG160" s="1274"/>
      <c r="AH160" s="1274"/>
      <c r="AI160" s="1274"/>
      <c r="AJ160" s="1274"/>
      <c r="AK160" s="1274"/>
      <c r="AL160" s="1274"/>
      <c r="AM160" s="1274"/>
      <c r="AN160" s="1274"/>
      <c r="AO160" s="1274"/>
      <c r="AP160" s="1274"/>
      <c r="AQ160" s="1274"/>
      <c r="AR160" s="1274"/>
      <c r="AS160" s="1274"/>
      <c r="AT160" s="1274"/>
      <c r="AU160" s="1274"/>
      <c r="AV160" s="1274"/>
      <c r="AW160" s="1274"/>
      <c r="AX160" s="1274"/>
      <c r="AY160" s="1274"/>
      <c r="AZ160" s="1274"/>
      <c r="BA160" s="1274"/>
      <c r="BB160" s="1274"/>
      <c r="BC160" s="1274"/>
      <c r="BD160" s="1274"/>
      <c r="BE160" s="1274"/>
      <c r="BF160" s="1274"/>
      <c r="BG160" s="1274"/>
      <c r="BH160" s="1274"/>
      <c r="BI160" s="1274"/>
      <c r="BJ160" s="1274"/>
      <c r="BK160" s="1274"/>
      <c r="BL160" s="1274"/>
      <c r="BM160" s="1274"/>
      <c r="BN160" s="1274"/>
      <c r="BO160" s="1274"/>
      <c r="BP160" s="1274"/>
      <c r="BQ160" s="1274"/>
      <c r="BR160" s="1274"/>
      <c r="BS160" s="1274"/>
      <c r="BT160" s="1274"/>
      <c r="BU160" s="1274"/>
      <c r="BV160" s="1274"/>
      <c r="BW160" s="1274"/>
      <c r="BX160" s="1274"/>
      <c r="BY160" s="1274"/>
      <c r="BZ160" s="1274"/>
      <c r="CA160" s="1274"/>
      <c r="CB160" s="1274"/>
      <c r="CC160" s="1274"/>
      <c r="CD160" s="1274"/>
      <c r="CE160" s="1274"/>
      <c r="CF160" s="1274"/>
      <c r="CG160" s="1274"/>
      <c r="CH160" s="1274"/>
      <c r="CI160" s="1274"/>
      <c r="CJ160" s="1274"/>
      <c r="CK160" s="1274"/>
      <c r="CL160" s="1274"/>
      <c r="CM160" s="1274"/>
      <c r="CN160" s="1274"/>
      <c r="CO160" s="1274"/>
      <c r="CP160" s="1274"/>
      <c r="CQ160" s="1274"/>
      <c r="CR160" s="1274"/>
    </row>
    <row r="161" spans="1:96">
      <c r="A161" s="1271"/>
      <c r="B161" s="1272"/>
      <c r="C161" s="1273"/>
      <c r="D161" s="1272"/>
      <c r="E161" s="1272"/>
      <c r="F161" s="1272"/>
      <c r="G161" s="1272"/>
      <c r="H161" s="1272"/>
      <c r="I161" s="1274"/>
      <c r="J161" s="1274"/>
      <c r="K161" s="1274"/>
      <c r="L161" s="1274"/>
      <c r="M161" s="1274"/>
      <c r="N161" s="1274"/>
      <c r="O161" s="1274"/>
      <c r="P161" s="1274"/>
      <c r="Q161" s="1274"/>
      <c r="R161" s="1274"/>
      <c r="S161" s="1274"/>
      <c r="T161" s="1274"/>
      <c r="U161" s="1274"/>
      <c r="V161" s="1274"/>
      <c r="W161" s="1274"/>
      <c r="X161" s="1274"/>
      <c r="Y161" s="1274"/>
      <c r="Z161" s="1274"/>
      <c r="AA161" s="1274"/>
      <c r="AB161" s="1274"/>
      <c r="AC161" s="1274"/>
      <c r="AD161" s="1274"/>
      <c r="AE161" s="1274"/>
      <c r="AF161" s="1274"/>
      <c r="AG161" s="1274"/>
      <c r="AH161" s="1274"/>
      <c r="AI161" s="1274"/>
      <c r="AJ161" s="1274"/>
      <c r="AK161" s="1274"/>
      <c r="AL161" s="1274"/>
      <c r="AM161" s="1274"/>
      <c r="AN161" s="1274"/>
      <c r="AO161" s="1274"/>
      <c r="AP161" s="1274"/>
      <c r="AQ161" s="1274"/>
      <c r="AR161" s="1274"/>
      <c r="AS161" s="1274"/>
      <c r="AT161" s="1274"/>
      <c r="AU161" s="1274"/>
      <c r="AV161" s="1274"/>
      <c r="AW161" s="1274"/>
      <c r="AX161" s="1274"/>
      <c r="AY161" s="1274"/>
      <c r="AZ161" s="1274"/>
      <c r="BA161" s="1274"/>
      <c r="BB161" s="1274"/>
      <c r="BC161" s="1274"/>
      <c r="BD161" s="1274"/>
      <c r="BE161" s="1274"/>
      <c r="BF161" s="1274"/>
      <c r="BG161" s="1274"/>
      <c r="BH161" s="1274"/>
      <c r="BI161" s="1274"/>
      <c r="BJ161" s="1274"/>
      <c r="BK161" s="1274"/>
      <c r="BL161" s="1274"/>
      <c r="BM161" s="1274"/>
      <c r="BN161" s="1274"/>
      <c r="BO161" s="1274"/>
      <c r="BP161" s="1274"/>
      <c r="BQ161" s="1274"/>
      <c r="BR161" s="1274"/>
      <c r="BS161" s="1274"/>
      <c r="BT161" s="1274"/>
      <c r="BU161" s="1274"/>
      <c r="BV161" s="1274"/>
      <c r="BW161" s="1274"/>
      <c r="BX161" s="1274"/>
      <c r="BY161" s="1274"/>
      <c r="BZ161" s="1274"/>
      <c r="CA161" s="1274"/>
      <c r="CB161" s="1274"/>
      <c r="CC161" s="1274"/>
      <c r="CD161" s="1274"/>
      <c r="CE161" s="1274"/>
      <c r="CF161" s="1274"/>
      <c r="CG161" s="1274"/>
      <c r="CH161" s="1274"/>
      <c r="CI161" s="1274"/>
      <c r="CJ161" s="1274"/>
      <c r="CK161" s="1274"/>
      <c r="CL161" s="1274"/>
      <c r="CM161" s="1274"/>
      <c r="CN161" s="1274"/>
      <c r="CO161" s="1274"/>
      <c r="CP161" s="1274"/>
      <c r="CQ161" s="1274"/>
      <c r="CR161" s="1274"/>
    </row>
    <row r="162" spans="1:96">
      <c r="A162" s="1271"/>
      <c r="B162" s="1272"/>
      <c r="C162" s="1273"/>
      <c r="D162" s="1272"/>
      <c r="E162" s="1272"/>
      <c r="F162" s="1272"/>
      <c r="G162" s="1272"/>
      <c r="H162" s="1272"/>
      <c r="I162" s="1274"/>
      <c r="J162" s="1274"/>
      <c r="K162" s="1274"/>
      <c r="L162" s="1274"/>
      <c r="M162" s="1274"/>
      <c r="N162" s="1274"/>
      <c r="O162" s="1274"/>
      <c r="P162" s="1274"/>
      <c r="Q162" s="1274"/>
      <c r="R162" s="1274"/>
      <c r="S162" s="1274"/>
      <c r="T162" s="1274"/>
      <c r="U162" s="1274"/>
      <c r="V162" s="1274"/>
      <c r="W162" s="1274"/>
      <c r="X162" s="1274"/>
      <c r="Y162" s="1274"/>
      <c r="Z162" s="1274"/>
      <c r="AA162" s="1274"/>
      <c r="AB162" s="1274"/>
      <c r="AC162" s="1274"/>
      <c r="AD162" s="1274"/>
      <c r="AE162" s="1274"/>
      <c r="AF162" s="1274"/>
      <c r="AG162" s="1274"/>
      <c r="AH162" s="1274"/>
      <c r="AI162" s="1274"/>
      <c r="AJ162" s="1274"/>
      <c r="AK162" s="1274"/>
      <c r="AL162" s="1274"/>
      <c r="AM162" s="1274"/>
      <c r="AN162" s="1274"/>
      <c r="AO162" s="1274"/>
      <c r="AP162" s="1274"/>
      <c r="AQ162" s="1274"/>
      <c r="AR162" s="1274"/>
      <c r="AS162" s="1274"/>
      <c r="AT162" s="1274"/>
      <c r="AU162" s="1274"/>
      <c r="AV162" s="1274"/>
      <c r="AW162" s="1274"/>
      <c r="AX162" s="1274"/>
      <c r="AY162" s="1274"/>
      <c r="AZ162" s="1274"/>
      <c r="BA162" s="1274"/>
      <c r="BB162" s="1274"/>
      <c r="BC162" s="1274"/>
      <c r="BD162" s="1274"/>
      <c r="BE162" s="1274"/>
      <c r="BF162" s="1274"/>
      <c r="BG162" s="1274"/>
      <c r="BH162" s="1274"/>
      <c r="BI162" s="1274"/>
      <c r="BJ162" s="1274"/>
      <c r="BK162" s="1274"/>
      <c r="BL162" s="1274"/>
      <c r="BM162" s="1274"/>
      <c r="BN162" s="1274"/>
      <c r="BO162" s="1274"/>
      <c r="BP162" s="1274"/>
      <c r="BQ162" s="1274"/>
      <c r="BR162" s="1274"/>
      <c r="BS162" s="1274"/>
      <c r="BT162" s="1274"/>
      <c r="BU162" s="1274"/>
      <c r="BV162" s="1274"/>
      <c r="BW162" s="1274"/>
      <c r="BX162" s="1274"/>
      <c r="BY162" s="1274"/>
      <c r="BZ162" s="1274"/>
      <c r="CA162" s="1274"/>
      <c r="CB162" s="1274"/>
      <c r="CC162" s="1274"/>
      <c r="CD162" s="1274"/>
      <c r="CE162" s="1274"/>
      <c r="CF162" s="1274"/>
      <c r="CG162" s="1274"/>
      <c r="CH162" s="1274"/>
      <c r="CI162" s="1274"/>
      <c r="CJ162" s="1274"/>
      <c r="CK162" s="1274"/>
      <c r="CL162" s="1274"/>
      <c r="CM162" s="1274"/>
      <c r="CN162" s="1274"/>
      <c r="CO162" s="1274"/>
      <c r="CP162" s="1274"/>
      <c r="CQ162" s="1274"/>
      <c r="CR162" s="1274"/>
    </row>
    <row r="163" spans="1:96">
      <c r="A163" s="1271"/>
      <c r="B163" s="1272"/>
      <c r="C163" s="1273"/>
      <c r="D163" s="1272"/>
      <c r="E163" s="1272"/>
      <c r="F163" s="1272"/>
      <c r="G163" s="1272"/>
      <c r="H163" s="1272"/>
      <c r="I163" s="1274"/>
      <c r="J163" s="1274"/>
      <c r="K163" s="1274"/>
      <c r="L163" s="1274"/>
      <c r="M163" s="1274"/>
      <c r="N163" s="1274"/>
      <c r="O163" s="1274"/>
      <c r="P163" s="1274"/>
      <c r="Q163" s="1274"/>
      <c r="R163" s="1274"/>
      <c r="S163" s="1274"/>
      <c r="T163" s="1274"/>
      <c r="U163" s="1274"/>
      <c r="V163" s="1274"/>
      <c r="W163" s="1274"/>
      <c r="X163" s="1274"/>
      <c r="Y163" s="1274"/>
      <c r="Z163" s="1274"/>
      <c r="AA163" s="1274"/>
      <c r="AB163" s="1274"/>
      <c r="AC163" s="1274"/>
      <c r="AD163" s="1274"/>
      <c r="AE163" s="1274"/>
      <c r="AF163" s="1274"/>
      <c r="AG163" s="1274"/>
      <c r="AH163" s="1274"/>
      <c r="AI163" s="1274"/>
      <c r="AJ163" s="1274"/>
      <c r="AK163" s="1274"/>
      <c r="AL163" s="1274"/>
      <c r="AM163" s="1274"/>
      <c r="AN163" s="1274"/>
      <c r="AO163" s="1274"/>
      <c r="AP163" s="1274"/>
      <c r="AQ163" s="1274"/>
      <c r="AR163" s="1274"/>
      <c r="AS163" s="1274"/>
      <c r="AT163" s="1274"/>
      <c r="AU163" s="1274"/>
      <c r="AV163" s="1274"/>
      <c r="AW163" s="1274"/>
      <c r="AX163" s="1274"/>
      <c r="AY163" s="1274"/>
      <c r="AZ163" s="1274"/>
      <c r="BA163" s="1274"/>
      <c r="BB163" s="1274"/>
      <c r="BC163" s="1274"/>
      <c r="BD163" s="1274"/>
      <c r="BE163" s="1274"/>
      <c r="BF163" s="1274"/>
      <c r="BG163" s="1274"/>
      <c r="BH163" s="1274"/>
      <c r="BI163" s="1274"/>
      <c r="BJ163" s="1274"/>
      <c r="BK163" s="1274"/>
      <c r="BL163" s="1274"/>
      <c r="BM163" s="1274"/>
      <c r="BN163" s="1274"/>
      <c r="BO163" s="1274"/>
      <c r="BP163" s="1274"/>
      <c r="BQ163" s="1274"/>
      <c r="BR163" s="1274"/>
      <c r="BS163" s="1274"/>
      <c r="BT163" s="1274"/>
      <c r="BU163" s="1274"/>
      <c r="BV163" s="1274"/>
      <c r="BW163" s="1274"/>
      <c r="BX163" s="1274"/>
      <c r="BY163" s="1274"/>
      <c r="BZ163" s="1274"/>
      <c r="CA163" s="1274"/>
      <c r="CB163" s="1274"/>
      <c r="CC163" s="1274"/>
      <c r="CD163" s="1274"/>
      <c r="CE163" s="1274"/>
      <c r="CF163" s="1274"/>
      <c r="CG163" s="1274"/>
      <c r="CH163" s="1274"/>
      <c r="CI163" s="1274"/>
      <c r="CJ163" s="1274"/>
      <c r="CK163" s="1274"/>
      <c r="CL163" s="1274"/>
      <c r="CM163" s="1274"/>
      <c r="CN163" s="1274"/>
      <c r="CO163" s="1274"/>
      <c r="CP163" s="1274"/>
      <c r="CQ163" s="1274"/>
      <c r="CR163" s="1274"/>
    </row>
    <row r="164" spans="1:96">
      <c r="A164" s="1271"/>
      <c r="B164" s="1272"/>
      <c r="C164" s="1273"/>
      <c r="D164" s="1272"/>
      <c r="E164" s="1272"/>
      <c r="F164" s="1272"/>
      <c r="G164" s="1272"/>
      <c r="H164" s="1272"/>
      <c r="I164" s="1274"/>
      <c r="J164" s="1274"/>
      <c r="K164" s="1274"/>
      <c r="L164" s="1274"/>
      <c r="M164" s="1274"/>
      <c r="N164" s="1274"/>
      <c r="O164" s="1274"/>
      <c r="P164" s="1274"/>
      <c r="Q164" s="1274"/>
      <c r="R164" s="1274"/>
      <c r="S164" s="1274"/>
      <c r="T164" s="1274"/>
      <c r="U164" s="1274"/>
      <c r="V164" s="1274"/>
      <c r="W164" s="1274"/>
      <c r="X164" s="1274"/>
      <c r="Y164" s="1274"/>
      <c r="Z164" s="1274"/>
      <c r="AA164" s="1274"/>
      <c r="AB164" s="1274"/>
      <c r="AC164" s="1274"/>
      <c r="AD164" s="1274"/>
      <c r="AE164" s="1274"/>
      <c r="AF164" s="1274"/>
      <c r="AG164" s="1274"/>
      <c r="AH164" s="1274"/>
      <c r="AI164" s="1274"/>
      <c r="AJ164" s="1274"/>
      <c r="AK164" s="1274"/>
      <c r="AL164" s="1274"/>
      <c r="AM164" s="1274"/>
      <c r="AN164" s="1274"/>
      <c r="AO164" s="1274"/>
      <c r="AP164" s="1274"/>
      <c r="AQ164" s="1274"/>
      <c r="AR164" s="1274"/>
      <c r="AS164" s="1274"/>
      <c r="AT164" s="1274"/>
      <c r="AU164" s="1274"/>
      <c r="AV164" s="1274"/>
      <c r="AW164" s="1274"/>
      <c r="AX164" s="1274"/>
      <c r="AY164" s="1274"/>
      <c r="AZ164" s="1274"/>
      <c r="BA164" s="1274"/>
      <c r="BB164" s="1274"/>
      <c r="BC164" s="1274"/>
      <c r="BD164" s="1274"/>
      <c r="BE164" s="1274"/>
      <c r="BF164" s="1274"/>
      <c r="BG164" s="1274"/>
      <c r="BH164" s="1274"/>
      <c r="BI164" s="1274"/>
      <c r="BJ164" s="1274"/>
      <c r="BK164" s="1274"/>
      <c r="BL164" s="1274"/>
      <c r="BM164" s="1274"/>
      <c r="BN164" s="1274"/>
      <c r="BO164" s="1274"/>
      <c r="BP164" s="1274"/>
      <c r="BQ164" s="1274"/>
      <c r="BR164" s="1274"/>
      <c r="BS164" s="1274"/>
      <c r="BT164" s="1274"/>
      <c r="BU164" s="1274"/>
      <c r="BV164" s="1274"/>
      <c r="BW164" s="1274"/>
      <c r="BX164" s="1274"/>
      <c r="BY164" s="1274"/>
      <c r="BZ164" s="1274"/>
      <c r="CA164" s="1274"/>
      <c r="CB164" s="1274"/>
      <c r="CC164" s="1274"/>
      <c r="CD164" s="1274"/>
      <c r="CE164" s="1274"/>
      <c r="CF164" s="1274"/>
      <c r="CG164" s="1274"/>
      <c r="CH164" s="1274"/>
      <c r="CI164" s="1274"/>
      <c r="CJ164" s="1274"/>
      <c r="CK164" s="1274"/>
      <c r="CL164" s="1274"/>
      <c r="CM164" s="1274"/>
      <c r="CN164" s="1274"/>
      <c r="CO164" s="1274"/>
      <c r="CP164" s="1274"/>
      <c r="CQ164" s="1274"/>
      <c r="CR164" s="1274"/>
    </row>
    <row r="165" spans="1:96">
      <c r="A165" s="1271"/>
      <c r="B165" s="1272"/>
      <c r="C165" s="1273"/>
      <c r="D165" s="1272"/>
      <c r="E165" s="1272"/>
      <c r="F165" s="1272"/>
      <c r="G165" s="1272"/>
      <c r="H165" s="1272"/>
      <c r="I165" s="1274"/>
      <c r="J165" s="1274"/>
      <c r="K165" s="1274"/>
      <c r="L165" s="1274"/>
      <c r="M165" s="1274"/>
      <c r="N165" s="1274"/>
      <c r="O165" s="1274"/>
      <c r="P165" s="1274"/>
      <c r="Q165" s="1274"/>
      <c r="R165" s="1274"/>
      <c r="S165" s="1274"/>
      <c r="T165" s="1274"/>
      <c r="U165" s="1274"/>
      <c r="V165" s="1274"/>
      <c r="W165" s="1274"/>
      <c r="X165" s="1274"/>
      <c r="Y165" s="1274"/>
      <c r="Z165" s="1274"/>
      <c r="AA165" s="1274"/>
      <c r="AB165" s="1274"/>
      <c r="AC165" s="1274"/>
      <c r="AD165" s="1274"/>
      <c r="AE165" s="1274"/>
      <c r="AF165" s="1274"/>
      <c r="AG165" s="1274"/>
      <c r="AH165" s="1274"/>
      <c r="AI165" s="1274"/>
      <c r="AJ165" s="1274"/>
      <c r="AK165" s="1274"/>
      <c r="AL165" s="1274"/>
      <c r="AM165" s="1274"/>
      <c r="AN165" s="1274"/>
      <c r="AO165" s="1274"/>
      <c r="AP165" s="1274"/>
      <c r="AQ165" s="1274"/>
      <c r="AR165" s="1274"/>
      <c r="AS165" s="1274"/>
      <c r="AT165" s="1274"/>
      <c r="AU165" s="1274"/>
      <c r="AV165" s="1274"/>
      <c r="AW165" s="1274"/>
      <c r="AX165" s="1274"/>
      <c r="AY165" s="1274"/>
      <c r="AZ165" s="1274"/>
      <c r="BA165" s="1274"/>
      <c r="BB165" s="1274"/>
      <c r="BC165" s="1274"/>
      <c r="BD165" s="1274"/>
      <c r="BE165" s="1274"/>
      <c r="BF165" s="1274"/>
      <c r="BG165" s="1274"/>
      <c r="BH165" s="1274"/>
      <c r="BI165" s="1274"/>
      <c r="BJ165" s="1274"/>
      <c r="BK165" s="1274"/>
      <c r="BL165" s="1274"/>
      <c r="BM165" s="1274"/>
      <c r="BN165" s="1274"/>
      <c r="BO165" s="1274"/>
      <c r="BP165" s="1274"/>
      <c r="BQ165" s="1274"/>
      <c r="BR165" s="1274"/>
      <c r="BS165" s="1274"/>
      <c r="BT165" s="1274"/>
      <c r="BU165" s="1274"/>
      <c r="BV165" s="1274"/>
      <c r="BW165" s="1274"/>
      <c r="BX165" s="1274"/>
      <c r="BY165" s="1274"/>
      <c r="BZ165" s="1274"/>
      <c r="CA165" s="1274"/>
      <c r="CB165" s="1274"/>
      <c r="CC165" s="1274"/>
      <c r="CD165" s="1274"/>
      <c r="CE165" s="1274"/>
      <c r="CF165" s="1274"/>
      <c r="CG165" s="1274"/>
      <c r="CH165" s="1274"/>
      <c r="CI165" s="1274"/>
      <c r="CJ165" s="1274"/>
      <c r="CK165" s="1274"/>
      <c r="CL165" s="1274"/>
      <c r="CM165" s="1274"/>
      <c r="CN165" s="1274"/>
      <c r="CO165" s="1274"/>
      <c r="CP165" s="1274"/>
      <c r="CQ165" s="1274"/>
      <c r="CR165" s="1274"/>
    </row>
    <row r="166" spans="1:96">
      <c r="A166" s="1271"/>
      <c r="B166" s="1272"/>
      <c r="C166" s="1273"/>
      <c r="D166" s="1272"/>
      <c r="E166" s="1272"/>
      <c r="F166" s="1272"/>
      <c r="G166" s="1272"/>
      <c r="H166" s="1272"/>
      <c r="I166" s="1274"/>
      <c r="J166" s="1274"/>
      <c r="K166" s="1274"/>
      <c r="L166" s="1274"/>
      <c r="M166" s="1274"/>
      <c r="N166" s="1274"/>
      <c r="O166" s="1274"/>
      <c r="P166" s="1274"/>
      <c r="Q166" s="1274"/>
      <c r="R166" s="1274"/>
      <c r="S166" s="1274"/>
      <c r="T166" s="1274"/>
      <c r="U166" s="1274"/>
      <c r="V166" s="1274"/>
      <c r="W166" s="1274"/>
      <c r="X166" s="1274"/>
      <c r="Y166" s="1274"/>
      <c r="Z166" s="1274"/>
      <c r="AA166" s="1274"/>
      <c r="AB166" s="1274"/>
      <c r="AC166" s="1274"/>
      <c r="AD166" s="1274"/>
      <c r="AE166" s="1274"/>
      <c r="AF166" s="1274"/>
      <c r="AG166" s="1274"/>
      <c r="AH166" s="1274"/>
      <c r="AI166" s="1274"/>
      <c r="AJ166" s="1274"/>
      <c r="AK166" s="1274"/>
      <c r="AL166" s="1274"/>
      <c r="AM166" s="1274"/>
      <c r="AN166" s="1274"/>
      <c r="AO166" s="1274"/>
      <c r="AP166" s="1274"/>
      <c r="AQ166" s="1274"/>
      <c r="AR166" s="1274"/>
      <c r="AS166" s="1274"/>
      <c r="AT166" s="1274"/>
      <c r="AU166" s="1274"/>
      <c r="AV166" s="1274"/>
      <c r="AW166" s="1274"/>
      <c r="AX166" s="1274"/>
      <c r="AY166" s="1274"/>
      <c r="AZ166" s="1274"/>
      <c r="BA166" s="1274"/>
      <c r="BB166" s="1274"/>
      <c r="BC166" s="1274"/>
      <c r="BD166" s="1274"/>
      <c r="BE166" s="1274"/>
      <c r="BF166" s="1274"/>
      <c r="BG166" s="1274"/>
      <c r="BH166" s="1274"/>
      <c r="BI166" s="1274"/>
      <c r="BJ166" s="1274"/>
      <c r="BK166" s="1274"/>
      <c r="BL166" s="1274"/>
      <c r="BM166" s="1274"/>
      <c r="BN166" s="1274"/>
      <c r="BO166" s="1274"/>
      <c r="BP166" s="1274"/>
      <c r="BQ166" s="1274"/>
      <c r="BR166" s="1274"/>
      <c r="BS166" s="1274"/>
      <c r="BT166" s="1274"/>
      <c r="BU166" s="1274"/>
      <c r="BV166" s="1274"/>
      <c r="BW166" s="1274"/>
      <c r="BX166" s="1274"/>
      <c r="BY166" s="1274"/>
      <c r="BZ166" s="1274"/>
      <c r="CA166" s="1274"/>
      <c r="CB166" s="1274"/>
      <c r="CC166" s="1274"/>
      <c r="CD166" s="1274"/>
      <c r="CE166" s="1274"/>
      <c r="CF166" s="1274"/>
      <c r="CG166" s="1274"/>
      <c r="CH166" s="1274"/>
      <c r="CI166" s="1274"/>
      <c r="CJ166" s="1274"/>
      <c r="CK166" s="1274"/>
      <c r="CL166" s="1274"/>
      <c r="CM166" s="1274"/>
      <c r="CN166" s="1274"/>
      <c r="CO166" s="1274"/>
      <c r="CP166" s="1274"/>
      <c r="CQ166" s="1274"/>
      <c r="CR166" s="1274"/>
    </row>
    <row r="167" spans="1:96">
      <c r="A167" s="1271"/>
      <c r="B167" s="1272"/>
      <c r="C167" s="1273"/>
      <c r="D167" s="1272"/>
      <c r="E167" s="1272"/>
      <c r="F167" s="1272"/>
      <c r="G167" s="1272"/>
      <c r="H167" s="1272"/>
      <c r="I167" s="1274"/>
      <c r="J167" s="1274"/>
      <c r="K167" s="1274"/>
      <c r="L167" s="1274"/>
      <c r="M167" s="1274"/>
      <c r="N167" s="1274"/>
      <c r="O167" s="1274"/>
      <c r="P167" s="1274"/>
      <c r="Q167" s="1274"/>
      <c r="R167" s="1274"/>
      <c r="S167" s="1274"/>
      <c r="T167" s="1274"/>
      <c r="U167" s="1274"/>
      <c r="V167" s="1274"/>
      <c r="W167" s="1274"/>
      <c r="X167" s="1274"/>
      <c r="Y167" s="1274"/>
      <c r="Z167" s="1274"/>
      <c r="AA167" s="1274"/>
      <c r="AB167" s="1274"/>
      <c r="AC167" s="1274"/>
      <c r="AD167" s="1274"/>
      <c r="AE167" s="1274"/>
      <c r="AF167" s="1274"/>
      <c r="AG167" s="1274"/>
      <c r="AH167" s="1274"/>
      <c r="AI167" s="1274"/>
      <c r="AJ167" s="1274"/>
      <c r="AK167" s="1274"/>
      <c r="AL167" s="1274"/>
      <c r="AM167" s="1274"/>
      <c r="AN167" s="1274"/>
      <c r="AO167" s="1274"/>
      <c r="AP167" s="1274"/>
      <c r="AQ167" s="1274"/>
      <c r="AR167" s="1274"/>
      <c r="AS167" s="1274"/>
      <c r="AT167" s="1274"/>
      <c r="AU167" s="1274"/>
      <c r="AV167" s="1274"/>
      <c r="AW167" s="1274"/>
      <c r="AX167" s="1274"/>
      <c r="AY167" s="1274"/>
      <c r="AZ167" s="1274"/>
      <c r="BA167" s="1274"/>
      <c r="BB167" s="1274"/>
      <c r="BC167" s="1274"/>
      <c r="BD167" s="1274"/>
      <c r="BE167" s="1274"/>
      <c r="BF167" s="1274"/>
      <c r="BG167" s="1274"/>
      <c r="BH167" s="1274"/>
      <c r="BI167" s="1274"/>
      <c r="BJ167" s="1274"/>
      <c r="BK167" s="1274"/>
      <c r="BL167" s="1274"/>
      <c r="BM167" s="1274"/>
      <c r="BN167" s="1274"/>
      <c r="BO167" s="1274"/>
      <c r="BP167" s="1274"/>
      <c r="BQ167" s="1274"/>
      <c r="BR167" s="1274"/>
      <c r="BS167" s="1274"/>
      <c r="BT167" s="1274"/>
      <c r="BU167" s="1274"/>
      <c r="BV167" s="1274"/>
      <c r="BW167" s="1274"/>
      <c r="BX167" s="1274"/>
      <c r="BY167" s="1274"/>
      <c r="BZ167" s="1274"/>
      <c r="CA167" s="1274"/>
      <c r="CB167" s="1274"/>
      <c r="CC167" s="1274"/>
      <c r="CD167" s="1274"/>
      <c r="CE167" s="1274"/>
      <c r="CF167" s="1274"/>
      <c r="CG167" s="1274"/>
      <c r="CH167" s="1274"/>
      <c r="CI167" s="1274"/>
      <c r="CJ167" s="1274"/>
      <c r="CK167" s="1274"/>
      <c r="CL167" s="1274"/>
      <c r="CM167" s="1274"/>
      <c r="CN167" s="1274"/>
      <c r="CO167" s="1274"/>
      <c r="CP167" s="1274"/>
      <c r="CQ167" s="1274"/>
      <c r="CR167" s="1274"/>
    </row>
    <row r="168" spans="1:96">
      <c r="A168" s="1271"/>
      <c r="B168" s="1272"/>
      <c r="C168" s="1273"/>
      <c r="D168" s="1272"/>
      <c r="E168" s="1272"/>
      <c r="F168" s="1272"/>
      <c r="G168" s="1272"/>
      <c r="H168" s="1272"/>
      <c r="I168" s="1274"/>
      <c r="J168" s="1274"/>
      <c r="K168" s="1274"/>
      <c r="L168" s="1274"/>
      <c r="M168" s="1274"/>
      <c r="N168" s="1274"/>
      <c r="O168" s="1274"/>
      <c r="P168" s="1274"/>
      <c r="Q168" s="1274"/>
      <c r="R168" s="1274"/>
      <c r="S168" s="1274"/>
      <c r="T168" s="1274"/>
      <c r="U168" s="1274"/>
      <c r="V168" s="1274"/>
      <c r="W168" s="1274"/>
      <c r="X168" s="1274"/>
      <c r="Y168" s="1274"/>
      <c r="Z168" s="1274"/>
      <c r="AA168" s="1274"/>
      <c r="AB168" s="1274"/>
      <c r="AC168" s="1274"/>
      <c r="AD168" s="1274"/>
      <c r="AE168" s="1274"/>
      <c r="AF168" s="1274"/>
      <c r="AG168" s="1274"/>
      <c r="AH168" s="1274"/>
      <c r="AI168" s="1274"/>
      <c r="AJ168" s="1274"/>
      <c r="AK168" s="1274"/>
      <c r="AL168" s="1274"/>
      <c r="AM168" s="1274"/>
      <c r="AN168" s="1274"/>
      <c r="AO168" s="1274"/>
      <c r="AP168" s="1274"/>
      <c r="AQ168" s="1274"/>
      <c r="AR168" s="1274"/>
      <c r="AS168" s="1274"/>
      <c r="AT168" s="1274"/>
      <c r="AU168" s="1274"/>
      <c r="AV168" s="1274"/>
      <c r="AW168" s="1274"/>
      <c r="AX168" s="1274"/>
      <c r="AY168" s="1274"/>
      <c r="AZ168" s="1274"/>
      <c r="BA168" s="1274"/>
      <c r="BB168" s="1274"/>
      <c r="BC168" s="1274"/>
      <c r="BD168" s="1274"/>
      <c r="BE168" s="1274"/>
      <c r="BF168" s="1274"/>
      <c r="BG168" s="1274"/>
      <c r="BH168" s="1274"/>
      <c r="BI168" s="1274"/>
      <c r="BJ168" s="1274"/>
      <c r="BK168" s="1274"/>
      <c r="BL168" s="1274"/>
      <c r="BM168" s="1274"/>
      <c r="BN168" s="1274"/>
      <c r="BO168" s="1274"/>
      <c r="BP168" s="1274"/>
      <c r="BQ168" s="1274"/>
      <c r="BR168" s="1274"/>
      <c r="BS168" s="1274"/>
      <c r="BT168" s="1274"/>
      <c r="BU168" s="1274"/>
      <c r="BV168" s="1274"/>
      <c r="BW168" s="1274"/>
      <c r="BX168" s="1274"/>
      <c r="BY168" s="1274"/>
      <c r="BZ168" s="1274"/>
      <c r="CA168" s="1274"/>
      <c r="CB168" s="1274"/>
      <c r="CC168" s="1274"/>
      <c r="CD168" s="1274"/>
      <c r="CE168" s="1274"/>
      <c r="CF168" s="1274"/>
      <c r="CG168" s="1274"/>
      <c r="CH168" s="1274"/>
      <c r="CI168" s="1274"/>
      <c r="CJ168" s="1274"/>
      <c r="CK168" s="1274"/>
      <c r="CL168" s="1274"/>
      <c r="CM168" s="1274"/>
      <c r="CN168" s="1274"/>
      <c r="CO168" s="1274"/>
      <c r="CP168" s="1274"/>
      <c r="CQ168" s="1274"/>
      <c r="CR168" s="1274"/>
    </row>
    <row r="169" spans="1:96">
      <c r="A169" s="1271"/>
      <c r="B169" s="1272"/>
      <c r="C169" s="1273"/>
      <c r="D169" s="1272"/>
      <c r="E169" s="1272"/>
      <c r="F169" s="1272"/>
      <c r="G169" s="1272"/>
      <c r="H169" s="1272"/>
      <c r="I169" s="1274"/>
      <c r="J169" s="1274"/>
      <c r="K169" s="1274"/>
      <c r="L169" s="1274"/>
      <c r="M169" s="1274"/>
      <c r="N169" s="1274"/>
      <c r="O169" s="1274"/>
      <c r="P169" s="1274"/>
      <c r="Q169" s="1274"/>
      <c r="R169" s="1274"/>
      <c r="S169" s="1274"/>
      <c r="T169" s="1274"/>
      <c r="U169" s="1274"/>
      <c r="V169" s="1274"/>
      <c r="W169" s="1274"/>
      <c r="X169" s="1274"/>
      <c r="Y169" s="1274"/>
      <c r="Z169" s="1274"/>
      <c r="AA169" s="1274"/>
      <c r="AB169" s="1274"/>
      <c r="AC169" s="1274"/>
      <c r="AD169" s="1274"/>
      <c r="AE169" s="1274"/>
      <c r="AF169" s="1274"/>
      <c r="AG169" s="1274"/>
      <c r="AH169" s="1274"/>
      <c r="AI169" s="1274"/>
      <c r="AJ169" s="1274"/>
      <c r="AK169" s="1274"/>
      <c r="AL169" s="1274"/>
      <c r="AM169" s="1274"/>
      <c r="AN169" s="1274"/>
      <c r="AO169" s="1274"/>
      <c r="AP169" s="1274"/>
      <c r="AQ169" s="1274"/>
      <c r="AR169" s="1274"/>
      <c r="AS169" s="1274"/>
      <c r="AT169" s="1274"/>
      <c r="AU169" s="1274"/>
      <c r="AV169" s="1274"/>
      <c r="AW169" s="1274"/>
      <c r="AX169" s="1274"/>
      <c r="AY169" s="1274"/>
      <c r="AZ169" s="1274"/>
      <c r="BA169" s="1274"/>
      <c r="BB169" s="1274"/>
      <c r="BC169" s="1274"/>
      <c r="BD169" s="1274"/>
      <c r="BE169" s="1274"/>
      <c r="BF169" s="1274"/>
      <c r="BG169" s="1274"/>
      <c r="BH169" s="1274"/>
      <c r="BI169" s="1274"/>
      <c r="BJ169" s="1274"/>
      <c r="BK169" s="1274"/>
      <c r="BL169" s="1274"/>
      <c r="BM169" s="1274"/>
      <c r="BN169" s="1274"/>
      <c r="BO169" s="1274"/>
      <c r="BP169" s="1274"/>
      <c r="BQ169" s="1274"/>
      <c r="BR169" s="1274"/>
      <c r="BS169" s="1274"/>
      <c r="BT169" s="1274"/>
      <c r="BU169" s="1274"/>
      <c r="BV169" s="1274"/>
      <c r="BW169" s="1274"/>
      <c r="BX169" s="1274"/>
      <c r="BY169" s="1274"/>
      <c r="BZ169" s="1274"/>
      <c r="CA169" s="1274"/>
      <c r="CB169" s="1274"/>
      <c r="CC169" s="1274"/>
      <c r="CD169" s="1274"/>
      <c r="CE169" s="1274"/>
      <c r="CF169" s="1274"/>
      <c r="CG169" s="1274"/>
      <c r="CH169" s="1274"/>
      <c r="CI169" s="1274"/>
      <c r="CJ169" s="1274"/>
      <c r="CK169" s="1274"/>
      <c r="CL169" s="1274"/>
      <c r="CM169" s="1274"/>
      <c r="CN169" s="1274"/>
      <c r="CO169" s="1274"/>
      <c r="CP169" s="1274"/>
      <c r="CQ169" s="1274"/>
      <c r="CR169" s="1274"/>
    </row>
    <row r="170" spans="1:96">
      <c r="A170" s="1271"/>
      <c r="B170" s="1272"/>
      <c r="C170" s="1273"/>
      <c r="D170" s="1272"/>
      <c r="E170" s="1272"/>
      <c r="F170" s="1272"/>
      <c r="G170" s="1272"/>
      <c r="H170" s="1272"/>
      <c r="I170" s="1274"/>
      <c r="J170" s="1274"/>
      <c r="K170" s="1274"/>
      <c r="L170" s="1274"/>
      <c r="M170" s="1274"/>
      <c r="N170" s="1274"/>
      <c r="O170" s="1274"/>
      <c r="P170" s="1274"/>
      <c r="Q170" s="1274"/>
      <c r="R170" s="1274"/>
      <c r="S170" s="1274"/>
      <c r="T170" s="1274"/>
      <c r="U170" s="1274"/>
      <c r="V170" s="1274"/>
      <c r="W170" s="1274"/>
      <c r="X170" s="1274"/>
      <c r="Y170" s="1274"/>
      <c r="Z170" s="1274"/>
      <c r="AA170" s="1274"/>
      <c r="AB170" s="1274"/>
      <c r="AC170" s="1274"/>
      <c r="AD170" s="1274"/>
      <c r="AE170" s="1274"/>
      <c r="AF170" s="1274"/>
      <c r="AG170" s="1274"/>
      <c r="AH170" s="1274"/>
      <c r="AI170" s="1274"/>
      <c r="AJ170" s="1274"/>
      <c r="AK170" s="1274"/>
      <c r="AL170" s="1274"/>
      <c r="AM170" s="1274"/>
      <c r="AN170" s="1274"/>
      <c r="AO170" s="1274"/>
      <c r="AP170" s="1274"/>
      <c r="AQ170" s="1274"/>
      <c r="AR170" s="1274"/>
      <c r="AS170" s="1274"/>
      <c r="AT170" s="1274"/>
      <c r="AU170" s="1274"/>
      <c r="AV170" s="1274"/>
      <c r="AW170" s="1274"/>
      <c r="AX170" s="1274"/>
      <c r="AY170" s="1274"/>
      <c r="AZ170" s="1274"/>
      <c r="BA170" s="1274"/>
      <c r="BB170" s="1274"/>
      <c r="BC170" s="1274"/>
      <c r="BD170" s="1274"/>
      <c r="BE170" s="1274"/>
      <c r="BF170" s="1274"/>
      <c r="BG170" s="1274"/>
      <c r="BH170" s="1274"/>
      <c r="BI170" s="1274"/>
      <c r="BJ170" s="1274"/>
      <c r="BK170" s="1274"/>
      <c r="BL170" s="1274"/>
      <c r="BM170" s="1274"/>
      <c r="BN170" s="1274"/>
      <c r="BO170" s="1274"/>
      <c r="BP170" s="1274"/>
      <c r="BQ170" s="1274"/>
      <c r="BR170" s="1274"/>
      <c r="BS170" s="1274"/>
      <c r="BT170" s="1274"/>
      <c r="BU170" s="1274"/>
      <c r="BV170" s="1274"/>
      <c r="BW170" s="1274"/>
      <c r="BX170" s="1274"/>
      <c r="BY170" s="1274"/>
      <c r="BZ170" s="1274"/>
      <c r="CA170" s="1274"/>
      <c r="CB170" s="1274"/>
      <c r="CC170" s="1274"/>
      <c r="CD170" s="1274"/>
      <c r="CE170" s="1274"/>
      <c r="CF170" s="1274"/>
      <c r="CG170" s="1274"/>
      <c r="CH170" s="1274"/>
      <c r="CI170" s="1274"/>
      <c r="CJ170" s="1274"/>
      <c r="CK170" s="1274"/>
      <c r="CL170" s="1274"/>
      <c r="CM170" s="1274"/>
      <c r="CN170" s="1274"/>
      <c r="CO170" s="1274"/>
      <c r="CP170" s="1274"/>
      <c r="CQ170" s="1274"/>
      <c r="CR170" s="1274"/>
    </row>
    <row r="171" spans="1:96">
      <c r="A171" s="1271"/>
      <c r="B171" s="1272"/>
      <c r="C171" s="1273"/>
      <c r="D171" s="1272"/>
      <c r="E171" s="1272"/>
      <c r="F171" s="1272"/>
      <c r="G171" s="1272"/>
      <c r="H171" s="1272"/>
      <c r="I171" s="1274"/>
      <c r="J171" s="1274"/>
      <c r="K171" s="1274"/>
      <c r="L171" s="1274"/>
      <c r="M171" s="1274"/>
      <c r="N171" s="1274"/>
      <c r="O171" s="1274"/>
      <c r="P171" s="1274"/>
      <c r="Q171" s="1274"/>
      <c r="R171" s="1274"/>
      <c r="S171" s="1274"/>
      <c r="T171" s="1274"/>
      <c r="U171" s="1274"/>
      <c r="V171" s="1274"/>
      <c r="W171" s="1274"/>
      <c r="X171" s="1274"/>
      <c r="Y171" s="1274"/>
      <c r="Z171" s="1274"/>
      <c r="AA171" s="1274"/>
      <c r="AB171" s="1274"/>
      <c r="AC171" s="1274"/>
      <c r="AD171" s="1274"/>
      <c r="AE171" s="1274"/>
      <c r="AF171" s="1274"/>
      <c r="AG171" s="1274"/>
      <c r="AH171" s="1274"/>
      <c r="AI171" s="1274"/>
      <c r="AJ171" s="1274"/>
      <c r="AK171" s="1274"/>
      <c r="AL171" s="1274"/>
      <c r="AM171" s="1274"/>
      <c r="AN171" s="1274"/>
      <c r="AO171" s="1274"/>
      <c r="AP171" s="1274"/>
      <c r="AQ171" s="1274"/>
      <c r="AR171" s="1274"/>
      <c r="AS171" s="1274"/>
      <c r="AT171" s="1274"/>
      <c r="AU171" s="1274"/>
      <c r="AV171" s="1274"/>
      <c r="AW171" s="1274"/>
      <c r="AX171" s="1274"/>
      <c r="AY171" s="1274"/>
      <c r="AZ171" s="1274"/>
      <c r="BA171" s="1274"/>
      <c r="BB171" s="1274"/>
      <c r="BC171" s="1274"/>
      <c r="BD171" s="1274"/>
      <c r="BE171" s="1274"/>
      <c r="BF171" s="1274"/>
      <c r="BG171" s="1274"/>
      <c r="BH171" s="1274"/>
      <c r="BI171" s="1274"/>
      <c r="BJ171" s="1274"/>
      <c r="BK171" s="1274"/>
      <c r="BL171" s="1274"/>
      <c r="BM171" s="1274"/>
      <c r="BN171" s="1274"/>
      <c r="BO171" s="1274"/>
      <c r="BP171" s="1274"/>
      <c r="BQ171" s="1274"/>
      <c r="BR171" s="1274"/>
      <c r="BS171" s="1274"/>
      <c r="BT171" s="1274"/>
      <c r="BU171" s="1274"/>
      <c r="BV171" s="1274"/>
      <c r="BW171" s="1274"/>
      <c r="BX171" s="1274"/>
      <c r="BY171" s="1274"/>
      <c r="BZ171" s="1274"/>
      <c r="CA171" s="1274"/>
      <c r="CB171" s="1274"/>
      <c r="CC171" s="1274"/>
      <c r="CD171" s="1274"/>
      <c r="CE171" s="1274"/>
      <c r="CF171" s="1274"/>
      <c r="CG171" s="1274"/>
      <c r="CH171" s="1274"/>
      <c r="CI171" s="1274"/>
      <c r="CJ171" s="1274"/>
      <c r="CK171" s="1274"/>
      <c r="CL171" s="1274"/>
      <c r="CM171" s="1274"/>
      <c r="CN171" s="1274"/>
      <c r="CO171" s="1274"/>
      <c r="CP171" s="1274"/>
      <c r="CQ171" s="1274"/>
      <c r="CR171" s="1274"/>
    </row>
    <row r="172" spans="1:96">
      <c r="A172" s="1271"/>
      <c r="B172" s="1272"/>
      <c r="C172" s="1273"/>
      <c r="D172" s="1272"/>
      <c r="E172" s="1272"/>
      <c r="F172" s="1272"/>
      <c r="G172" s="1272"/>
      <c r="H172" s="1272"/>
      <c r="I172" s="1274"/>
      <c r="J172" s="1274"/>
      <c r="K172" s="1274"/>
      <c r="L172" s="1274"/>
      <c r="M172" s="1274"/>
      <c r="N172" s="1274"/>
      <c r="O172" s="1274"/>
      <c r="P172" s="1274"/>
      <c r="Q172" s="1274"/>
      <c r="R172" s="1274"/>
      <c r="S172" s="1274"/>
      <c r="T172" s="1274"/>
      <c r="U172" s="1274"/>
      <c r="V172" s="1274"/>
      <c r="W172" s="1274"/>
      <c r="X172" s="1274"/>
      <c r="Y172" s="1274"/>
      <c r="Z172" s="1274"/>
      <c r="AA172" s="1274"/>
      <c r="AB172" s="1274"/>
      <c r="AC172" s="1274"/>
      <c r="AD172" s="1274"/>
      <c r="AE172" s="1274"/>
      <c r="AF172" s="1274"/>
      <c r="AG172" s="1274"/>
      <c r="AH172" s="1274"/>
      <c r="AI172" s="1274"/>
      <c r="AJ172" s="1274"/>
      <c r="AK172" s="1274"/>
      <c r="AL172" s="1274"/>
      <c r="AM172" s="1274"/>
      <c r="AN172" s="1274"/>
      <c r="AO172" s="1274"/>
      <c r="AP172" s="1274"/>
      <c r="AQ172" s="1274"/>
      <c r="AR172" s="1274"/>
      <c r="AS172" s="1274"/>
      <c r="AT172" s="1274"/>
      <c r="AU172" s="1274"/>
      <c r="AV172" s="1274"/>
      <c r="AW172" s="1274"/>
      <c r="AX172" s="1274"/>
      <c r="AY172" s="1274"/>
      <c r="AZ172" s="1274"/>
      <c r="BA172" s="1274"/>
      <c r="BB172" s="1274"/>
      <c r="BC172" s="1274"/>
      <c r="BD172" s="1274"/>
      <c r="BE172" s="1274"/>
      <c r="BF172" s="1274"/>
      <c r="BG172" s="1274"/>
      <c r="BH172" s="1274"/>
      <c r="BI172" s="1274"/>
      <c r="BJ172" s="1274"/>
      <c r="BK172" s="1274"/>
      <c r="BL172" s="1274"/>
      <c r="BM172" s="1274"/>
      <c r="BN172" s="1274"/>
      <c r="BO172" s="1274"/>
      <c r="BP172" s="1274"/>
      <c r="BQ172" s="1274"/>
      <c r="BR172" s="1274"/>
      <c r="BS172" s="1274"/>
      <c r="BT172" s="1274"/>
      <c r="BU172" s="1274"/>
      <c r="BV172" s="1274"/>
      <c r="BW172" s="1274"/>
      <c r="BX172" s="1274"/>
      <c r="BY172" s="1274"/>
      <c r="BZ172" s="1274"/>
      <c r="CA172" s="1274"/>
      <c r="CB172" s="1274"/>
      <c r="CC172" s="1274"/>
      <c r="CD172" s="1274"/>
      <c r="CE172" s="1274"/>
      <c r="CF172" s="1274"/>
      <c r="CG172" s="1274"/>
      <c r="CH172" s="1274"/>
      <c r="CI172" s="1274"/>
      <c r="CJ172" s="1274"/>
      <c r="CK172" s="1274"/>
      <c r="CL172" s="1274"/>
      <c r="CM172" s="1274"/>
      <c r="CN172" s="1274"/>
      <c r="CO172" s="1274"/>
      <c r="CP172" s="1274"/>
      <c r="CQ172" s="1274"/>
      <c r="CR172" s="1274"/>
    </row>
    <row r="173" spans="1:96">
      <c r="A173" s="1271"/>
      <c r="B173" s="1272"/>
      <c r="C173" s="1273"/>
      <c r="D173" s="1272"/>
      <c r="E173" s="1272"/>
      <c r="F173" s="1272"/>
      <c r="G173" s="1272"/>
      <c r="H173" s="1272"/>
      <c r="I173" s="1274"/>
      <c r="J173" s="1274"/>
      <c r="K173" s="1274"/>
      <c r="L173" s="1274"/>
      <c r="M173" s="1274"/>
      <c r="N173" s="1274"/>
      <c r="O173" s="1274"/>
      <c r="P173" s="1274"/>
      <c r="Q173" s="1274"/>
      <c r="R173" s="1274"/>
      <c r="S173" s="1274"/>
      <c r="T173" s="1274"/>
      <c r="U173" s="1274"/>
      <c r="V173" s="1274"/>
      <c r="W173" s="1274"/>
      <c r="X173" s="1274"/>
      <c r="Y173" s="1274"/>
      <c r="Z173" s="1274"/>
      <c r="AA173" s="1274"/>
      <c r="AB173" s="1274"/>
      <c r="AC173" s="1274"/>
      <c r="AD173" s="1274"/>
      <c r="AE173" s="1274"/>
      <c r="AF173" s="1274"/>
      <c r="AG173" s="1274"/>
      <c r="AH173" s="1274"/>
      <c r="AI173" s="1274"/>
      <c r="AJ173" s="1274"/>
      <c r="AK173" s="1274"/>
      <c r="AL173" s="1274"/>
      <c r="AM173" s="1274"/>
      <c r="AN173" s="1274"/>
      <c r="AO173" s="1274"/>
      <c r="AP173" s="1274"/>
      <c r="AQ173" s="1274"/>
      <c r="AR173" s="1274"/>
      <c r="AS173" s="1274"/>
      <c r="AT173" s="1274"/>
      <c r="AU173" s="1274"/>
      <c r="AV173" s="1274"/>
      <c r="AW173" s="1274"/>
      <c r="AX173" s="1274"/>
      <c r="AY173" s="1274"/>
      <c r="AZ173" s="1274"/>
      <c r="BA173" s="1274"/>
      <c r="BB173" s="1274"/>
      <c r="BC173" s="1274"/>
      <c r="BD173" s="1274"/>
      <c r="BE173" s="1274"/>
      <c r="BF173" s="1274"/>
      <c r="BG173" s="1274"/>
      <c r="BH173" s="1274"/>
      <c r="BI173" s="1274"/>
      <c r="BJ173" s="1274"/>
      <c r="BK173" s="1274"/>
      <c r="BL173" s="1274"/>
      <c r="BM173" s="1274"/>
      <c r="BN173" s="1274"/>
      <c r="BO173" s="1274"/>
      <c r="BP173" s="1274"/>
      <c r="BQ173" s="1274"/>
      <c r="BR173" s="1274"/>
      <c r="BS173" s="1274"/>
      <c r="BT173" s="1274"/>
      <c r="BU173" s="1274"/>
      <c r="BV173" s="1274"/>
      <c r="BW173" s="1274"/>
      <c r="BX173" s="1274"/>
      <c r="BY173" s="1274"/>
      <c r="BZ173" s="1274"/>
      <c r="CA173" s="1274"/>
      <c r="CB173" s="1274"/>
      <c r="CC173" s="1274"/>
      <c r="CD173" s="1274"/>
      <c r="CE173" s="1274"/>
      <c r="CF173" s="1274"/>
      <c r="CG173" s="1274"/>
      <c r="CH173" s="1274"/>
      <c r="CI173" s="1274"/>
      <c r="CJ173" s="1274"/>
      <c r="CK173" s="1274"/>
      <c r="CL173" s="1274"/>
      <c r="CM173" s="1274"/>
      <c r="CN173" s="1274"/>
      <c r="CO173" s="1274"/>
      <c r="CP173" s="1274"/>
      <c r="CQ173" s="1274"/>
      <c r="CR173" s="1274"/>
    </row>
    <row r="174" spans="1:96">
      <c r="A174" s="1271"/>
      <c r="B174" s="1272"/>
      <c r="C174" s="1273"/>
      <c r="D174" s="1272"/>
      <c r="E174" s="1272"/>
      <c r="F174" s="1272"/>
      <c r="G174" s="1272"/>
      <c r="H174" s="1272"/>
      <c r="I174" s="1274"/>
      <c r="J174" s="1274"/>
      <c r="K174" s="1274"/>
      <c r="L174" s="1274"/>
      <c r="M174" s="1274"/>
      <c r="N174" s="1274"/>
      <c r="O174" s="1274"/>
      <c r="P174" s="1274"/>
      <c r="Q174" s="1274"/>
      <c r="R174" s="1274"/>
      <c r="S174" s="1274"/>
      <c r="T174" s="1274"/>
      <c r="U174" s="1274"/>
      <c r="V174" s="1274"/>
      <c r="W174" s="1274"/>
      <c r="X174" s="1274"/>
      <c r="Y174" s="1274"/>
      <c r="Z174" s="1274"/>
      <c r="AA174" s="1274"/>
      <c r="AB174" s="1274"/>
      <c r="AC174" s="1274"/>
      <c r="AD174" s="1274"/>
      <c r="AE174" s="1274"/>
      <c r="AF174" s="1274"/>
      <c r="AG174" s="1274"/>
      <c r="AH174" s="1274"/>
      <c r="AI174" s="1274"/>
      <c r="AJ174" s="1274"/>
      <c r="AK174" s="1274"/>
      <c r="AL174" s="1274"/>
      <c r="AM174" s="1274"/>
      <c r="AN174" s="1274"/>
      <c r="AO174" s="1274"/>
      <c r="AP174" s="1274"/>
      <c r="AQ174" s="1274"/>
      <c r="AR174" s="1274"/>
      <c r="AS174" s="1274"/>
      <c r="AT174" s="1274"/>
      <c r="AU174" s="1274"/>
      <c r="AV174" s="1274"/>
      <c r="AW174" s="1274"/>
      <c r="AX174" s="1274"/>
      <c r="AY174" s="1274"/>
      <c r="AZ174" s="1274"/>
      <c r="BA174" s="1274"/>
      <c r="BB174" s="1274"/>
      <c r="BC174" s="1274"/>
      <c r="BD174" s="1274"/>
      <c r="BE174" s="1274"/>
      <c r="BF174" s="1274"/>
      <c r="BG174" s="1274"/>
      <c r="BH174" s="1274"/>
      <c r="BI174" s="1274"/>
      <c r="BJ174" s="1274"/>
      <c r="BK174" s="1274"/>
      <c r="BL174" s="1274"/>
      <c r="BM174" s="1274"/>
      <c r="BN174" s="1274"/>
      <c r="BO174" s="1274"/>
      <c r="BP174" s="1274"/>
      <c r="BQ174" s="1274"/>
      <c r="BR174" s="1274"/>
      <c r="BS174" s="1274"/>
      <c r="BT174" s="1274"/>
      <c r="BU174" s="1274"/>
      <c r="BV174" s="1274"/>
      <c r="BW174" s="1274"/>
      <c r="BX174" s="1274"/>
      <c r="BY174" s="1274"/>
      <c r="BZ174" s="1274"/>
      <c r="CA174" s="1274"/>
      <c r="CB174" s="1274"/>
      <c r="CC174" s="1274"/>
      <c r="CD174" s="1274"/>
      <c r="CE174" s="1274"/>
      <c r="CF174" s="1274"/>
      <c r="CG174" s="1274"/>
      <c r="CH174" s="1274"/>
      <c r="CI174" s="1274"/>
      <c r="CJ174" s="1274"/>
      <c r="CK174" s="1274"/>
      <c r="CL174" s="1274"/>
      <c r="CM174" s="1274"/>
      <c r="CN174" s="1274"/>
      <c r="CO174" s="1274"/>
      <c r="CP174" s="1274"/>
      <c r="CQ174" s="1274"/>
      <c r="CR174" s="1274"/>
    </row>
    <row r="175" spans="1:96">
      <c r="A175" s="1271"/>
      <c r="B175" s="1272"/>
      <c r="C175" s="1273"/>
      <c r="D175" s="1272"/>
      <c r="E175" s="1272"/>
      <c r="F175" s="1272"/>
      <c r="G175" s="1272"/>
      <c r="H175" s="1272"/>
      <c r="I175" s="1274"/>
      <c r="J175" s="1274"/>
      <c r="K175" s="1274"/>
      <c r="L175" s="1274"/>
      <c r="M175" s="1274"/>
      <c r="N175" s="1274"/>
      <c r="O175" s="1274"/>
      <c r="P175" s="1274"/>
      <c r="Q175" s="1274"/>
      <c r="R175" s="1274"/>
      <c r="S175" s="1274"/>
      <c r="T175" s="1274"/>
      <c r="U175" s="1274"/>
      <c r="V175" s="1274"/>
      <c r="W175" s="1274"/>
      <c r="X175" s="1274"/>
      <c r="Y175" s="1274"/>
      <c r="Z175" s="1274"/>
      <c r="AA175" s="1274"/>
      <c r="AB175" s="1274"/>
      <c r="AC175" s="1274"/>
      <c r="AD175" s="1274"/>
      <c r="AE175" s="1274"/>
      <c r="AF175" s="1274"/>
      <c r="AG175" s="1274"/>
      <c r="AH175" s="1274"/>
      <c r="AI175" s="1274"/>
      <c r="AJ175" s="1274"/>
      <c r="AK175" s="1274"/>
      <c r="AL175" s="1274"/>
      <c r="AM175" s="1274"/>
      <c r="AN175" s="1274"/>
      <c r="AO175" s="1274"/>
      <c r="AP175" s="1274"/>
      <c r="AQ175" s="1274"/>
      <c r="AR175" s="1274"/>
      <c r="AS175" s="1274"/>
      <c r="AT175" s="1274"/>
      <c r="AU175" s="1274"/>
      <c r="AV175" s="1274"/>
      <c r="AW175" s="1274"/>
      <c r="AX175" s="1274"/>
      <c r="AY175" s="1274"/>
      <c r="AZ175" s="1274"/>
      <c r="BA175" s="1274"/>
      <c r="BB175" s="1274"/>
      <c r="BC175" s="1274"/>
      <c r="BD175" s="1274"/>
      <c r="BE175" s="1274"/>
      <c r="BF175" s="1274"/>
      <c r="BG175" s="1274"/>
      <c r="BH175" s="1274"/>
      <c r="BI175" s="1274"/>
      <c r="BJ175" s="1274"/>
      <c r="BK175" s="1274"/>
      <c r="BL175" s="1274"/>
      <c r="BM175" s="1274"/>
      <c r="BN175" s="1274"/>
      <c r="BO175" s="1274"/>
      <c r="BP175" s="1274"/>
      <c r="BQ175" s="1274"/>
      <c r="BR175" s="1274"/>
      <c r="BS175" s="1274"/>
      <c r="BT175" s="1274"/>
      <c r="BU175" s="1274"/>
      <c r="BV175" s="1274"/>
      <c r="BW175" s="1274"/>
      <c r="BX175" s="1274"/>
      <c r="BY175" s="1274"/>
      <c r="BZ175" s="1274"/>
      <c r="CA175" s="1274"/>
      <c r="CB175" s="1274"/>
      <c r="CC175" s="1274"/>
      <c r="CD175" s="1274"/>
      <c r="CE175" s="1274"/>
      <c r="CF175" s="1274"/>
      <c r="CG175" s="1274"/>
      <c r="CH175" s="1274"/>
      <c r="CI175" s="1274"/>
      <c r="CJ175" s="1274"/>
      <c r="CK175" s="1274"/>
      <c r="CL175" s="1274"/>
      <c r="CM175" s="1274"/>
      <c r="CN175" s="1274"/>
      <c r="CO175" s="1274"/>
      <c r="CP175" s="1274"/>
      <c r="CQ175" s="1274"/>
      <c r="CR175" s="1274"/>
    </row>
    <row r="176" spans="1:96">
      <c r="A176" s="1271"/>
      <c r="B176" s="1272"/>
      <c r="C176" s="1273"/>
      <c r="D176" s="1272"/>
      <c r="E176" s="1272"/>
      <c r="F176" s="1272"/>
      <c r="G176" s="1272"/>
      <c r="H176" s="1272"/>
      <c r="I176" s="1274"/>
      <c r="J176" s="1274"/>
      <c r="K176" s="1274"/>
      <c r="L176" s="1274"/>
      <c r="M176" s="1274"/>
      <c r="N176" s="1274"/>
      <c r="O176" s="1274"/>
      <c r="P176" s="1274"/>
      <c r="Q176" s="1274"/>
      <c r="R176" s="1274"/>
      <c r="S176" s="1274"/>
      <c r="T176" s="1274"/>
      <c r="U176" s="1274"/>
      <c r="V176" s="1274"/>
      <c r="W176" s="1274"/>
      <c r="X176" s="1274"/>
      <c r="Y176" s="1274"/>
      <c r="Z176" s="1274"/>
      <c r="AA176" s="1274"/>
      <c r="AB176" s="1274"/>
      <c r="AC176" s="1274"/>
      <c r="AD176" s="1274"/>
      <c r="AE176" s="1274"/>
      <c r="AF176" s="1274"/>
      <c r="AG176" s="1274"/>
      <c r="AH176" s="1274"/>
      <c r="AI176" s="1274"/>
      <c r="AJ176" s="1274"/>
      <c r="AK176" s="1274"/>
      <c r="AL176" s="1274"/>
      <c r="AM176" s="1274"/>
      <c r="AN176" s="1274"/>
      <c r="AO176" s="1274"/>
      <c r="AP176" s="1274"/>
      <c r="AQ176" s="1274"/>
      <c r="AR176" s="1274"/>
      <c r="AS176" s="1274"/>
      <c r="AT176" s="1274"/>
      <c r="AU176" s="1274"/>
      <c r="AV176" s="1274"/>
      <c r="AW176" s="1274"/>
      <c r="AX176" s="1274"/>
      <c r="AY176" s="1274"/>
      <c r="AZ176" s="1274"/>
      <c r="BA176" s="1274"/>
      <c r="BB176" s="1274"/>
      <c r="BC176" s="1274"/>
      <c r="BD176" s="1274"/>
      <c r="BE176" s="1274"/>
      <c r="BF176" s="1274"/>
      <c r="BG176" s="1274"/>
      <c r="BH176" s="1274"/>
      <c r="BI176" s="1274"/>
      <c r="BJ176" s="1274"/>
      <c r="BK176" s="1274"/>
      <c r="BL176" s="1274"/>
      <c r="BM176" s="1274"/>
      <c r="BN176" s="1274"/>
      <c r="BO176" s="1274"/>
      <c r="BP176" s="1274"/>
      <c r="BQ176" s="1274"/>
      <c r="BR176" s="1274"/>
      <c r="BS176" s="1274"/>
      <c r="BT176" s="1274"/>
      <c r="BU176" s="1274"/>
      <c r="BV176" s="1274"/>
      <c r="BW176" s="1274"/>
      <c r="BX176" s="1274"/>
      <c r="BY176" s="1274"/>
      <c r="BZ176" s="1274"/>
      <c r="CA176" s="1274"/>
      <c r="CB176" s="1274"/>
      <c r="CC176" s="1274"/>
      <c r="CD176" s="1274"/>
      <c r="CE176" s="1274"/>
      <c r="CF176" s="1274"/>
      <c r="CG176" s="1274"/>
      <c r="CH176" s="1274"/>
      <c r="CI176" s="1274"/>
      <c r="CJ176" s="1274"/>
      <c r="CK176" s="1274"/>
      <c r="CL176" s="1274"/>
      <c r="CM176" s="1274"/>
      <c r="CN176" s="1274"/>
      <c r="CO176" s="1274"/>
      <c r="CP176" s="1274"/>
      <c r="CQ176" s="1274"/>
      <c r="CR176" s="1274"/>
    </row>
    <row r="177" spans="1:96">
      <c r="A177" s="1271"/>
      <c r="B177" s="1272"/>
      <c r="C177" s="1273"/>
      <c r="D177" s="1272"/>
      <c r="E177" s="1272"/>
      <c r="F177" s="1272"/>
      <c r="G177" s="1272"/>
      <c r="H177" s="1272"/>
      <c r="I177" s="1274"/>
      <c r="J177" s="1274"/>
      <c r="K177" s="1274"/>
      <c r="L177" s="1274"/>
      <c r="M177" s="1274"/>
      <c r="N177" s="1274"/>
      <c r="O177" s="1274"/>
      <c r="P177" s="1274"/>
      <c r="Q177" s="1274"/>
      <c r="R177" s="1274"/>
      <c r="S177" s="1274"/>
      <c r="T177" s="1274"/>
      <c r="U177" s="1274"/>
      <c r="V177" s="1274"/>
      <c r="W177" s="1274"/>
      <c r="X177" s="1274"/>
      <c r="Y177" s="1274"/>
      <c r="Z177" s="1274"/>
      <c r="AA177" s="1274"/>
      <c r="AB177" s="1274"/>
      <c r="AC177" s="1274"/>
      <c r="AD177" s="1274"/>
      <c r="AE177" s="1274"/>
      <c r="AF177" s="1274"/>
      <c r="AG177" s="1274"/>
      <c r="AH177" s="1274"/>
      <c r="AI177" s="1274"/>
      <c r="AJ177" s="1274"/>
      <c r="AK177" s="1274"/>
      <c r="AL177" s="1274"/>
      <c r="AM177" s="1274"/>
      <c r="AN177" s="1274"/>
      <c r="AO177" s="1274"/>
      <c r="AP177" s="1274"/>
      <c r="AQ177" s="1274"/>
      <c r="AR177" s="1274"/>
      <c r="AS177" s="1274"/>
      <c r="AT177" s="1274"/>
      <c r="AU177" s="1274"/>
      <c r="AV177" s="1274"/>
      <c r="AW177" s="1274"/>
      <c r="AX177" s="1274"/>
      <c r="AY177" s="1274"/>
      <c r="AZ177" s="1274"/>
      <c r="BA177" s="1274"/>
      <c r="BB177" s="1274"/>
      <c r="BC177" s="1274"/>
      <c r="BD177" s="1274"/>
      <c r="BE177" s="1274"/>
      <c r="BF177" s="1274"/>
      <c r="BG177" s="1274"/>
      <c r="BH177" s="1274"/>
      <c r="BI177" s="1274"/>
      <c r="BJ177" s="1274"/>
      <c r="BK177" s="1274"/>
      <c r="BL177" s="1274"/>
      <c r="BM177" s="1274"/>
      <c r="BN177" s="1274"/>
      <c r="BO177" s="1274"/>
      <c r="BP177" s="1274"/>
      <c r="BQ177" s="1274"/>
      <c r="BR177" s="1274"/>
      <c r="BS177" s="1274"/>
      <c r="BT177" s="1274"/>
      <c r="BU177" s="1274"/>
      <c r="BV177" s="1274"/>
      <c r="BW177" s="1274"/>
      <c r="BX177" s="1274"/>
      <c r="BY177" s="1274"/>
      <c r="BZ177" s="1274"/>
      <c r="CA177" s="1274"/>
      <c r="CB177" s="1274"/>
      <c r="CC177" s="1274"/>
      <c r="CD177" s="1274"/>
      <c r="CE177" s="1274"/>
      <c r="CF177" s="1274"/>
      <c r="CG177" s="1274"/>
      <c r="CH177" s="1274"/>
      <c r="CI177" s="1274"/>
      <c r="CJ177" s="1274"/>
      <c r="CK177" s="1274"/>
      <c r="CL177" s="1274"/>
      <c r="CM177" s="1274"/>
      <c r="CN177" s="1274"/>
      <c r="CO177" s="1274"/>
      <c r="CP177" s="1274"/>
      <c r="CQ177" s="1274"/>
      <c r="CR177" s="1274"/>
    </row>
    <row r="178" spans="1:96">
      <c r="A178" s="1271"/>
      <c r="B178" s="1272"/>
      <c r="C178" s="1273"/>
      <c r="D178" s="1272"/>
      <c r="E178" s="1272"/>
      <c r="F178" s="1272"/>
      <c r="G178" s="1272"/>
      <c r="H178" s="1272"/>
      <c r="I178" s="1274"/>
      <c r="J178" s="1274"/>
      <c r="K178" s="1274"/>
      <c r="L178" s="1274"/>
      <c r="M178" s="1274"/>
      <c r="N178" s="1274"/>
      <c r="O178" s="1274"/>
      <c r="P178" s="1274"/>
      <c r="Q178" s="1274"/>
      <c r="R178" s="1274"/>
      <c r="S178" s="1274"/>
      <c r="T178" s="1274"/>
      <c r="U178" s="1274"/>
      <c r="V178" s="1274"/>
      <c r="W178" s="1274"/>
      <c r="X178" s="1274"/>
      <c r="Y178" s="1274"/>
      <c r="Z178" s="1274"/>
      <c r="AA178" s="1274"/>
      <c r="AB178" s="1274"/>
      <c r="AC178" s="1274"/>
      <c r="AD178" s="1274"/>
      <c r="AE178" s="1274"/>
      <c r="AF178" s="1274"/>
      <c r="AG178" s="1274"/>
      <c r="AH178" s="1274"/>
      <c r="AI178" s="1274"/>
      <c r="AJ178" s="1274"/>
      <c r="AK178" s="1274"/>
      <c r="AL178" s="1274"/>
      <c r="AM178" s="1274"/>
      <c r="AN178" s="1274"/>
      <c r="AO178" s="1274"/>
      <c r="AP178" s="1274"/>
      <c r="AQ178" s="1274"/>
      <c r="AR178" s="1274"/>
      <c r="AS178" s="1274"/>
      <c r="AT178" s="1274"/>
      <c r="AU178" s="1274"/>
      <c r="AV178" s="1274"/>
      <c r="AW178" s="1274"/>
      <c r="AX178" s="1274"/>
      <c r="AY178" s="1274"/>
      <c r="AZ178" s="1274"/>
      <c r="BA178" s="1274"/>
      <c r="BB178" s="1274"/>
      <c r="BC178" s="1274"/>
      <c r="BD178" s="1274"/>
      <c r="BE178" s="1274"/>
      <c r="BF178" s="1274"/>
      <c r="BG178" s="1274"/>
      <c r="BH178" s="1274"/>
      <c r="BI178" s="1274"/>
      <c r="BJ178" s="1274"/>
      <c r="BK178" s="1274"/>
      <c r="BL178" s="1274"/>
      <c r="BM178" s="1274"/>
      <c r="BN178" s="1274"/>
      <c r="BO178" s="1274"/>
      <c r="BP178" s="1274"/>
      <c r="BQ178" s="1274"/>
      <c r="BR178" s="1274"/>
      <c r="BS178" s="1274"/>
      <c r="BT178" s="1274"/>
      <c r="BU178" s="1274"/>
      <c r="BV178" s="1274"/>
      <c r="BW178" s="1274"/>
      <c r="BX178" s="1274"/>
      <c r="BY178" s="1274"/>
      <c r="BZ178" s="1274"/>
      <c r="CA178" s="1274"/>
      <c r="CB178" s="1274"/>
      <c r="CC178" s="1274"/>
      <c r="CD178" s="1274"/>
      <c r="CE178" s="1274"/>
      <c r="CF178" s="1274"/>
      <c r="CG178" s="1274"/>
      <c r="CH178" s="1274"/>
      <c r="CI178" s="1274"/>
      <c r="CJ178" s="1274"/>
      <c r="CK178" s="1274"/>
      <c r="CL178" s="1274"/>
      <c r="CM178" s="1274"/>
      <c r="CN178" s="1274"/>
      <c r="CO178" s="1274"/>
      <c r="CP178" s="1274"/>
      <c r="CQ178" s="1274"/>
      <c r="CR178" s="1274"/>
    </row>
    <row r="179" spans="1:96">
      <c r="A179" s="1271"/>
      <c r="B179" s="1272"/>
      <c r="C179" s="1273"/>
      <c r="D179" s="1272"/>
      <c r="E179" s="1272"/>
      <c r="F179" s="1272"/>
      <c r="G179" s="1272"/>
      <c r="H179" s="1272"/>
      <c r="I179" s="1274"/>
      <c r="J179" s="1274"/>
      <c r="K179" s="1274"/>
      <c r="L179" s="1274"/>
      <c r="M179" s="1274"/>
      <c r="N179" s="1274"/>
      <c r="O179" s="1274"/>
      <c r="P179" s="1274"/>
      <c r="Q179" s="1274"/>
      <c r="R179" s="1274"/>
      <c r="S179" s="1274"/>
      <c r="T179" s="1274"/>
      <c r="U179" s="1274"/>
      <c r="V179" s="1274"/>
      <c r="W179" s="1274"/>
      <c r="X179" s="1274"/>
      <c r="Y179" s="1274"/>
      <c r="Z179" s="1274"/>
      <c r="AA179" s="1274"/>
      <c r="AB179" s="1274"/>
      <c r="AC179" s="1274"/>
      <c r="AD179" s="1274"/>
      <c r="AE179" s="1274"/>
      <c r="AF179" s="1274"/>
      <c r="AG179" s="1274"/>
      <c r="AH179" s="1274"/>
      <c r="AI179" s="1274"/>
      <c r="AJ179" s="1274"/>
      <c r="AK179" s="1274"/>
      <c r="AL179" s="1274"/>
      <c r="AM179" s="1274"/>
      <c r="AN179" s="1274"/>
      <c r="AO179" s="1274"/>
      <c r="AP179" s="1274"/>
      <c r="AQ179" s="1274"/>
      <c r="AR179" s="1274"/>
      <c r="AS179" s="1274"/>
      <c r="AT179" s="1274"/>
      <c r="AU179" s="1274"/>
      <c r="AV179" s="1274"/>
      <c r="AW179" s="1274"/>
      <c r="AX179" s="1274"/>
      <c r="AY179" s="1274"/>
      <c r="AZ179" s="1274"/>
      <c r="BA179" s="1274"/>
      <c r="BB179" s="1274"/>
      <c r="BC179" s="1274"/>
      <c r="BD179" s="1274"/>
      <c r="BE179" s="1274"/>
      <c r="BF179" s="1274"/>
      <c r="BG179" s="1274"/>
      <c r="BH179" s="1274"/>
      <c r="BI179" s="1274"/>
      <c r="BJ179" s="1274"/>
      <c r="BK179" s="1274"/>
      <c r="BL179" s="1274"/>
      <c r="BM179" s="1274"/>
      <c r="BN179" s="1274"/>
      <c r="BO179" s="1274"/>
      <c r="BP179" s="1274"/>
      <c r="BQ179" s="1274"/>
      <c r="BR179" s="1274"/>
      <c r="BS179" s="1274"/>
      <c r="BT179" s="1274"/>
      <c r="BU179" s="1274"/>
      <c r="BV179" s="1274"/>
      <c r="BW179" s="1274"/>
      <c r="BX179" s="1274"/>
      <c r="BY179" s="1274"/>
      <c r="BZ179" s="1274"/>
      <c r="CA179" s="1274"/>
      <c r="CB179" s="1274"/>
      <c r="CC179" s="1274"/>
      <c r="CD179" s="1274"/>
      <c r="CE179" s="1274"/>
      <c r="CF179" s="1274"/>
      <c r="CG179" s="1274"/>
      <c r="CH179" s="1274"/>
      <c r="CI179" s="1274"/>
      <c r="CJ179" s="1274"/>
      <c r="CK179" s="1274"/>
      <c r="CL179" s="1274"/>
      <c r="CM179" s="1274"/>
      <c r="CN179" s="1274"/>
      <c r="CO179" s="1274"/>
      <c r="CP179" s="1274"/>
      <c r="CQ179" s="1274"/>
      <c r="CR179" s="1274"/>
    </row>
    <row r="180" spans="1:96">
      <c r="A180" s="1271"/>
      <c r="B180" s="1272"/>
      <c r="C180" s="1273"/>
      <c r="D180" s="1272"/>
      <c r="E180" s="1272"/>
      <c r="F180" s="1272"/>
      <c r="G180" s="1272"/>
      <c r="H180" s="1272"/>
      <c r="I180" s="1274"/>
      <c r="J180" s="1274"/>
      <c r="K180" s="1274"/>
      <c r="L180" s="1274"/>
      <c r="M180" s="1274"/>
      <c r="N180" s="1274"/>
      <c r="O180" s="1274"/>
      <c r="P180" s="1274"/>
      <c r="Q180" s="1274"/>
      <c r="R180" s="1274"/>
      <c r="S180" s="1274"/>
      <c r="T180" s="1274"/>
      <c r="U180" s="1274"/>
      <c r="V180" s="1274"/>
      <c r="W180" s="1274"/>
      <c r="X180" s="1274"/>
      <c r="Y180" s="1274"/>
      <c r="Z180" s="1274"/>
      <c r="AA180" s="1274"/>
      <c r="AB180" s="1274"/>
      <c r="AC180" s="1274"/>
      <c r="AD180" s="1274"/>
      <c r="AE180" s="1274"/>
      <c r="AF180" s="1274"/>
      <c r="AG180" s="1274"/>
      <c r="AH180" s="1274"/>
      <c r="AI180" s="1274"/>
      <c r="AJ180" s="1274"/>
      <c r="AK180" s="1274"/>
      <c r="AL180" s="1274"/>
      <c r="AM180" s="1274"/>
      <c r="AN180" s="1274"/>
      <c r="AO180" s="1274"/>
      <c r="AP180" s="1274"/>
      <c r="AQ180" s="1274"/>
      <c r="AR180" s="1274"/>
      <c r="AS180" s="1274"/>
      <c r="AT180" s="1274"/>
      <c r="AU180" s="1274"/>
      <c r="AV180" s="1274"/>
      <c r="AW180" s="1274"/>
      <c r="AX180" s="1274"/>
      <c r="AY180" s="1274"/>
      <c r="AZ180" s="1274"/>
      <c r="BA180" s="1274"/>
      <c r="BB180" s="1274"/>
      <c r="BC180" s="1274"/>
      <c r="BD180" s="1274"/>
      <c r="BE180" s="1274"/>
      <c r="BF180" s="1274"/>
      <c r="BG180" s="1274"/>
      <c r="BH180" s="1274"/>
      <c r="BI180" s="1274"/>
      <c r="BJ180" s="1274"/>
      <c r="BK180" s="1274"/>
      <c r="BL180" s="1274"/>
      <c r="BM180" s="1274"/>
      <c r="BN180" s="1274"/>
      <c r="BO180" s="1274"/>
      <c r="BP180" s="1274"/>
      <c r="BQ180" s="1274"/>
      <c r="BR180" s="1274"/>
      <c r="BS180" s="1274"/>
      <c r="BT180" s="1274"/>
      <c r="BU180" s="1274"/>
      <c r="BV180" s="1274"/>
      <c r="BW180" s="1274"/>
      <c r="BX180" s="1274"/>
      <c r="BY180" s="1274"/>
      <c r="BZ180" s="1274"/>
      <c r="CA180" s="1274"/>
      <c r="CB180" s="1274"/>
      <c r="CC180" s="1274"/>
      <c r="CD180" s="1274"/>
      <c r="CE180" s="1274"/>
      <c r="CF180" s="1274"/>
      <c r="CG180" s="1274"/>
      <c r="CH180" s="1274"/>
      <c r="CI180" s="1274"/>
      <c r="CJ180" s="1274"/>
      <c r="CK180" s="1274"/>
      <c r="CL180" s="1274"/>
      <c r="CM180" s="1274"/>
      <c r="CN180" s="1274"/>
      <c r="CO180" s="1274"/>
      <c r="CP180" s="1274"/>
      <c r="CQ180" s="1274"/>
      <c r="CR180" s="1274"/>
    </row>
    <row r="181" spans="1:96">
      <c r="A181" s="1271"/>
      <c r="B181" s="1272"/>
      <c r="C181" s="1273"/>
      <c r="D181" s="1272"/>
      <c r="E181" s="1272"/>
      <c r="F181" s="1272"/>
      <c r="G181" s="1272"/>
      <c r="H181" s="1272"/>
      <c r="I181" s="1274"/>
      <c r="J181" s="1274"/>
      <c r="K181" s="1274"/>
      <c r="L181" s="1274"/>
      <c r="M181" s="1274"/>
      <c r="N181" s="1274"/>
      <c r="O181" s="1274"/>
      <c r="P181" s="1274"/>
      <c r="Q181" s="1274"/>
      <c r="R181" s="1274"/>
      <c r="S181" s="1274"/>
      <c r="T181" s="1274"/>
      <c r="U181" s="1274"/>
      <c r="V181" s="1274"/>
      <c r="W181" s="1274"/>
      <c r="X181" s="1274"/>
      <c r="Y181" s="1274"/>
      <c r="Z181" s="1274"/>
      <c r="AA181" s="1274"/>
      <c r="AB181" s="1274"/>
      <c r="AC181" s="1274"/>
      <c r="AD181" s="1274"/>
      <c r="AE181" s="1274"/>
      <c r="AF181" s="1274"/>
      <c r="AG181" s="1274"/>
      <c r="AH181" s="1274"/>
      <c r="AI181" s="1274"/>
      <c r="AJ181" s="1274"/>
      <c r="AK181" s="1274"/>
      <c r="AL181" s="1274"/>
      <c r="AM181" s="1274"/>
      <c r="AN181" s="1274"/>
      <c r="AO181" s="1274"/>
      <c r="AP181" s="1274"/>
      <c r="AQ181" s="1274"/>
      <c r="AR181" s="1274"/>
      <c r="AS181" s="1274"/>
      <c r="AT181" s="1274"/>
      <c r="AU181" s="1274"/>
      <c r="AV181" s="1274"/>
      <c r="AW181" s="1274"/>
      <c r="AX181" s="1274"/>
      <c r="AY181" s="1274"/>
      <c r="AZ181" s="1274"/>
      <c r="BA181" s="1274"/>
      <c r="BB181" s="1274"/>
      <c r="BC181" s="1274"/>
      <c r="BD181" s="1274"/>
      <c r="BE181" s="1274"/>
      <c r="BF181" s="1274"/>
      <c r="BG181" s="1274"/>
      <c r="BH181" s="1274"/>
      <c r="BI181" s="1274"/>
      <c r="BJ181" s="1274"/>
      <c r="BK181" s="1274"/>
      <c r="BL181" s="1274"/>
      <c r="BM181" s="1274"/>
      <c r="BN181" s="1274"/>
      <c r="BO181" s="1274"/>
      <c r="BP181" s="1274"/>
      <c r="BQ181" s="1274"/>
      <c r="BR181" s="1274"/>
      <c r="BS181" s="1274"/>
      <c r="BT181" s="1274"/>
      <c r="BU181" s="1274"/>
      <c r="BV181" s="1274"/>
      <c r="BW181" s="1274"/>
      <c r="BX181" s="1274"/>
      <c r="BY181" s="1274"/>
      <c r="BZ181" s="1274"/>
      <c r="CA181" s="1274"/>
      <c r="CB181" s="1274"/>
      <c r="CC181" s="1274"/>
      <c r="CD181" s="1274"/>
      <c r="CE181" s="1274"/>
      <c r="CF181" s="1274"/>
      <c r="CG181" s="1274"/>
      <c r="CH181" s="1274"/>
      <c r="CI181" s="1274"/>
      <c r="CJ181" s="1274"/>
      <c r="CK181" s="1274"/>
      <c r="CL181" s="1274"/>
      <c r="CM181" s="1274"/>
      <c r="CN181" s="1274"/>
      <c r="CO181" s="1274"/>
      <c r="CP181" s="1274"/>
      <c r="CQ181" s="1274"/>
      <c r="CR181" s="1274"/>
    </row>
    <row r="182" spans="1:96">
      <c r="A182" s="1271"/>
      <c r="B182" s="1272"/>
      <c r="C182" s="1273"/>
      <c r="D182" s="1272"/>
      <c r="E182" s="1272"/>
      <c r="F182" s="1272"/>
      <c r="G182" s="1272"/>
      <c r="H182" s="1272"/>
      <c r="I182" s="1274"/>
      <c r="J182" s="1274"/>
      <c r="K182" s="1274"/>
      <c r="L182" s="1274"/>
      <c r="M182" s="1274"/>
      <c r="N182" s="1274"/>
      <c r="O182" s="1274"/>
      <c r="P182" s="1274"/>
      <c r="Q182" s="1274"/>
      <c r="R182" s="1274"/>
      <c r="S182" s="1274"/>
      <c r="T182" s="1274"/>
      <c r="U182" s="1274"/>
      <c r="V182" s="1274"/>
      <c r="W182" s="1274"/>
      <c r="X182" s="1274"/>
      <c r="Y182" s="1274"/>
      <c r="Z182" s="1274"/>
      <c r="AA182" s="1274"/>
      <c r="AB182" s="1274"/>
      <c r="AC182" s="1274"/>
      <c r="AD182" s="1274"/>
      <c r="AE182" s="1274"/>
      <c r="AF182" s="1274"/>
      <c r="AG182" s="1274"/>
      <c r="AH182" s="1274"/>
      <c r="AI182" s="1274"/>
      <c r="AJ182" s="1274"/>
      <c r="AK182" s="1274"/>
      <c r="AL182" s="1274"/>
      <c r="AM182" s="1274"/>
      <c r="AN182" s="1274"/>
      <c r="AO182" s="1274"/>
      <c r="AP182" s="1274"/>
      <c r="AQ182" s="1274"/>
      <c r="AR182" s="1274"/>
      <c r="AS182" s="1274"/>
      <c r="AT182" s="1274"/>
      <c r="AU182" s="1274"/>
      <c r="AV182" s="1274"/>
      <c r="AW182" s="1274"/>
      <c r="AX182" s="1274"/>
      <c r="AY182" s="1274"/>
      <c r="AZ182" s="1274"/>
      <c r="BA182" s="1274"/>
      <c r="BB182" s="1274"/>
      <c r="BC182" s="1274"/>
      <c r="BD182" s="1274"/>
      <c r="BE182" s="1274"/>
      <c r="BF182" s="1274"/>
      <c r="BG182" s="1274"/>
      <c r="BH182" s="1274"/>
      <c r="BI182" s="1274"/>
      <c r="BJ182" s="1274"/>
      <c r="BK182" s="1274"/>
      <c r="BL182" s="1274"/>
      <c r="BM182" s="1274"/>
      <c r="BN182" s="1274"/>
      <c r="BO182" s="1274"/>
      <c r="BP182" s="1274"/>
      <c r="BQ182" s="1274"/>
      <c r="BR182" s="1274"/>
      <c r="BS182" s="1274"/>
      <c r="BT182" s="1274"/>
      <c r="BU182" s="1274"/>
      <c r="BV182" s="1274"/>
      <c r="BW182" s="1274"/>
      <c r="BX182" s="1274"/>
      <c r="BY182" s="1274"/>
      <c r="BZ182" s="1274"/>
      <c r="CA182" s="1274"/>
      <c r="CB182" s="1274"/>
      <c r="CC182" s="1274"/>
      <c r="CD182" s="1274"/>
      <c r="CE182" s="1274"/>
      <c r="CF182" s="1274"/>
      <c r="CG182" s="1274"/>
      <c r="CH182" s="1274"/>
      <c r="CI182" s="1274"/>
      <c r="CJ182" s="1274"/>
      <c r="CK182" s="1274"/>
      <c r="CL182" s="1274"/>
      <c r="CM182" s="1274"/>
      <c r="CN182" s="1274"/>
      <c r="CO182" s="1274"/>
      <c r="CP182" s="1274"/>
      <c r="CQ182" s="1274"/>
      <c r="CR182" s="1274"/>
    </row>
    <row r="183" spans="1:96">
      <c r="A183" s="1271"/>
      <c r="B183" s="1272"/>
      <c r="C183" s="1273"/>
      <c r="D183" s="1272"/>
      <c r="E183" s="1272"/>
      <c r="F183" s="1272"/>
      <c r="G183" s="1272"/>
      <c r="H183" s="1272"/>
      <c r="I183" s="1274"/>
      <c r="J183" s="1274"/>
      <c r="K183" s="1274"/>
      <c r="L183" s="1274"/>
      <c r="M183" s="1274"/>
      <c r="N183" s="1274"/>
      <c r="O183" s="1274"/>
      <c r="P183" s="1274"/>
      <c r="Q183" s="1274"/>
      <c r="R183" s="1274"/>
      <c r="S183" s="1274"/>
      <c r="T183" s="1274"/>
      <c r="U183" s="1274"/>
      <c r="V183" s="1274"/>
      <c r="W183" s="1274"/>
      <c r="X183" s="1274"/>
      <c r="Y183" s="1274"/>
      <c r="Z183" s="1274"/>
      <c r="AA183" s="1274"/>
      <c r="AB183" s="1274"/>
      <c r="AC183" s="1274"/>
      <c r="AD183" s="1274"/>
      <c r="AE183" s="1274"/>
      <c r="AF183" s="1274"/>
      <c r="AG183" s="1274"/>
      <c r="AH183" s="1274"/>
      <c r="AI183" s="1274"/>
      <c r="AJ183" s="1274"/>
      <c r="AK183" s="1274"/>
      <c r="AL183" s="1274"/>
      <c r="AM183" s="1274"/>
      <c r="AN183" s="1274"/>
      <c r="AO183" s="1274"/>
      <c r="AP183" s="1274"/>
      <c r="AQ183" s="1274"/>
      <c r="AR183" s="1274"/>
      <c r="AS183" s="1274"/>
      <c r="AT183" s="1274"/>
      <c r="AU183" s="1274"/>
      <c r="AV183" s="1274"/>
      <c r="AW183" s="1274"/>
      <c r="AX183" s="1274"/>
      <c r="AY183" s="1274"/>
      <c r="AZ183" s="1274"/>
      <c r="BA183" s="1274"/>
      <c r="BB183" s="1274"/>
      <c r="BC183" s="1274"/>
      <c r="BD183" s="1274"/>
      <c r="BE183" s="1274"/>
      <c r="BF183" s="1274"/>
      <c r="BG183" s="1274"/>
      <c r="BH183" s="1274"/>
      <c r="BI183" s="1274"/>
      <c r="BJ183" s="1274"/>
      <c r="BK183" s="1274"/>
      <c r="BL183" s="1274"/>
      <c r="BM183" s="1274"/>
      <c r="BN183" s="1274"/>
      <c r="BO183" s="1274"/>
      <c r="BP183" s="1274"/>
      <c r="BQ183" s="1274"/>
      <c r="BR183" s="1274"/>
      <c r="BS183" s="1274"/>
      <c r="BT183" s="1274"/>
      <c r="BU183" s="1274"/>
      <c r="BV183" s="1274"/>
      <c r="BW183" s="1274"/>
      <c r="BX183" s="1274"/>
      <c r="BY183" s="1274"/>
      <c r="BZ183" s="1274"/>
      <c r="CA183" s="1274"/>
      <c r="CB183" s="1274"/>
      <c r="CC183" s="1274"/>
      <c r="CD183" s="1274"/>
      <c r="CE183" s="1274"/>
      <c r="CF183" s="1274"/>
      <c r="CG183" s="1274"/>
      <c r="CH183" s="1274"/>
      <c r="CI183" s="1274"/>
      <c r="CJ183" s="1274"/>
      <c r="CK183" s="1274"/>
      <c r="CL183" s="1274"/>
      <c r="CM183" s="1274"/>
      <c r="CN183" s="1274"/>
      <c r="CO183" s="1274"/>
      <c r="CP183" s="1274"/>
      <c r="CQ183" s="1274"/>
      <c r="CR183" s="1274"/>
    </row>
    <row r="184" spans="1:96">
      <c r="A184" s="1271"/>
      <c r="B184" s="1272"/>
      <c r="C184" s="1273"/>
      <c r="D184" s="1272"/>
      <c r="E184" s="1272"/>
      <c r="F184" s="1272"/>
      <c r="G184" s="1272"/>
      <c r="H184" s="1272"/>
      <c r="I184" s="1274"/>
      <c r="J184" s="1274"/>
      <c r="K184" s="1274"/>
      <c r="L184" s="1274"/>
      <c r="M184" s="1274"/>
      <c r="N184" s="1274"/>
      <c r="O184" s="1274"/>
      <c r="P184" s="1274"/>
      <c r="Q184" s="1274"/>
      <c r="R184" s="1274"/>
      <c r="S184" s="1274"/>
      <c r="T184" s="1274"/>
      <c r="U184" s="1274"/>
      <c r="V184" s="1274"/>
      <c r="W184" s="1274"/>
      <c r="X184" s="1274"/>
      <c r="Y184" s="1274"/>
      <c r="Z184" s="1274"/>
      <c r="AA184" s="1274"/>
      <c r="AB184" s="1274"/>
      <c r="AC184" s="1274"/>
      <c r="AD184" s="1274"/>
      <c r="AE184" s="1274"/>
      <c r="AF184" s="1274"/>
      <c r="AG184" s="1274"/>
      <c r="AH184" s="1274"/>
      <c r="AI184" s="1274"/>
      <c r="AJ184" s="1274"/>
      <c r="AK184" s="1274"/>
      <c r="AL184" s="1274"/>
      <c r="AM184" s="1274"/>
      <c r="AN184" s="1274"/>
      <c r="AO184" s="1274"/>
      <c r="AP184" s="1274"/>
      <c r="AQ184" s="1274"/>
      <c r="AR184" s="1274"/>
      <c r="AS184" s="1274"/>
      <c r="AT184" s="1274"/>
      <c r="AU184" s="1274"/>
      <c r="AV184" s="1274"/>
      <c r="AW184" s="1274"/>
      <c r="AX184" s="1274"/>
      <c r="AY184" s="1274"/>
      <c r="AZ184" s="1274"/>
      <c r="BA184" s="1274"/>
      <c r="BB184" s="1274"/>
      <c r="BC184" s="1274"/>
      <c r="BD184" s="1274"/>
      <c r="BE184" s="1274"/>
      <c r="BF184" s="1274"/>
      <c r="BG184" s="1274"/>
      <c r="BH184" s="1274"/>
      <c r="BI184" s="1274"/>
      <c r="BJ184" s="1274"/>
      <c r="BK184" s="1274"/>
      <c r="BL184" s="1274"/>
      <c r="BM184" s="1274"/>
      <c r="BN184" s="1274"/>
      <c r="BO184" s="1274"/>
      <c r="BP184" s="1274"/>
      <c r="BQ184" s="1274"/>
      <c r="BR184" s="1274"/>
      <c r="BS184" s="1274"/>
      <c r="BT184" s="1274"/>
      <c r="BU184" s="1274"/>
      <c r="BV184" s="1274"/>
      <c r="BW184" s="1274"/>
      <c r="BX184" s="1274"/>
      <c r="BY184" s="1274"/>
      <c r="BZ184" s="1274"/>
      <c r="CA184" s="1274"/>
      <c r="CB184" s="1274"/>
      <c r="CC184" s="1274"/>
      <c r="CD184" s="1274"/>
      <c r="CE184" s="1274"/>
      <c r="CF184" s="1274"/>
      <c r="CG184" s="1274"/>
      <c r="CH184" s="1274"/>
      <c r="CI184" s="1274"/>
      <c r="CJ184" s="1274"/>
      <c r="CK184" s="1274"/>
      <c r="CL184" s="1274"/>
      <c r="CM184" s="1274"/>
      <c r="CN184" s="1274"/>
      <c r="CO184" s="1274"/>
      <c r="CP184" s="1274"/>
      <c r="CQ184" s="1274"/>
      <c r="CR184" s="1274"/>
    </row>
    <row r="185" spans="1:96">
      <c r="A185" s="1271"/>
      <c r="B185" s="1272"/>
      <c r="C185" s="1273"/>
      <c r="D185" s="1272"/>
      <c r="E185" s="1272"/>
      <c r="F185" s="1272"/>
      <c r="G185" s="1272"/>
      <c r="H185" s="1272"/>
      <c r="I185" s="1274"/>
      <c r="J185" s="1274"/>
      <c r="K185" s="1274"/>
      <c r="L185" s="1274"/>
      <c r="M185" s="1274"/>
      <c r="N185" s="1274"/>
      <c r="O185" s="1274"/>
      <c r="P185" s="1274"/>
      <c r="Q185" s="1274"/>
      <c r="R185" s="1274"/>
      <c r="S185" s="1274"/>
      <c r="T185" s="1274"/>
      <c r="U185" s="1274"/>
      <c r="V185" s="1274"/>
      <c r="W185" s="1274"/>
      <c r="X185" s="1274"/>
      <c r="Y185" s="1274"/>
      <c r="Z185" s="1274"/>
      <c r="AA185" s="1274"/>
      <c r="AB185" s="1274"/>
      <c r="AC185" s="1274"/>
      <c r="AD185" s="1274"/>
      <c r="AE185" s="1274"/>
      <c r="AF185" s="1274"/>
      <c r="AG185" s="1274"/>
      <c r="AH185" s="1274"/>
      <c r="AI185" s="1274"/>
      <c r="AJ185" s="1274"/>
      <c r="AK185" s="1274"/>
      <c r="AL185" s="1274"/>
      <c r="AM185" s="1274"/>
      <c r="AN185" s="1274"/>
      <c r="AO185" s="1274"/>
      <c r="AP185" s="1274"/>
      <c r="AQ185" s="1274"/>
      <c r="AR185" s="1274"/>
      <c r="AS185" s="1274"/>
      <c r="AT185" s="1274"/>
      <c r="AU185" s="1274"/>
      <c r="AV185" s="1274"/>
      <c r="AW185" s="1274"/>
      <c r="AX185" s="1274"/>
      <c r="AY185" s="1274"/>
      <c r="AZ185" s="1274"/>
      <c r="BA185" s="1274"/>
      <c r="BB185" s="1274"/>
      <c r="BC185" s="1274"/>
      <c r="BD185" s="1274"/>
      <c r="BE185" s="1274"/>
      <c r="BF185" s="1274"/>
      <c r="BG185" s="1274"/>
      <c r="BH185" s="1274"/>
      <c r="BI185" s="1274"/>
      <c r="BJ185" s="1274"/>
      <c r="BK185" s="1274"/>
      <c r="BL185" s="1274"/>
      <c r="BM185" s="1274"/>
      <c r="BN185" s="1274"/>
      <c r="BO185" s="1274"/>
      <c r="BP185" s="1274"/>
      <c r="BQ185" s="1274"/>
      <c r="BR185" s="1274"/>
      <c r="BS185" s="1274"/>
      <c r="BT185" s="1274"/>
      <c r="BU185" s="1274"/>
      <c r="BV185" s="1274"/>
      <c r="BW185" s="1274"/>
      <c r="BX185" s="1274"/>
      <c r="BY185" s="1274"/>
      <c r="BZ185" s="1274"/>
      <c r="CA185" s="1274"/>
      <c r="CB185" s="1274"/>
      <c r="CC185" s="1274"/>
      <c r="CD185" s="1274"/>
      <c r="CE185" s="1274"/>
      <c r="CF185" s="1274"/>
      <c r="CG185" s="1274"/>
      <c r="CH185" s="1274"/>
      <c r="CI185" s="1274"/>
      <c r="CJ185" s="1274"/>
      <c r="CK185" s="1274"/>
      <c r="CL185" s="1274"/>
      <c r="CM185" s="1274"/>
      <c r="CN185" s="1274"/>
      <c r="CO185" s="1274"/>
      <c r="CP185" s="1274"/>
      <c r="CQ185" s="1274"/>
      <c r="CR185" s="1274"/>
    </row>
    <row r="186" spans="1:96">
      <c r="A186" s="1271"/>
      <c r="B186" s="1272"/>
      <c r="C186" s="1273"/>
      <c r="D186" s="1272"/>
      <c r="E186" s="1272"/>
      <c r="F186" s="1272"/>
      <c r="G186" s="1272"/>
      <c r="H186" s="1272"/>
      <c r="I186" s="1274"/>
      <c r="J186" s="1274"/>
      <c r="K186" s="1274"/>
      <c r="L186" s="1274"/>
      <c r="M186" s="1274"/>
      <c r="N186" s="1274"/>
      <c r="O186" s="1274"/>
      <c r="P186" s="1274"/>
      <c r="Q186" s="1274"/>
      <c r="R186" s="1274"/>
      <c r="S186" s="1274"/>
      <c r="T186" s="1274"/>
      <c r="U186" s="1274"/>
      <c r="V186" s="1274"/>
      <c r="W186" s="1274"/>
      <c r="X186" s="1274"/>
      <c r="Y186" s="1274"/>
      <c r="Z186" s="1274"/>
      <c r="AA186" s="1274"/>
      <c r="AB186" s="1274"/>
      <c r="AC186" s="1274"/>
      <c r="AD186" s="1274"/>
      <c r="AE186" s="1274"/>
      <c r="AF186" s="1274"/>
      <c r="AG186" s="1274"/>
      <c r="AH186" s="1274"/>
      <c r="AI186" s="1274"/>
      <c r="AJ186" s="1274"/>
      <c r="AK186" s="1274"/>
      <c r="AL186" s="1274"/>
      <c r="AM186" s="1274"/>
      <c r="AN186" s="1274"/>
      <c r="AO186" s="1274"/>
      <c r="AP186" s="1274"/>
      <c r="AQ186" s="1274"/>
      <c r="AR186" s="1274"/>
      <c r="AS186" s="1274"/>
      <c r="AT186" s="1274"/>
      <c r="AU186" s="1274"/>
      <c r="AV186" s="1274"/>
      <c r="AW186" s="1274"/>
      <c r="AX186" s="1274"/>
      <c r="AY186" s="1274"/>
      <c r="AZ186" s="1274"/>
      <c r="BA186" s="1274"/>
      <c r="BB186" s="1274"/>
      <c r="BC186" s="1274"/>
      <c r="BD186" s="1274"/>
      <c r="BE186" s="1274"/>
      <c r="BF186" s="1274"/>
      <c r="BG186" s="1274"/>
      <c r="BH186" s="1274"/>
      <c r="BI186" s="1274"/>
      <c r="BJ186" s="1274"/>
      <c r="BK186" s="1274"/>
      <c r="BL186" s="1274"/>
      <c r="BM186" s="1274"/>
      <c r="BN186" s="1274"/>
      <c r="BO186" s="1274"/>
      <c r="BP186" s="1274"/>
      <c r="BQ186" s="1274"/>
      <c r="BR186" s="1274"/>
      <c r="BS186" s="1274"/>
      <c r="BT186" s="1274"/>
      <c r="BU186" s="1274"/>
      <c r="BV186" s="1274"/>
      <c r="BW186" s="1274"/>
      <c r="BX186" s="1274"/>
      <c r="BY186" s="1274"/>
      <c r="BZ186" s="1274"/>
      <c r="CA186" s="1274"/>
      <c r="CB186" s="1274"/>
      <c r="CC186" s="1274"/>
      <c r="CD186" s="1274"/>
      <c r="CE186" s="1274"/>
      <c r="CF186" s="1274"/>
      <c r="CG186" s="1274"/>
      <c r="CH186" s="1274"/>
      <c r="CI186" s="1274"/>
      <c r="CJ186" s="1274"/>
      <c r="CK186" s="1274"/>
      <c r="CL186" s="1274"/>
      <c r="CM186" s="1274"/>
      <c r="CN186" s="1274"/>
      <c r="CO186" s="1274"/>
      <c r="CP186" s="1274"/>
      <c r="CQ186" s="1274"/>
      <c r="CR186" s="1274"/>
    </row>
    <row r="187" spans="1:96">
      <c r="A187" s="1271"/>
      <c r="B187" s="1272"/>
      <c r="C187" s="1273"/>
      <c r="D187" s="1272"/>
      <c r="E187" s="1272"/>
      <c r="F187" s="1272"/>
      <c r="G187" s="1272"/>
      <c r="H187" s="1272"/>
      <c r="I187" s="1274"/>
      <c r="J187" s="1274"/>
      <c r="K187" s="1274"/>
      <c r="L187" s="1274"/>
      <c r="M187" s="1274"/>
      <c r="N187" s="1274"/>
      <c r="O187" s="1274"/>
      <c r="P187" s="1274"/>
      <c r="Q187" s="1274"/>
      <c r="R187" s="1274"/>
      <c r="S187" s="1274"/>
      <c r="T187" s="1274"/>
      <c r="U187" s="1274"/>
      <c r="V187" s="1274"/>
      <c r="W187" s="1274"/>
      <c r="X187" s="1274"/>
      <c r="Y187" s="1274"/>
      <c r="Z187" s="1274"/>
      <c r="AA187" s="1274"/>
      <c r="AB187" s="1274"/>
      <c r="AC187" s="1274"/>
      <c r="AD187" s="1274"/>
      <c r="AE187" s="1274"/>
      <c r="AF187" s="1274"/>
      <c r="AG187" s="1274"/>
      <c r="AH187" s="1274"/>
      <c r="AI187" s="1274"/>
      <c r="AJ187" s="1274"/>
      <c r="AK187" s="1274"/>
      <c r="AL187" s="1274"/>
      <c r="AM187" s="1274"/>
      <c r="AN187" s="1274"/>
      <c r="AO187" s="1274"/>
      <c r="AP187" s="1274"/>
      <c r="AQ187" s="1274"/>
      <c r="AR187" s="1274"/>
      <c r="AS187" s="1274"/>
      <c r="AT187" s="1274"/>
      <c r="AU187" s="1274"/>
      <c r="AV187" s="1274"/>
      <c r="AW187" s="1274"/>
      <c r="AX187" s="1274"/>
      <c r="AY187" s="1274"/>
      <c r="AZ187" s="1274"/>
      <c r="BA187" s="1274"/>
      <c r="BB187" s="1274"/>
      <c r="BC187" s="1274"/>
      <c r="BD187" s="1274"/>
      <c r="BE187" s="1274"/>
      <c r="BF187" s="1274"/>
      <c r="BG187" s="1274"/>
      <c r="BH187" s="1274"/>
      <c r="BI187" s="1274"/>
      <c r="BJ187" s="1274"/>
      <c r="BK187" s="1274"/>
      <c r="BL187" s="1274"/>
      <c r="BM187" s="1274"/>
      <c r="BN187" s="1274"/>
      <c r="BO187" s="1274"/>
      <c r="BP187" s="1274"/>
      <c r="BQ187" s="1274"/>
      <c r="BR187" s="1274"/>
      <c r="BS187" s="1274"/>
      <c r="BT187" s="1274"/>
      <c r="BU187" s="1274"/>
      <c r="BV187" s="1274"/>
      <c r="BW187" s="1274"/>
      <c r="BX187" s="1274"/>
      <c r="BY187" s="1274"/>
      <c r="BZ187" s="1274"/>
      <c r="CA187" s="1274"/>
      <c r="CB187" s="1274"/>
      <c r="CC187" s="1274"/>
      <c r="CD187" s="1274"/>
      <c r="CE187" s="1274"/>
      <c r="CF187" s="1274"/>
      <c r="CG187" s="1274"/>
      <c r="CH187" s="1274"/>
      <c r="CI187" s="1274"/>
      <c r="CJ187" s="1274"/>
      <c r="CK187" s="1274"/>
      <c r="CL187" s="1274"/>
      <c r="CM187" s="1274"/>
      <c r="CN187" s="1274"/>
      <c r="CO187" s="1274"/>
      <c r="CP187" s="1274"/>
      <c r="CQ187" s="1274"/>
      <c r="CR187" s="1274"/>
    </row>
    <row r="188" spans="1:96">
      <c r="A188" s="1271"/>
      <c r="B188" s="1272"/>
      <c r="C188" s="1273"/>
      <c r="D188" s="1272"/>
      <c r="E188" s="1272"/>
      <c r="F188" s="1272"/>
      <c r="G188" s="1272"/>
      <c r="H188" s="1272"/>
      <c r="I188" s="1274"/>
      <c r="J188" s="1274"/>
      <c r="K188" s="1274"/>
      <c r="L188" s="1274"/>
      <c r="M188" s="1274"/>
      <c r="N188" s="1274"/>
      <c r="O188" s="1274"/>
      <c r="P188" s="1274"/>
      <c r="Q188" s="1274"/>
      <c r="R188" s="1274"/>
      <c r="S188" s="1274"/>
      <c r="T188" s="1274"/>
      <c r="U188" s="1274"/>
      <c r="V188" s="1274"/>
      <c r="W188" s="1274"/>
      <c r="X188" s="1274"/>
      <c r="Y188" s="1274"/>
      <c r="Z188" s="1274"/>
      <c r="AA188" s="1274"/>
      <c r="AB188" s="1274"/>
      <c r="AC188" s="1274"/>
      <c r="AD188" s="1274"/>
      <c r="AE188" s="1274"/>
      <c r="AF188" s="1274"/>
      <c r="AG188" s="1274"/>
      <c r="AH188" s="1274"/>
      <c r="AI188" s="1274"/>
      <c r="AJ188" s="1274"/>
      <c r="AK188" s="1274"/>
      <c r="AL188" s="1274"/>
      <c r="AM188" s="1274"/>
      <c r="AN188" s="1274"/>
      <c r="AO188" s="1274"/>
      <c r="AP188" s="1274"/>
      <c r="AQ188" s="1274"/>
      <c r="AR188" s="1274"/>
      <c r="AS188" s="1274"/>
      <c r="AT188" s="1274"/>
      <c r="AU188" s="1274"/>
      <c r="AV188" s="1274"/>
      <c r="AW188" s="1274"/>
      <c r="AX188" s="1274"/>
      <c r="AY188" s="1274"/>
      <c r="AZ188" s="1274"/>
      <c r="BA188" s="1274"/>
      <c r="BB188" s="1274"/>
      <c r="BC188" s="1274"/>
      <c r="BD188" s="1274"/>
      <c r="BE188" s="1274"/>
      <c r="BF188" s="1274"/>
      <c r="BG188" s="1274"/>
      <c r="BH188" s="1274"/>
      <c r="BI188" s="1274"/>
      <c r="BJ188" s="1274"/>
      <c r="BK188" s="1274"/>
      <c r="BL188" s="1274"/>
      <c r="BM188" s="1274"/>
      <c r="BN188" s="1274"/>
      <c r="BO188" s="1274"/>
      <c r="BP188" s="1274"/>
      <c r="BQ188" s="1274"/>
      <c r="BR188" s="1274"/>
      <c r="BS188" s="1274"/>
      <c r="BT188" s="1274"/>
      <c r="BU188" s="1274"/>
      <c r="BV188" s="1274"/>
      <c r="BW188" s="1274"/>
      <c r="BX188" s="1274"/>
      <c r="BY188" s="1274"/>
      <c r="BZ188" s="1274"/>
      <c r="CA188" s="1274"/>
      <c r="CB188" s="1274"/>
      <c r="CC188" s="1274"/>
      <c r="CD188" s="1274"/>
      <c r="CE188" s="1274"/>
      <c r="CF188" s="1274"/>
      <c r="CG188" s="1274"/>
      <c r="CH188" s="1274"/>
      <c r="CI188" s="1274"/>
      <c r="CJ188" s="1274"/>
      <c r="CK188" s="1274"/>
      <c r="CL188" s="1274"/>
      <c r="CM188" s="1274"/>
      <c r="CN188" s="1274"/>
      <c r="CO188" s="1274"/>
      <c r="CP188" s="1274"/>
      <c r="CQ188" s="1274"/>
      <c r="CR188" s="1274"/>
    </row>
    <row r="189" spans="1:96">
      <c r="A189" s="1275"/>
      <c r="B189" s="1274"/>
      <c r="C189" s="1276"/>
      <c r="D189" s="1274"/>
      <c r="E189" s="1274"/>
      <c r="F189" s="1274"/>
      <c r="G189" s="1274"/>
      <c r="H189" s="1274"/>
      <c r="I189" s="1274"/>
      <c r="J189" s="1274"/>
      <c r="K189" s="1274"/>
      <c r="L189" s="1274"/>
      <c r="M189" s="1274"/>
      <c r="N189" s="1274"/>
      <c r="O189" s="1274"/>
      <c r="P189" s="1274"/>
      <c r="Q189" s="1274"/>
      <c r="R189" s="1274"/>
      <c r="S189" s="1274"/>
      <c r="T189" s="1274"/>
      <c r="U189" s="1274"/>
      <c r="V189" s="1274"/>
      <c r="W189" s="1274"/>
      <c r="X189" s="1274"/>
      <c r="Y189" s="1274"/>
      <c r="Z189" s="1274"/>
      <c r="AA189" s="1274"/>
      <c r="AB189" s="1274"/>
      <c r="AC189" s="1274"/>
      <c r="AD189" s="1274"/>
      <c r="AE189" s="1274"/>
      <c r="AF189" s="1274"/>
      <c r="AG189" s="1274"/>
      <c r="AH189" s="1274"/>
      <c r="AI189" s="1274"/>
      <c r="AJ189" s="1274"/>
      <c r="AK189" s="1274"/>
      <c r="AL189" s="1274"/>
      <c r="AM189" s="1274"/>
      <c r="AN189" s="1274"/>
      <c r="AO189" s="1274"/>
      <c r="AP189" s="1274"/>
      <c r="AQ189" s="1274"/>
      <c r="AR189" s="1274"/>
      <c r="AS189" s="1274"/>
      <c r="AT189" s="1274"/>
      <c r="AU189" s="1274"/>
      <c r="AV189" s="1274"/>
      <c r="AW189" s="1274"/>
      <c r="AX189" s="1274"/>
      <c r="AY189" s="1274"/>
      <c r="AZ189" s="1274"/>
      <c r="BA189" s="1274"/>
      <c r="BB189" s="1274"/>
      <c r="BC189" s="1274"/>
      <c r="BD189" s="1274"/>
      <c r="BE189" s="1274"/>
      <c r="BF189" s="1274"/>
      <c r="BG189" s="1274"/>
      <c r="BH189" s="1274"/>
      <c r="BI189" s="1274"/>
      <c r="BJ189" s="1274"/>
      <c r="BK189" s="1274"/>
      <c r="BL189" s="1274"/>
      <c r="BM189" s="1274"/>
      <c r="BN189" s="1274"/>
      <c r="BO189" s="1274"/>
      <c r="BP189" s="1274"/>
      <c r="BQ189" s="1274"/>
      <c r="BR189" s="1274"/>
      <c r="BS189" s="1274"/>
      <c r="BT189" s="1274"/>
      <c r="BU189" s="1274"/>
      <c r="BV189" s="1274"/>
      <c r="BW189" s="1274"/>
      <c r="BX189" s="1274"/>
      <c r="BY189" s="1274"/>
      <c r="BZ189" s="1274"/>
      <c r="CA189" s="1274"/>
      <c r="CB189" s="1274"/>
      <c r="CC189" s="1274"/>
      <c r="CD189" s="1274"/>
      <c r="CE189" s="1274"/>
      <c r="CF189" s="1274"/>
      <c r="CG189" s="1274"/>
      <c r="CH189" s="1274"/>
      <c r="CI189" s="1274"/>
      <c r="CJ189" s="1274"/>
      <c r="CK189" s="1274"/>
      <c r="CL189" s="1274"/>
      <c r="CM189" s="1274"/>
      <c r="CN189" s="1274"/>
      <c r="CO189" s="1274"/>
      <c r="CP189" s="1274"/>
      <c r="CQ189" s="1274"/>
      <c r="CR189" s="12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BC3F8BB-C1EF-4654-A481-02E0D9E0C1B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2026-03-24T23:28:18Z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