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37" documentId="8_{DCF85A03-1EEC-410A-B6A1-333228F65FDB}" xr6:coauthVersionLast="47" xr6:coauthVersionMax="47" xr10:uidLastSave="{618A1652-170B-46A1-A6D0-58316D44C6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7" i="30"/>
  <c r="V309" i="30"/>
  <c r="V5" i="30"/>
  <c r="V334" i="30"/>
  <c r="V175" i="30"/>
  <c r="V23" i="30"/>
  <c r="V9" i="30"/>
  <c r="V181" i="30"/>
  <c r="V178" i="30"/>
  <c r="V179" i="30"/>
  <c r="V22" i="30"/>
  <c r="V31" i="30"/>
  <c r="V27" i="30"/>
  <c r="V152" i="30"/>
  <c r="V151" i="30"/>
  <c r="V303" i="30"/>
  <c r="V311" i="30"/>
  <c r="V319" i="30"/>
  <c r="V10" i="30"/>
  <c r="V320" i="30"/>
  <c r="V32" i="30"/>
  <c r="V29" i="30"/>
  <c r="V176" i="30"/>
  <c r="V301" i="30"/>
  <c r="V321" i="30"/>
  <c r="V180" i="30"/>
  <c r="V28"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<sst xmlns="http://schemas.openxmlformats.org/spreadsheetml/2006/main" count="22205" uniqueCount="2713">
  <si>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</si>
  <si>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</si>
  <si>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</si>
  <si>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</si>
  <si>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</si>
  <si>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</si>
  <si>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</si>
  <si>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</si>
  <si>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</si>
  <si>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</si>
  <si>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</si>
  <si>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</si>
  <si>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</si>
  <si>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</si>
  <si>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</si>
  <si>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</si>
  <si>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</si>
  <si>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</si>
  <si>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</si>
  <si>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</si>
  <si>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</si>
  <si>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</si>
  <si>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</si>
  <si>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</si>
  <si>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</si>
  <si>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</si>
  <si>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</si>
  <si>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</si>
  <si>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</si>
  <si>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</si>
  <si>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</si>
  <si>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</si>
  <si>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</si>
  <si>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</si>
  <si>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</si>
  <si>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</si>
  <si>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</si>
  <si>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</si>
  <si>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</si>
  <si>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</si>
  <si>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</si>
  <si>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</si>
  <si>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</si>
  <si>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</si>
  <si>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</si>
  <si>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</si>
  <si>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</si>
  <si>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</si>
  <si>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</si>
  <si>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</si>
  <si>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</si>
  <si>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</si>
  <si>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</si>
  <si>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</si>
  <si>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</si>
  <si>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</si>
  <si>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</si>
  <si>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</si>
  <si>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</si>
  <si>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</si>
  <si>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</si>
  <si>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</si>
  <si>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</si>
  <si>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</si>
  <si>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</si>
  <si>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</si>
  <si>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</si>
  <si>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</si>
  <si>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</si>
  <si>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</si>
  <si>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</si>
  <si>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</si>
  <si>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</si>
  <si>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</si>
  <si>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</si>
  <si>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</si>
  <si>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</si>
  <si>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</si>
  <si>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</si>
  <si>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</si>
  <si>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</si>
  <si>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</si>
  <si>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</si>
  <si>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</si>
  <si>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</si>
  <si>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</si>
  <si>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</si>
  <si>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</si>
  <si>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</si>
  <si>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</si>
  <si>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</si>
  <si>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</si>
  <si>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</si>
  <si>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</si>
  <si>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</si>
  <si>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</si>
  <si>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</si>
  <si>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</si>
  <si>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</si>
  <si>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</si>
  <si>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</si>
  <si>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</si>
  <si>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</si>
  <si>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</si>
  <si>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</si>
  <si>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</si>
  <si>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</si>
  <si>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</si>
  <si>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</si>
  <si>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</si>
  <si>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</si>
  <si>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</si>
  <si>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</si>
  <si>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</si>
  <si>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</si>
  <si>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</si>
  <si>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</si>
  <si>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</si>
  <si>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</si>
  <si>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</si>
  <si>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</si>
  <si>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</si>
  <si>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</si>
  <si>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</si>
  <si>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</si>
  <si>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</si>
  <si>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</si>
  <si>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</si>
  <si>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</si>
  <si>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</si>
  <si>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</si>
  <si>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</si>
  <si>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</si>
  <si>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</si>
  <si>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</si>
  <si>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</si>
  <si>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</si>
  <si>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</si>
  <si>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</si>
  <si>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</si>
  <si>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</si>
  <si>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</si>
  <si>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</si>
  <si>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</si>
  <si>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</si>
  <si>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</si>
  <si>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</si>
  <si>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</si>
  <si>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</si>
  <si>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</si>
  <si>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</si>
  <si>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</si>
  <si>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</si>
  <si>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</si>
  <si>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</si>
  <si>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</si>
  <si>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</si>
  <si>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</si>
  <si>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</si>
  <si>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</si>
  <si>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</si>
  <si>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</si>
  <si>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</si>
  <si>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</si>
  <si>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</si>
  <si>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</si>
  <si>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</si>
  <si>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</si>
  <si>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</si>
  <si>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</si>
  <si>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</si>
  <si>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</si>
  <si>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</si>
  <si>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</si>
  <si>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</si>
  <si>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</si>
  <si>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</si>
  <si>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</si>
  <si>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</si>
  <si>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</si>
  <si>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</si>
  <si>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</si>
  <si>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</si>
  <si>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</si>
  <si>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</si>
  <si>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</si>
  <si>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</si>
  <si>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</si>
  <si>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</si>
  <si>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</si>
  <si>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</si>
  <si>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</si>
  <si>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</si>
  <si>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</si>
  <si>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</si>
  <si>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</si>
  <si>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</si>
  <si>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</si>
  <si>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</si>
  <si>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</si>
  <si>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</si>
  <si>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</si>
  <si>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</si>
  <si>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</si>
  <si>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</si>
  <si>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</si>
  <si>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</si>
  <si>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</si>
  <si>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</si>
  <si>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</si>
  <si>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</si>
  <si>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</si>
  <si>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</si>
  <si>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</si>
  <si>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</si>
  <si>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</si>
  <si>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</si>
  <si>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</si>
  <si>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</si>
  <si>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</si>
  <si>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</si>
  <si>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</si>
  <si>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</si>
  <si>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</si>
  <si>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</si>
  <si>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</si>
  <si>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</si>
  <si>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</si>
  <si>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</si>
  <si>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</si>
  <si>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</si>
  <si>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</si>
  <si>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</si>
  <si>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</si>
  <si>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</si>
  <si>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</si>
  <si>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</si>
  <si>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</si>
  <si>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</si>
  <si>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</si>
  <si>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</si>
  <si>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</si>
  <si>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</si>
  <si>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</si>
  <si>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</si>
  <si>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</si>
  <si>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</si>
  <si>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</si>
  <si>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</si>
  <si>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</si>
  <si>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</si>
  <si>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</si>
  <si>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</si>
  <si>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</si>
  <si>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</si>
  <si>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</si>
  <si>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</si>
  <si>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</si>
  <si>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</si>
  <si>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</si>
  <si>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</si>
  <si>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</si>
  <si>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</si>
  <si>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</si>
  <si>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</si>
  <si>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</si>
  <si>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</si>
  <si>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</si>
  <si>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</si>
  <si>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</si>
  <si>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</si>
  <si>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</si>
  <si>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</si>
  <si>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</si>
  <si>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</si>
  <si>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</si>
  <si>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</si>
  <si>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</si>
  <si>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</si>
  <si>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</si>
  <si>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</si>
  <si>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</si>
  <si>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</si>
  <si>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</si>
  <si>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</si>
  <si>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</si>
  <si>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</si>
  <si>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</si>
  <si>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</si>
  <si>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</si>
  <si>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</si>
  <si>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</si>
  <si>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</si>
  <si>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</si>
  <si>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</si>
  <si>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</si>
  <si>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</si>
  <si>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</si>
  <si>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</si>
  <si>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</si>
  <si>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</si>
  <si>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</si>
  <si>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</si>
  <si>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</si>
  <si>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</si>
  <si>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</si>
  <si>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</si>
  <si>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</si>
  <si>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</si>
  <si>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</si>
  <si>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</si>
  <si>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</si>
  <si>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</si>
  <si>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</si>
  <si>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</si>
  <si>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</si>
  <si>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</si>
  <si>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</si>
  <si>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</si>
  <si>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</si>
  <si>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</si>
  <si>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</si>
  <si>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</si>
  <si>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</si>
  <si>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</si>
  <si>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</si>
  <si>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</si>
  <si>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</si>
  <si>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</si>
  <si>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</si>
  <si>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</si>
  <si>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</si>
  <si>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</si>
  <si>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</si>
  <si>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</si>
  <si>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</si>
  <si>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</si>
  <si>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</si>
  <si>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</si>
  <si>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</si>
  <si>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</si>
  <si>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</si>
  <si>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</si>
  <si>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</si>
  <si>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</si>
  <si>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</si>
  <si>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</si>
  <si>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</si>
  <si>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</si>
  <si>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</si>
  <si>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</si>
  <si>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</si>
  <si>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</si>
  <si>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</si>
  <si>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</si>
  <si>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</si>
  <si>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</si>
  <si>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</si>
  <si>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</si>
  <si>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</si>
  <si>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</si>
  <si>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</si>
  <si>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</si>
  <si>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</si>
  <si>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</si>
  <si>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</si>
  <si>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</si>
  <si>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</si>
  <si>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</si>
  <si>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</si>
  <si>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</si>
  <si>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</si>
  <si>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</si>
  <si>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</si>
  <si>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</si>
  <si>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</si>
  <si>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</si>
  <si>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</si>
  <si>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</si>
  <si>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</si>
  <si>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</si>
  <si>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</si>
  <si>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</si>
  <si>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</si>
  <si>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</si>
  <si>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</si>
  <si>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</si>
  <si>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</si>
  <si>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</si>
  <si>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</si>
  <si>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</si>
  <si>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</si>
  <si>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</si>
  <si>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</si>
  <si>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</si>
  <si>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</si>
  <si>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</si>
  <si>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</si>
  <si>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</si>
  <si>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</si>
  <si>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</si>
  <si>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</si>
  <si>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</si>
  <si>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</si>
  <si>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</si>
  <si>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</si>
  <si>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</si>
  <si>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</si>
  <si>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</si>
  <si>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</si>
  <si>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</si>
  <si>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</si>
  <si>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</si>
  <si>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</si>
  <si>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</si>
  <si>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</si>
  <si>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</si>
  <si>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</si>
  <si>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</si>
  <si>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</si>
  <si>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</si>
  <si>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</si>
  <si>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</si>
  <si>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</si>
  <si>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</si>
  <si>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</si>
  <si>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</si>
  <si>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</si>
  <si>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</si>
  <si>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</si>
  <si>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</si>
  <si>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</si>
  <si>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</si>
  <si>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</si>
  <si>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</si>
  <si>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</si>
  <si>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</si>
  <si>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</si>
  <si>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</si>
  <si>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</si>
  <si>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</si>
  <si>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</si>
  <si>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</si>
  <si>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</si>
  <si>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</si>
  <si>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</si>
  <si>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</si>
  <si>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</si>
  <si>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</si>
  <si>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</si>
  <si>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</si>
  <si>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</si>
  <si>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</si>
  <si>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</si>
  <si>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</si>
  <si>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</si>
  <si>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</si>
  <si>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</si>
  <si>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</si>
  <si>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</si>
  <si>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</si>
  <si>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</si>
  <si>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</si>
  <si>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</si>
  <si>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</si>
  <si>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</si>
  <si>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</si>
  <si>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</si>
  <si>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</si>
  <si>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</si>
  <si>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</si>
  <si>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</si>
  <si>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</si>
  <si>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</si>
  <si>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</si>
  <si>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</si>
  <si>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</si>
  <si>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</si>
  <si>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</si>
  <si>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</si>
  <si>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</si>
  <si>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</si>
  <si>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</si>
  <si>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</si>
  <si>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</si>
  <si>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</si>
  <si>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</si>
  <si>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</si>
  <si>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</si>
  <si>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</si>
  <si>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</si>
  <si>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</si>
  <si>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</si>
  <si>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</si>
  <si>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</si>
  <si>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</si>
  <si>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</si>
  <si>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</si>
  <si>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</si>
  <si>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</si>
  <si>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</si>
  <si>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</si>
  <si>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</si>
  <si>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</si>
  <si>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</si>
  <si>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</si>
  <si>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</si>
  <si>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</si>
  <si>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</si>
  <si>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</si>
  <si>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</si>
  <si>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</si>
  <si>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</si>
  <si>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</si>
  <si>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</si>
  <si>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</si>
  <si>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</si>
  <si>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</si>
  <si>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</si>
  <si>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</si>
  <si>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</si>
  <si>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</si>
  <si>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</si>
  <si>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</si>
  <si>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</si>
  <si>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</si>
  <si>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</si>
  <si>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</si>
  <si>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</si>
  <si>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</si>
  <si>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</si>
  <si>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</si>
  <si>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</si>
  <si>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</si>
  <si>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</si>
  <si>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</si>
  <si>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</si>
  <si>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</si>
  <si>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</si>
  <si>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</si>
  <si>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</si>
  <si>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</si>
  <si>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</si>
  <si>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</si>
  <si>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</si>
  <si>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</si>
  <si>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</si>
  <si>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</si>
  <si>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</si>
  <si>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</si>
  <si>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</si>
  <si>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</si>
  <si>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</si>
  <si>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</si>
  <si>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</si>
  <si>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</si>
  <si>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</si>
  <si>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</si>
  <si>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</si>
  <si>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</si>
  <si>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</si>
  <si>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</si>
  <si>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</si>
  <si>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</si>
  <si>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</si>
  <si>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</si>
  <si>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</si>
  <si>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</si>
  <si>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</si>
  <si>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</si>
  <si>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</si>
  <si>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</si>
  <si>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</si>
  <si>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</si>
  <si>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</si>
  <si>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</si>
  <si>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</si>
  <si>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</si>
  <si>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</si>
  <si>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</si>
  <si>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</si>
  <si>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</si>
  <si>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</si>
  <si>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</si>
  <si>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</si>
  <si>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</si>
  <si>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</si>
  <si>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</si>
  <si>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</si>
  <si>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</si>
  <si>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</si>
  <si>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</si>
  <si>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</si>
  <si>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</si>
  <si>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</si>
  <si>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</si>
  <si>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</si>
  <si>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</si>
  <si>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</si>
  <si>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</si>
  <si>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</si>
  <si>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</si>
  <si>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</si>
  <si>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</si>
  <si>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</si>
  <si>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</si>
  <si>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</si>
  <si>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</si>
  <si>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</si>
  <si>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</si>
  <si>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</si>
  <si>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</si>
  <si>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</si>
  <si>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</si>
  <si>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</si>
  <si>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</si>
  <si>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</si>
  <si>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</si>
  <si>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</si>
  <si>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</si>
  <si>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</si>
  <si>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</si>
  <si>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</si>
  <si>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</si>
  <si>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</si>
  <si>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</si>
  <si>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</si>
  <si>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</si>
  <si>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</si>
  <si>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</si>
  <si>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</si>
  <si>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</si>
  <si>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</si>
  <si>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</si>
  <si>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</si>
  <si>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</si>
  <si>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</si>
  <si>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</si>
  <si>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</si>
  <si>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</si>
  <si>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</si>
  <si>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</si>
  <si>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</si>
  <si>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</si>
  <si>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</si>
  <si>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</si>
  <si>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</si>
  <si>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</si>
  <si>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</si>
  <si>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</si>
  <si>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</si>
  <si>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</si>
  <si>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</si>
  <si>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</si>
  <si>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</si>
  <si>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</si>
  <si>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</si>
  <si>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</si>
  <si>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</si>
  <si>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</si>
  <si>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</si>
  <si>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</si>
  <si>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</si>
  <si>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</si>
  <si>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</si>
  <si>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</si>
  <si>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</si>
  <si>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</si>
  <si>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</si>
  <si>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</si>
  <si>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</si>
  <si>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</si>
  <si>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</si>
  <si>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</si>
  <si>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</si>
  <si>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</si>
  <si>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</si>
  <si>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</si>
  <si>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</si>
  <si>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</si>
  <si>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</si>
  <si>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</si>
  <si>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</si>
  <si>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</si>
  <si>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</si>
  <si>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</si>
  <si>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</si>
  <si>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</si>
  <si>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</si>
  <si>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</si>
  <si>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</si>
  <si>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</si>
  <si>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</si>
  <si>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</si>
  <si>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</si>
  <si>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</si>
  <si>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</si>
  <si>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</si>
  <si>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</si>
  <si>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</si>
  <si>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</si>
  <si>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</si>
  <si>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</si>
  <si>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</si>
  <si>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</si>
  <si>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</si>
  <si>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</si>
  <si>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</si>
  <si>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</si>
  <si>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</si>
  <si>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</si>
  <si>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</si>
  <si>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</si>
  <si>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</si>
  <si>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</si>
  <si>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</si>
  <si>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</si>
  <si>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</si>
  <si>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</si>
  <si>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</si>
  <si>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</si>
  <si>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</si>
  <si>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</si>
  <si>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</si>
  <si>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</si>
  <si>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</si>
  <si>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</si>
  <si>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</si>
  <si>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</si>
  <si>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</si>
  <si>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</si>
  <si>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</si>
  <si>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</si>
  <si>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</si>
  <si>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</si>
  <si>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</si>
  <si>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</si>
  <si>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</si>
  <si>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</si>
  <si>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</si>
  <si>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</si>
  <si>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</si>
  <si>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</si>
  <si>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</si>
  <si>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</si>
  <si>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</si>
  <si>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</si>
  <si>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</si>
  <si>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</si>
  <si>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</si>
  <si>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</si>
  <si>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</si>
  <si>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</si>
  <si>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</si>
  <si>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</si>
  <si>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</si>
  <si>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</si>
  <si>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</si>
  <si>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</si>
  <si>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</si>
  <si>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</si>
  <si>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</si>
  <si>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</si>
  <si>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</si>
  <si>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</si>
  <si>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</si>
  <si>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</si>
  <si>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</si>
  <si>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</si>
  <si>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</si>
  <si>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</si>
  <si>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</si>
  <si>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</si>
  <si>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</si>
  <si>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</si>
  <si>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</si>
  <si>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</si>
  <si>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</si>
  <si>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</si>
  <si>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</si>
  <si>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</si>
  <si>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</si>
  <si>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</si>
  <si>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</si>
  <si>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</si>
  <si>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</si>
  <si>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</si>
  <si>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</si>
  <si>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</si>
  <si>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</si>
  <si>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</si>
  <si>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</si>
  <si>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</si>
  <si>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</si>
  <si>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</si>
  <si>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</si>
  <si>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</si>
  <si>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</si>
  <si>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</si>
  <si>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</si>
  <si>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</si>
  <si>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</si>
  <si>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</si>
  <si>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</si>
  <si>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</si>
  <si>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</si>
  <si>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</si>
  <si>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</si>
  <si>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</si>
  <si>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</si>
  <si>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</si>
  <si>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</si>
  <si>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</si>
  <si>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</si>
  <si>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</si>
  <si>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</si>
  <si>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</si>
  <si>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</si>
  <si>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</si>
  <si>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</si>
  <si>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</si>
  <si>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</si>
  <si>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</si>
  <si>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</si>
  <si>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</si>
  <si>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</si>
  <si>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</si>
  <si>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</si>
  <si>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</si>
  <si>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</si>
  <si>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</si>
  <si>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</si>
  <si>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</si>
  <si>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</si>
  <si>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</si>
  <si>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</si>
  <si>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</si>
  <si>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</si>
  <si>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</si>
  <si>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</si>
  <si>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</si>
  <si>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</si>
  <si>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</si>
  <si>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</si>
  <si>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</si>
  <si>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</si>
  <si>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</si>
  <si>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</si>
  <si>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</si>
  <si>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</si>
  <si>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</si>
  <si>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</si>
  <si>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</si>
  <si>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</si>
  <si>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</si>
  <si>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</si>
  <si>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</si>
  <si>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</si>
  <si>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</si>
  <si>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</si>
  <si>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</si>
  <si>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</si>
  <si>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</si>
  <si>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</si>
  <si>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</si>
  <si>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</si>
  <si>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</si>
  <si>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</si>
  <si>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</si>
  <si>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</si>
  <si>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</si>
  <si>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</si>
  <si>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</si>
  <si>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</si>
  <si>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</si>
  <si>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</si>
  <si>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</si>
  <si>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</si>
  <si>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</si>
  <si>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</si>
  <si>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</si>
  <si>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</si>
  <si>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</si>
  <si>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</si>
  <si>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</si>
  <si>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</si>
  <si>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</si>
  <si>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</si>
  <si>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</si>
  <si>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</si>
  <si>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</si>
  <si>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</si>
  <si>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</si>
  <si>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</si>
  <si>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</si>
  <si>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</si>
  <si>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</si>
  <si>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</si>
  <si>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</si>
  <si>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</si>
  <si>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</si>
  <si>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</si>
  <si>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</si>
  <si>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</si>
  <si>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</si>
  <si>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</si>
  <si>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</si>
  <si>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</si>
  <si>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</si>
  <si>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</si>
  <si>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</si>
  <si>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</si>
  <si>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</si>
  <si>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</si>
  <si>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</si>
  <si>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</si>
  <si>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</si>
  <si>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</si>
  <si>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</si>
  <si>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</si>
  <si>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</si>
  <si>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</si>
  <si>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</si>
  <si>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</si>
  <si>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</si>
  <si>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</si>
  <si>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</si>
  <si>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</si>
  <si>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</si>
  <si>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</si>
  <si>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</si>
  <si>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</si>
  <si>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</si>
  <si>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</si>
  <si>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</si>
  <si>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</si>
  <si>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</si>
  <si>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</si>
  <si>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</si>
  <si>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</si>
  <si>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</si>
  <si>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</si>
  <si>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</si>
  <si>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</si>
  <si>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</si>
  <si>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</si>
  <si>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</si>
  <si>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</si>
  <si>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</si>
  <si>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</si>
  <si>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</si>
  <si>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</si>
  <si>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</si>
  <si>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</si>
  <si>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</si>
  <si>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</si>
  <si>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</si>
  <si>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</si>
  <si>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</si>
  <si>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</si>
  <si>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</si>
  <si>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</si>
  <si>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</si>
  <si>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</si>
  <si>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</si>
  <si>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</si>
  <si>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</si>
  <si>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</si>
  <si>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</si>
  <si>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</si>
  <si>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</si>
  <si>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</si>
  <si>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</si>
  <si>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</si>
  <si>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</si>
  <si>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</si>
  <si>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</si>
  <si>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</si>
  <si>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</si>
  <si>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</si>
  <si>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</si>
  <si>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</si>
  <si>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</si>
  <si>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</si>
  <si>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</si>
  <si>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</si>
  <si>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</si>
  <si>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</si>
  <si>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</si>
  <si>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</si>
  <si>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</si>
  <si>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</si>
  <si>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</si>
  <si>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</si>
  <si>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</si>
  <si>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</si>
  <si>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</si>
  <si>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</si>
  <si>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</si>
  <si>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</si>
  <si>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</si>
  <si>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</si>
  <si>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</si>
  <si>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</si>
  <si>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</si>
  <si>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</si>
  <si>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</si>
  <si>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</si>
  <si>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</si>
  <si>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</si>
  <si>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</si>
  <si>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</si>
  <si>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</si>
  <si>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</si>
  <si>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</si>
  <si>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</si>
  <si>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</si>
  <si>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</si>
  <si>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</si>
  <si>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</si>
  <si>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</si>
  <si>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</si>
  <si>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</si>
  <si>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</si>
  <si>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</si>
  <si>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</si>
  <si>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</si>
  <si>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</si>
  <si>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</si>
  <si>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</si>
  <si>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</si>
  <si>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</si>
  <si>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</si>
  <si>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</si>
  <si>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</si>
  <si>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</si>
  <si>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</si>
  <si>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</si>
  <si>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</si>
  <si>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</si>
  <si>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</si>
  <si>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</si>
  <si>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</si>
  <si>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</si>
  <si>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</si>
  <si>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</si>
  <si>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</si>
  <si>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</si>
  <si>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</si>
  <si>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</si>
  <si>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</si>
  <si>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</si>
  <si>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</si>
  <si>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</si>
  <si>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</si>
  <si>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</si>
  <si>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</si>
  <si>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</si>
  <si>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</si>
  <si>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</si>
  <si>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</si>
  <si>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</si>
  <si>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</si>
  <si>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</si>
  <si>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</si>
  <si>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</si>
  <si>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</si>
  <si>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</si>
  <si>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</si>
  <si>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</si>
  <si>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</si>
  <si>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</si>
  <si>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</si>
  <si>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</si>
  <si>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</si>
  <si>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</si>
  <si>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</si>
  <si>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</si>
  <si>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</si>
  <si>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</si>
  <si>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</si>
  <si>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</si>
  <si>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</si>
  <si>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</si>
  <si>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</si>
  <si>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</si>
  <si>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</si>
  <si>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</si>
  <si>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</si>
  <si>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</si>
  <si>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</si>
  <si>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</si>
  <si>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</si>
  <si>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</si>
  <si>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</si>
  <si>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</si>
  <si>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</si>
  <si>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</si>
  <si>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</si>
  <si>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</si>
  <si>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</si>
  <si>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</si>
  <si>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</si>
  <si>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</si>
  <si>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</si>
  <si>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</si>
  <si>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</si>
  <si>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</si>
  <si>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</si>
  <si>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</si>
  <si>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</si>
  <si>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</si>
  <si>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</si>
  <si>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</si>
  <si>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</si>
  <si>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</si>
  <si>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</si>
  <si>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</si>
  <si>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</si>
  <si>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</si>
  <si>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</si>
  <si>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</si>
  <si>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</si>
  <si>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</si>
  <si>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</si>
  <si>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</si>
  <si>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</si>
  <si>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</si>
  <si>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</si>
  <si>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</si>
  <si>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</si>
  <si>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</si>
  <si>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</si>
  <si>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</si>
  <si>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</si>
  <si>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</si>
  <si>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</si>
  <si>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</si>
  <si>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</si>
  <si>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</si>
  <si>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</si>
  <si>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</si>
  <si>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</si>
  <si>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</si>
  <si>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</si>
  <si>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</si>
  <si>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</si>
  <si>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</si>
  <si>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</si>
  <si>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</si>
  <si>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</si>
  <si>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</si>
  <si>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</si>
  <si>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</si>
  <si>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</si>
  <si>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</si>
  <si>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</si>
  <si>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</si>
  <si>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</si>
  <si>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</si>
  <si>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</si>
  <si>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</si>
  <si>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</si>
  <si>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</si>
  <si>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</si>
  <si>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</si>
  <si>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</si>
  <si>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</si>
  <si>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</si>
  <si>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</si>
  <si>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</si>
  <si>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</si>
  <si>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</si>
  <si>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</si>
  <si>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</si>
  <si>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</si>
  <si>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</si>
  <si>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</si>
  <si>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</si>
  <si>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</si>
  <si>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</si>
  <si>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</si>
  <si>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</si>
  <si>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</si>
  <si>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</si>
  <si>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</si>
  <si>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</si>
  <si>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</si>
  <si>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</si>
  <si>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</si>
  <si>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</si>
  <si>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</si>
  <si>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</si>
  <si>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</si>
  <si>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</si>
  <si>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</si>
  <si>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</si>
  <si>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</si>
  <si>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</si>
  <si>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</si>
  <si>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</si>
  <si>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</si>
  <si>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</si>
  <si>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</si>
  <si>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</si>
  <si>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</si>
  <si>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</si>
  <si>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</si>
  <si>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</si>
  <si>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</si>
  <si>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</si>
  <si>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</si>
  <si>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</si>
  <si>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</si>
  <si>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</si>
  <si>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</si>
  <si>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</si>
  <si>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</si>
  <si>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</si>
  <si>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</si>
  <si>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</si>
  <si>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</si>
  <si>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</si>
  <si>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</si>
  <si>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</si>
  <si>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</si>
  <si>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</si>
  <si>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</si>
  <si>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</si>
  <si>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</si>
  <si>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</si>
  <si>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</si>
  <si>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</si>
  <si>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</si>
  <si>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</si>
  <si>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</si>
  <si>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</si>
  <si>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</si>
  <si>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</si>
  <si>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</si>
  <si>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</si>
  <si>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</si>
  <si>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</si>
  <si>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</si>
  <si>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</si>
  <si>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</si>
  <si>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</si>
  <si>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</si>
  <si>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</si>
  <si>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</si>
  <si>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</si>
  <si>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</si>
  <si>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</si>
  <si>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</si>
  <si>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</si>
  <si>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</si>
  <si>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</si>
  <si>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</si>
  <si>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</si>
  <si>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</si>
  <si>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</si>
  <si>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</si>
  <si>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</si>
  <si>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</si>
  <si>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</si>
  <si>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</si>
  <si>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</si>
  <si>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</si>
  <si>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</si>
  <si>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</si>
  <si>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</si>
  <si>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</si>
  <si>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</si>
  <si>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</si>
  <si>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</si>
  <si>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</si>
  <si>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</si>
  <si>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</si>
  <si>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</si>
  <si>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</si>
  <si>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</si>
  <si>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</si>
  <si>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</si>
  <si>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</si>
  <si>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</si>
  <si>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</si>
  <si>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</si>
  <si>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</si>
  <si>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</si>
  <si>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</si>
  <si>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</si>
  <si>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</si>
  <si>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</si>
  <si>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</si>
  <si>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</si>
  <si>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</si>
  <si>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</si>
  <si>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</si>
  <si>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</si>
  <si>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</si>
  <si>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</si>
  <si>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</si>
  <si>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</si>
  <si>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</si>
  <si>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</si>
  <si>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</si>
  <si>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</si>
  <si>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</si>
  <si>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</si>
  <si>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</si>
  <si>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</si>
  <si>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</si>
  <si>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</si>
  <si>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</si>
  <si>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</si>
  <si>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</si>
  <si>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</si>
  <si>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</si>
  <si>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</si>
  <si>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</si>
  <si>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</si>
  <si>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</si>
  <si>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</si>
  <si>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</si>
  <si>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</si>
  <si>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</si>
  <si>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</si>
  <si>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</si>
  <si>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</si>
  <si>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</si>
  <si>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</si>
  <si>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</si>
  <si>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</si>
  <si>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</si>
  <si>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</si>
  <si>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</si>
  <si>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</si>
  <si>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</si>
  <si>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</si>
  <si>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</si>
  <si>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</si>
  <si>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</si>
  <si>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</si>
  <si>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</si>
  <si>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</si>
  <si>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</si>
  <si>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</si>
  <si>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</si>
  <si>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</si>
  <si>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</si>
  <si>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</si>
  <si>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</si>
  <si>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</si>
  <si>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</si>
  <si>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</si>
  <si>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</si>
  <si>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</si>
  <si>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</si>
  <si>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</si>
  <si>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</si>
  <si>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</si>
  <si>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</si>
  <si>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</si>
  <si>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</si>
  <si>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</si>
  <si>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</si>
  <si>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</si>
  <si>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</si>
  <si>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</si>
  <si>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</si>
  <si>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</si>
  <si>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</si>
  <si>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</si>
  <si>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</si>
  <si>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</si>
  <si>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</si>
  <si>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</si>
  <si>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</si>
  <si>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</si>
  <si>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</si>
  <si>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</si>
  <si>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</si>
  <si>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</si>
  <si>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</si>
  <si>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</si>
  <si>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</si>
  <si>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</si>
  <si>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</si>
  <si>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</si>
  <si>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</si>
  <si>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</si>
  <si>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</si>
  <si>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</si>
  <si>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</si>
  <si>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</si>
  <si>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</si>
  <si>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</si>
  <si>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</si>
  <si>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</si>
  <si>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</si>
  <si>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</si>
  <si>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</si>
  <si>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</si>
  <si>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</si>
  <si>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</si>
  <si>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</si>
  <si>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</si>
  <si>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</si>
  <si>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</si>
  <si>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</si>
  <si>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</si>
  <si>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</si>
  <si>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</si>
  <si>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</si>
  <si>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</si>
  <si>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</si>
  <si>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</si>
  <si>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</si>
  <si>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</si>
  <si>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</si>
  <si>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</si>
  <si>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</si>
  <si>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</si>
  <si>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</si>
  <si>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</si>
  <si>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</si>
  <si>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</si>
  <si>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</si>
  <si>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</si>
  <si>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</si>
  <si>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</si>
  <si>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</si>
  <si>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</si>
  <si>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</si>
  <si>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</si>
  <si>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</si>
  <si>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</si>
  <si>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</si>
  <si>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</si>
  <si>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</si>
  <si>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</si>
  <si>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</si>
  <si>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</si>
  <si>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</si>
  <si>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</si>
  <si>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</si>
  <si>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</si>
  <si>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</si>
  <si>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</si>
  <si>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</si>
  <si>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</si>
  <si>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</si>
  <si>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</si>
  <si>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</si>
  <si>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</si>
  <si>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</si>
  <si>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</si>
  <si>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</si>
  <si>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</si>
  <si>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</si>
  <si>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</si>
  <si>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</si>
  <si>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</si>
  <si>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</si>
  <si>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</si>
  <si>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</si>
  <si>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</si>
  <si>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</si>
  <si>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</si>
  <si>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</si>
  <si>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</si>
  <si>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</si>
  <si>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</si>
  <si>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</si>
  <si>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</si>
  <si>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</si>
  <si>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</si>
  <si>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</si>
  <si>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</si>
  <si>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</si>
  <si>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</si>
  <si>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</si>
  <si>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</si>
  <si>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</si>
  <si>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</si>
  <si>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</si>
  <si>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</si>
  <si>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</si>
  <si>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</si>
  <si>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</si>
  <si>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</si>
  <si>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</si>
  <si>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</si>
  <si>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</si>
  <si>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</si>
  <si>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</si>
  <si>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</si>
  <si>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</si>
  <si>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</si>
  <si>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</si>
  <si>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</si>
  <si>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</si>
  <si>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</si>
  <si>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</si>
  <si>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</si>
  <si>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</si>
  <si>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</si>
  <si>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</si>
  <si>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</si>
  <si>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</si>
  <si>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</si>
  <si>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</si>
  <si>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</si>
  <si>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</si>
  <si>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</si>
  <si>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</si>
  <si>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</si>
  <si>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</si>
  <si>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</si>
  <si>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</si>
  <si>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</si>
  <si>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</si>
  <si>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</si>
  <si>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</si>
  <si>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</si>
  <si>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</si>
  <si>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</si>
  <si>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</si>
  <si>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</si>
  <si>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</si>
  <si>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</si>
  <si>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</si>
  <si>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</si>
  <si>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</si>
  <si>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</si>
  <si>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</si>
  <si>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</si>
  <si>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</si>
  <si>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</si>
  <si>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</si>
  <si>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</si>
  <si>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</si>
  <si>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</si>
  <si>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</si>
  <si>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</si>
  <si>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</si>
  <si>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</si>
  <si>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</si>
  <si>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</si>
  <si>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</si>
  <si>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</si>
  <si>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</si>
  <si>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</si>
  <si>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</si>
  <si>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</si>
  <si>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</si>
  <si>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</si>
  <si>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</si>
  <si>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</si>
  <si>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</si>
  <si>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</si>
  <si>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</si>
  <si>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</si>
  <si>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</si>
  <si>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</si>
  <si>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</si>
  <si>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</si>
  <si>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</si>
  <si>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</si>
  <si>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</si>
  <si>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</si>
  <si>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</si>
  <si>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</si>
  <si>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</si>
  <si>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</si>
  <si>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</si>
  <si>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</si>
  <si>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</si>
  <si>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</si>
  <si>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</si>
  <si>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</si>
  <si>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</si>
  <si>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</si>
  <si>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</si>
  <si>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</si>
  <si>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</si>
  <si>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</si>
  <si>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</si>
  <si>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</si>
  <si>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</si>
  <si>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</si>
  <si>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</si>
  <si>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</si>
  <si>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</si>
  <si>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</si>
  <si>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</si>
  <si>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</si>
  <si>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</si>
  <si>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</si>
  <si>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</si>
  <si>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</si>
  <si>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</si>
  <si>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</si>
  <si>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</si>
  <si>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</si>
  <si>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</si>
  <si>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</si>
  <si>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</si>
  <si>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</si>
  <si>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</si>
  <si>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</si>
  <si>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</si>
  <si>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</si>
  <si>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</si>
  <si>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</si>
  <si>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</si>
  <si>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</si>
  <si>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</si>
  <si>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</si>
  <si>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</si>
  <si>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</si>
  <si>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</si>
  <si>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</si>
  <si>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</si>
  <si>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</si>
  <si>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</si>
  <si>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</si>
  <si>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</si>
  <si>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</si>
  <si>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</si>
  <si>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</si>
  <si>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</si>
  <si>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</si>
  <si>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</si>
  <si>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</si>
  <si>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</si>
  <si>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</si>
  <si>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</si>
  <si>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</si>
  <si>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</si>
  <si>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</si>
  <si>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</si>
  <si>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</si>
  <si>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</si>
  <si>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</si>
  <si>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</si>
  <si>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</si>
  <si>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</si>
  <si>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</si>
  <si>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</si>
  <si>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</si>
  <si>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</si>
  <si>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</si>
  <si>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</si>
  <si>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</si>
  <si>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</si>
  <si>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</si>
  <si>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</si>
  <si>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</si>
  <si>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</si>
  <si>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</si>
  <si>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</si>
  <si>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</si>
  <si>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</si>
  <si>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</si>
  <si>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</si>
  <si>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</si>
  <si>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</si>
  <si>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</si>
  <si>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</si>
  <si>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</si>
  <si>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</si>
  <si>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</si>
  <si>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</si>
  <si>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</si>
  <si>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</si>
  <si>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</si>
  <si>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</si>
  <si>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</si>
  <si>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</si>
  <si>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</si>
  <si>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</si>
  <si>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</si>
  <si>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</si>
  <si>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</si>
  <si>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</si>
  <si>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</si>
  <si>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</si>
  <si>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</si>
  <si>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</si>
  <si>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</si>
  <si>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</si>
  <si>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</si>
  <si>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</si>
  <si>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</si>
  <si>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</si>
  <si>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</si>
  <si>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</si>
  <si>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</si>
  <si>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</si>
  <si>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</si>
  <si>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</si>
  <si>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</si>
  <si>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</si>
  <si>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</si>
  <si>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</si>
  <si>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</si>
  <si>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</si>
  <si>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</si>
  <si>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</si>
  <si>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</si>
  <si>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</si>
  <si>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</si>
  <si>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</si>
  <si>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</si>
  <si>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</si>
  <si>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</si>
  <si>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</si>
  <si>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</si>
  <si>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</si>
  <si>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</si>
  <si>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</si>
  <si>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</si>
  <si>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</si>
  <si>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</si>
  <si>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</si>
  <si>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</si>
  <si>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</si>
  <si>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</si>
  <si>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</si>
  <si>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</si>
  <si>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</si>
  <si>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</si>
  <si>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</si>
  <si>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</si>
  <si>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</si>
  <si>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</si>
  <si>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</si>
  <si>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</si>
  <si>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</si>
  <si>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</si>
  <si>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</si>
  <si>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</si>
  <si>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</si>
  <si>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</si>
  <si>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</si>
  <si>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</si>
  <si>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</si>
  <si>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</si>
  <si>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</si>
  <si>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</si>
  <si>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</si>
  <si>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</si>
  <si>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</si>
  <si>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</si>
  <si>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</si>
  <si>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</si>
  <si>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</si>
  <si>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</si>
  <si>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</si>
  <si>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</si>
  <si>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</si>
  <si>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</si>
  <si>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</si>
  <si>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</si>
  <si>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</si>
  <si>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</si>
  <si>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</si>
  <si>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</si>
  <si>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</si>
  <si>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</si>
  <si>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</si>
  <si>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</si>
  <si>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</si>
  <si>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</si>
  <si>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</si>
  <si>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</si>
  <si>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</si>
  <si>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</si>
  <si>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</si>
  <si>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</si>
  <si>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</si>
  <si>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</si>
  <si>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</si>
  <si>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</si>
  <si>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</si>
  <si>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</si>
  <si>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</si>
  <si>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</si>
  <si>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</si>
  <si>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</si>
  <si>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</si>
  <si>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</si>
  <si>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</si>
  <si>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</si>
  <si>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</si>
  <si>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</si>
  <si>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</si>
  <si>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</si>
  <si>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</si>
  <si>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</si>
  <si>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</si>
  <si>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</si>
  <si>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</si>
  <si>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</si>
  <si>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</si>
  <si>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</si>
  <si>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</si>
  <si>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</si>
  <si>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</si>
  <si>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</si>
  <si>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</si>
  <si>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</si>
  <si>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</si>
  <si>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</si>
  <si>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</si>
  <si>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</si>
  <si>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</si>
  <si>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</si>
  <si>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</si>
  <si>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</si>
  <si>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</si>
  <si>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</si>
  <si>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</si>
  <si>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</si>
  <si>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</si>
  <si>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</si>
  <si>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</si>
  <si>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</si>
  <si>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</si>
  <si>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</si>
  <si>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</si>
  <si>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</si>
  <si>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</si>
  <si>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</si>
  <si>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</si>
  <si>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</si>
  <si>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</si>
  <si>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</si>
  <si>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</si>
  <si>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</si>
  <si>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</si>
  <si>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</si>
  <si>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</si>
  <si>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</si>
  <si>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</si>
  <si>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</si>
  <si>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</si>
  <si>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</si>
  <si>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</si>
  <si>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</si>
  <si>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</si>
  <si>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</si>
  <si>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</si>
  <si>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</si>
  <si>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</si>
  <si>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</si>
  <si>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</si>
  <si>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</si>
  <si>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</si>
  <si>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</si>
  <si>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</si>
  <si>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</si>
  <si>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</si>
  <si>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</si>
  <si>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</si>
  <si>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</si>
  <si>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</si>
  <si>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</si>
  <si>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</si>
  <si>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</si>
  <si>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</si>
  <si>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</si>
  <si>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</si>
  <si>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</si>
  <si>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</si>
  <si>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</si>
  <si>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</si>
  <si>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</si>
  <si>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</si>
  <si>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</si>
  <si>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</si>
  <si>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</si>
  <si>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</si>
  <si>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</si>
  <si>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</si>
  <si>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</si>
  <si>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</si>
  <si>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</si>
  <si>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</si>
  <si>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</si>
  <si>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</si>
  <si>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</si>
  <si>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</si>
  <si>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</si>
  <si>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</si>
  <si>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</si>
  <si>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</si>
  <si>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</si>
  <si>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</si>
  <si>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</si>
  <si>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</si>
  <si>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</si>
  <si>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</si>
  <si>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</si>
  <si>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</si>
  <si>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</si>
  <si>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</si>
  <si>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</si>
  <si>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</si>
  <si>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</si>
  <si>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</si>
  <si>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</si>
  <si>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</si>
  <si>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</si>
  <si>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</si>
  <si>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</si>
  <si>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</si>
  <si>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</si>
  <si>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</si>
  <si>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</si>
  <si>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</si>
  <si>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</si>
  <si>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</si>
  <si>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</si>
  <si>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</si>
  <si>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</si>
  <si>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</si>
  <si>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</si>
  <si>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</si>
  <si>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</si>
  <si>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</si>
  <si>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</si>
  <si>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</si>
  <si>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</si>
  <si>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</si>
  <si>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</si>
  <si>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</si>
  <si>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</si>
  <si>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</si>
  <si>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</si>
  <si>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</si>
  <si>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</si>
  <si>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</si>
  <si>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</si>
  <si>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</si>
  <si>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</si>
  <si>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</si>
  <si>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</si>
  <si>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</si>
  <si>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</si>
  <si>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</si>
  <si>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</si>
  <si>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</si>
  <si>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</si>
  <si>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</si>
  <si>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</si>
  <si>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</si>
  <si>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</si>
  <si>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</si>
  <si>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</si>
  <si>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</si>
  <si>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</si>
  <si>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</si>
  <si>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</si>
  <si>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</si>
  <si>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</si>
  <si>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</si>
  <si>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</si>
  <si>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</si>
  <si>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</si>
  <si>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</si>
  <si>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</si>
  <si>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</si>
  <si>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</si>
  <si>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</si>
  <si>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</si>
  <si>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</si>
  <si>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</si>
  <si>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</si>
  <si>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</si>
  <si>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</si>
  <si>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</si>
  <si>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</si>
  <si>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</si>
  <si>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</si>
  <si>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</si>
  <si>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</si>
  <si>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</si>
  <si>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</si>
  <si>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</si>
  <si>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</si>
  <si>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</si>
  <si>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</si>
  <si>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</si>
  <si>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</si>
  <si>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</si>
  <si>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</si>
  <si>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</si>
  <si>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</si>
  <si>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</si>
  <si>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</si>
  <si>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</si>
  <si>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</si>
  <si>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</si>
  <si>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</si>
  <si>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</si>
  <si>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</si>
  <si>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</si>
  <si>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</si>
  <si>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</si>
  <si>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</si>
  <si>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</si>
  <si>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</si>
  <si>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</si>
  <si>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</si>
  <si>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</si>
  <si>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</si>
  <si>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</si>
  <si>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</si>
  <si>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</si>
  <si>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</si>
  <si>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</si>
  <si>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</si>
  <si>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</si>
  <si>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</si>
  <si>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</si>
  <si>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</si>
  <si>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</si>
  <si>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</si>
  <si>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</si>
  <si>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</si>
  <si>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</si>
  <si>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</si>
  <si>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</si>
  <si>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</si>
  <si>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</si>
  <si>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</si>
  <si>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</si>
  <si>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</si>
  <si>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</si>
  <si>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</si>
  <si>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</si>
  <si>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</si>
  <si>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</si>
  <si>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</si>
  <si>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</si>
  <si>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</si>
  <si>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</si>
  <si>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</si>
  <si>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</si>
  <si>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</si>
  <si>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</si>
  <si>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</si>
  <si>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</si>
  <si>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</si>
  <si>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</si>
  <si>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</si>
  <si>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</si>
  <si>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</si>
  <si>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</si>
  <si>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</si>
  <si>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</si>
  <si>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</si>
  <si>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</si>
  <si>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</si>
  <si>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</si>
  <si>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</si>
  <si>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</si>
  <si>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</si>
  <si>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</si>
  <si>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</si>
  <si>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</si>
  <si>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</si>
  <si>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</si>
  <si>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</si>
  <si>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</si>
  <si>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</si>
  <si>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</si>
  <si>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</si>
  <si>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</si>
  <si>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</si>
  <si>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</si>
  <si>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</si>
  <si>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</si>
  <si>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</si>
  <si>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</si>
  <si>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</si>
  <si>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</si>
  <si>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</si>
  <si>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</si>
  <si>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</si>
  <si>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</si>
  <si>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</si>
  <si>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</si>
  <si>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</si>
  <si>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</si>
  <si>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</si>
  <si>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</si>
  <si>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</si>
  <si>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</si>
  <si>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</si>
  <si>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</si>
  <si>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</si>
  <si>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</si>
  <si>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</si>
  <si>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</si>
  <si>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</si>
  <si>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</si>
  <si>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</si>
  <si>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</si>
  <si>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</si>
  <si>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</si>
  <si>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</si>
  <si>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</si>
  <si>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</si>
  <si>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</si>
  <si>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</si>
  <si>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</si>
  <si>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</si>
  <si>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</si>
  <si>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</si>
  <si>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</si>
  <si>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</si>
  <si>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</si>
  <si>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</si>
  <si>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</si>
  <si>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</si>
  <si>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</si>
  <si>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</si>
  <si>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</si>
  <si>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</si>
  <si>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</si>
  <si>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</si>
  <si>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</si>
  <si>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</si>
  <si>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</si>
  <si>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</si>
  <si>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</si>
  <si>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</si>
  <si>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</si>
  <si>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</si>
  <si>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</si>
  <si>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</si>
  <si>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</si>
  <si>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</si>
  <si>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</si>
  <si>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</si>
  <si>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</si>
  <si>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</si>
  <si>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</si>
  <si>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</si>
  <si>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</si>
  <si>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</si>
  <si>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</si>
  <si>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</si>
  <si>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</si>
  <si>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</si>
  <si>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</si>
  <si>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</si>
  <si>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</si>
  <si>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</si>
  <si>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</si>
  <si>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</si>
  <si>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</si>
  <si>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</si>
  <si>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</si>
  <si>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</si>
  <si>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</si>
  <si>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</si>
  <si>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</si>
  <si>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</si>
  <si>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</si>
  <si>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</si>
  <si>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</si>
  <si>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</si>
  <si>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</si>
  <si>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</si>
  <si>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</si>
  <si>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</si>
  <si>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</si>
  <si>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</si>
  <si>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</si>
  <si>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</si>
  <si>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</si>
  <si>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</si>
  <si>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</si>
  <si>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</si>
  <si>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</si>
  <si>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</si>
  <si>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</si>
  <si>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</si>
  <si>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</si>
  <si>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</si>
  <si>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</si>
  <si>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</si>
  <si>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</si>
  <si>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</si>
  <si>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</si>
  <si>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</si>
  <si>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</si>
  <si>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</si>
  <si>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</si>
  <si>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</si>
  <si>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</si>
  <si>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</si>
  <si>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</si>
  <si>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</si>
  <si>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</si>
  <si>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</si>
  <si>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</si>
  <si>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</si>
  <si>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</si>
  <si>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</si>
  <si>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</si>
  <si>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</si>
  <si>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</si>
  <si>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</si>
  <si>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</si>
  <si>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</si>
  <si>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</si>
  <si>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</si>
  <si>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</si>
  <si>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</si>
  <si>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</si>
  <si>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</si>
  <si>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</si>
  <si>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</si>
  <si>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</si>
  <si>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</si>
  <si>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</si>
  <si>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</si>
  <si>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</si>
  <si>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</si>
  <si>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</si>
  <si>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</si>
  <si>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</si>
  <si>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</si>
  <si>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</si>
  <si>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</si>
  <si>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</si>
  <si>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</si>
  <si>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</si>
  <si>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</si>
  <si>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</si>
  <si>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</si>
  <si>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</si>
  <si>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</si>
  <si>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</si>
  <si>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</si>
  <si>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</si>
  <si>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</si>
  <si>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</si>
  <si>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</si>
  <si>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</si>
  <si>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</si>
  <si>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</si>
  <si>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</si>
  <si>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</si>
  <si>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</si>
  <si>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</si>
  <si>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</si>
  <si>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</si>
  <si>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</si>
  <si>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</si>
  <si>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</si>
  <si>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</si>
  <si>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</si>
  <si>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</si>
  <si>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</si>
  <si>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</si>
  <si>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</si>
  <si>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</si>
  <si>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</si>
  <si>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</si>
  <si>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</si>
  <si>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</si>
  <si>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</si>
  <si>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</si>
  <si>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</si>
  <si>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</si>
  <si>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</si>
  <si>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</si>
  <si>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</si>
  <si>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</si>
  <si>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</si>
  <si>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</si>
  <si>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</si>
  <si>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</si>
  <si>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</si>
  <si>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</si>
  <si>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</si>
  <si>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</si>
  <si>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</si>
  <si>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</si>
  <si>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</si>
  <si>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</si>
  <si>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</si>
  <si>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</si>
  <si>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</si>
  <si>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</si>
  <si>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</si>
  <si>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</si>
  <si>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</si>
  <si>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</si>
  <si>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</si>
  <si>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</si>
  <si>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</si>
  <si>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</si>
  <si>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</si>
  <si>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</si>
  <si>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</si>
  <si>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</si>
  <si>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</si>
  <si>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</si>
  <si>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</si>
  <si>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</si>
  <si>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</si>
  <si>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</si>
  <si>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</si>
  <si>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</si>
  <si>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</si>
  <si>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</si>
  <si>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</si>
  <si>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</si>
  <si>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</si>
  <si>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</si>
  <si>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</si>
  <si>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</si>
  <si>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</si>
  <si>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</si>
  <si>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</si>
  <si>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</si>
  <si>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</si>
  <si>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</si>
  <si>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</si>
  <si>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</si>
  <si>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</si>
  <si>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</si>
  <si>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</si>
  <si>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</si>
  <si>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</si>
  <si>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</si>
  <si>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</si>
  <si>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</si>
  <si>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</si>
  <si>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</si>
  <si>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</si>
  <si>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</si>
  <si>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</si>
  <si>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</si>
  <si>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</si>
  <si>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</si>
  <si>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</si>
  <si>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</si>
  <si>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</si>
  <si>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</si>
  <si>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</si>
  <si>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</si>
  <si>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</si>
  <si>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</si>
  <si>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</si>
  <si>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</si>
  <si>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</si>
  <si>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</si>
  <si>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</si>
  <si>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</si>
  <si>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</si>
  <si>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</si>
  <si>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</si>
  <si>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</si>
  <si>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</si>
  <si>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</si>
  <si>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</si>
  <si>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</si>
  <si>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</si>
  <si>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</si>
  <si>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</si>
  <si>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</si>
  <si>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</si>
  <si>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</si>
  <si>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</si>
  <si>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</si>
  <si>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</si>
  <si>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</si>
  <si>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</si>
  <si>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</si>
  <si>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</si>
  <si>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</si>
  <si>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</si>
  <si>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</si>
  <si>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</si>
  <si>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</si>
  <si>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</si>
  <si>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</si>
  <si>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</si>
  <si>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</si>
  <si>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</si>
  <si>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</si>
  <si>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</si>
  <si>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</si>
  <si>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</si>
  <si>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</si>
  <si>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</si>
  <si>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</si>
  <si>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</si>
  <si>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</si>
  <si>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</si>
  <si>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</si>
  <si>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</si>
  <si>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</si>
  <si>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</si>
  <si>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</si>
  <si>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</si>
  <si>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</si>
  <si>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</si>
  <si>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</si>
  <si>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</si>
  <si>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</si>
  <si>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</si>
  <si>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</si>
  <si>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</si>
  <si>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</si>
  <si>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</si>
  <si>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</si>
  <si>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</si>
  <si>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</si>
  <si>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</si>
  <si>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</si>
  <si>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</si>
  <si>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</si>
  <si>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</si>
  <si>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</si>
  <si>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</si>
  <si>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</si>
  <si>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</si>
  <si>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</si>
  <si>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</si>
  <si>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</si>
  <si>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</si>
  <si>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</si>
  <si>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</si>
  <si>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</si>
  <si>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</si>
  <si>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</si>
  <si>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</si>
  <si>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</si>
  <si>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</si>
  <si>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</si>
  <si>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</si>
  <si>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</si>
  <si>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</si>
  <si>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</si>
  <si>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</si>
  <si>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</si>
  <si>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</si>
  <si>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</si>
  <si>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</si>
  <si>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</si>
  <si>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</si>
  <si>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</si>
  <si>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</si>
  <si>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</si>
  <si>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</si>
  <si>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</si>
  <si>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</si>
  <si>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</si>
  <si>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</si>
  <si>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</si>
  <si>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</si>
  <si>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</si>
  <si>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</si>
  <si>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</si>
  <si>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</si>
  <si>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</si>
  <si>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</si>
  <si>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</si>
  <si>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</si>
  <si>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</si>
  <si>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</si>
  <si>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</si>
  <si>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</si>
  <si>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</si>
  <si>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</si>
  <si>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</si>
  <si>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</si>
  <si>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</si>
  <si>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</si>
  <si>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</si>
  <si>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</si>
  <si>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</si>
  <si>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</si>
  <si>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</si>
  <si>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</si>
  <si>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</si>
  <si>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</si>
  <si>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</si>
  <si>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</si>
  <si>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</si>
  <si>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</si>
  <si>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</si>
  <si>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</si>
  <si>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</si>
  <si>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</si>
  <si>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</si>
  <si>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</si>
  <si>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</si>
  <si>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</si>
  <si>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</si>
  <si>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</si>
  <si>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</si>
  <si>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</si>
  <si>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</si>
  <si>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</si>
  <si>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</si>
  <si>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</si>
  <si>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</si>
  <si>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</si>
  <si>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</si>
  <si>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</si>
  <si>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</si>
  <si>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</si>
  <si>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</si>
  <si>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</si>
  <si>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</si>
  <si>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</si>
  <si>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</si>
  <si>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</si>
  <si>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</si>
  <si>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</si>
  <si>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</si>
  <si>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</si>
  <si>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</si>
  <si>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</si>
  <si>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</si>
  <si>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</si>
  <si>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</si>
  <si>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</si>
  <si>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</si>
  <si>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</si>
  <si>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</si>
  <si>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</si>
  <si>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</si>
  <si>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</si>
  <si>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</si>
  <si>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</si>
  <si>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</si>
  <si>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</si>
  <si>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</si>
  <si>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</si>
  <si>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</si>
  <si>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</si>
  <si>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</si>
  <si>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</si>
  <si>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</si>
  <si>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</si>
  <si>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</si>
  <si>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</si>
  <si>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</si>
  <si>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</si>
  <si>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</si>
  <si>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</si>
  <si>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</si>
  <si>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</si>
  <si>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</si>
  <si>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</si>
  <si>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</si>
  <si>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</si>
  <si>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</si>
  <si>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</si>
  <si>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</si>
  <si>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</si>
  <si>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</si>
  <si>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</si>
  <si>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</si>
  <si>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</si>
  <si>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</si>
  <si>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</si>
  <si>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</si>
  <si>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</si>
  <si>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</si>
  <si>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</si>
  <si>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</si>
  <si>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</si>
  <si>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</si>
  <si>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</si>
  <si>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</si>
  <si>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</si>
  <si>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</si>
  <si>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</si>
  <si>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</si>
  <si>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</si>
  <si>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</si>
  <si>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</si>
  <si>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</si>
  <si>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</si>
  <si>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</si>
  <si>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</si>
  <si>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</si>
  <si>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</si>
  <si>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</si>
  <si>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</si>
  <si>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</si>
  <si>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</si>
  <si>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</si>
  <si>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</si>
  <si>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</si>
  <si>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</si>
  <si>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</si>
  <si>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</si>
  <si>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</si>
  <si>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</si>
  <si>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</si>
  <si>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</si>
  <si>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</si>
  <si>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</si>
  <si>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</si>
  <si>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</si>
  <si>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</si>
  <si>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</si>
  <si>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</si>
  <si>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</si>
  <si>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</si>
  <si>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</si>
  <si>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</si>
  <si>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</si>
  <si>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</si>
  <si>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</si>
  <si>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</si>
  <si>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</si>
  <si>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</si>
  <si>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</si>
  <si>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</si>
  <si>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</si>
  <si>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</si>
  <si>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</si>
  <si>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</si>
  <si>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</si>
  <si>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</si>
  <si>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</si>
  <si>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</si>
  <si>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</si>
  <si>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</si>
  <si>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</si>
  <si>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</si>
  <si>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</si>
  <si>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</si>
  <si>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</si>
  <si>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</si>
  <si>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</si>
  <si>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</si>
  <si>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</si>
  <si>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</si>
  <si>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</si>
  <si>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</si>
  <si>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</si>
  <si>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</si>
  <si>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</si>
  <si>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</si>
  <si>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</si>
  <si>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</si>
  <si>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</si>
  <si>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</si>
  <si>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</si>
  <si>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</si>
  <si>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</si>
  <si>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</si>
  <si>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</si>
  <si>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</si>
  <si>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</si>
  <si>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</si>
  <si>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</si>
  <si>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</si>
  <si>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</si>
  <si>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</si>
  <si>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</si>
  <si>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</si>
  <si>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</si>
  <si>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</si>
  <si>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</si>
  <si>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</si>
  <si>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</si>
  <si>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</si>
  <si>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</si>
  <si>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</si>
  <si>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</si>
  <si>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</si>
  <si>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</si>
  <si>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</si>
  <si>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</si>
  <si>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</si>
  <si>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</si>
  <si>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</si>
  <si>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</si>
  <si>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</si>
  <si>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</si>
  <si>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</si>
  <si>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</si>
  <si>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</si>
  <si>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</si>
  <si>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</si>
  <si>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</si>
  <si>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</si>
  <si>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</si>
  <si>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</si>
  <si>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</si>
  <si>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</si>
  <si>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</si>
  <si>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</si>
  <si>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</si>
  <si>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</si>
  <si>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</si>
  <si>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 xml:space="preserve"> 4 Toby Boxes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</si>
</sst>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style="thin">
        <color theme="0"/>
      </left>
      <right/>
      <top style="thin">
        <color theme="0"/>
      </top>
      <bottom style="thin">
        <color theme="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0" fillId="3" borderId="129" xfId="0"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9" t="s">
        <v>0</v>
      </c>
      <c r="B1" s="1559"/>
      <c r="C1" s="1559"/>
      <c r="D1" s="1559"/>
      <c r="E1" s="1559"/>
      <c r="F1" s="1559"/>
      <c r="G1" s="1559"/>
      <c r="H1" s="1559"/>
      <c r="I1" s="1559"/>
      <c r="J1" s="1559"/>
      <c r="K1" s="1559"/>
      <c r="L1" s="1559"/>
      <c r="M1" s="1559"/>
      <c r="N1" s="1559"/>
      <c r="O1" s="1559"/>
      <c r="P1" s="1559"/>
      <c r="Q1" s="1007"/>
      <c r="S1" s="1007"/>
      <c r="T1" s="1007"/>
      <c r="U1" s="1007"/>
      <c r="V1" s="1007"/>
      <c r="W1" s="1007"/>
      <c r="X1" s="1007"/>
      <c r="Y1" s="1007"/>
      <c r="Z1" s="1007"/>
    </row>
    <row r="2" spans="1:26" ht="24.95" customHeight="1">
      <c r="A2" s="1560" t="str">
        <f ca="1">"Last Updated: "&amp;TEXT(NOW(),"MM/DD/YYYY  h:mm AM/PM")</f>
        <v>Last Updated: 06/16/2026  7:40 PM</v>
      </c>
      <c r="B2" s="1560"/>
      <c r="C2" s="1560"/>
      <c r="D2" s="1560"/>
      <c r="E2" s="1560"/>
      <c r="F2" s="1560"/>
      <c r="G2" s="1560"/>
      <c r="H2" s="1560"/>
      <c r="I2" s="1560"/>
      <c r="J2" s="1560"/>
      <c r="K2" s="1560"/>
      <c r="L2" s="1560"/>
      <c r="M2" s="1560"/>
      <c r="N2" s="1560"/>
      <c r="O2" s="1560"/>
      <c r="P2" s="156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1" t="s">
        <v>7</v>
      </c>
      <c r="B7" s="1561"/>
      <c r="C7" s="1561"/>
      <c r="D7" s="1561"/>
      <c r="E7" s="1561"/>
      <c r="F7" s="1561"/>
      <c r="G7" s="1561"/>
      <c r="H7" s="1561"/>
      <c r="I7" s="1561"/>
      <c r="J7" s="1561"/>
      <c r="K7" s="1561"/>
      <c r="L7" s="1561"/>
      <c r="M7" s="1561"/>
      <c r="N7" s="1561"/>
      <c r="O7" s="1561"/>
      <c r="P7" s="156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2" t="s">
        <v>8</v>
      </c>
      <c r="B9" s="1563"/>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4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0"/>
      <c r="C10" s="1007"/>
      <c r="D10" s="154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9"/>
      <c r="F10" s="1550"/>
      <c r="G10" s="1007"/>
      <c r="H10" s="156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118330</v>
      </c>
      <c r="I10" s="1565"/>
      <c r="J10" s="1566"/>
      <c r="K10" s="1007"/>
      <c r="L10" s="156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918556</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70">
        <f>IFERROR(H10/D10,0)</f>
        <v>0.11470531213648701</v>
      </c>
      <c r="B13" s="1571"/>
      <c r="C13" s="1007"/>
      <c r="D13" s="154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6"/>
      <c r="F13" s="1547"/>
      <c r="G13" s="1007"/>
      <c r="H13" s="154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9"/>
      <c r="J13" s="1550"/>
      <c r="K13" s="1007"/>
      <c r="L13" s="1556">
        <f>COUNTA('Pending Resto-COP Packages'!A15:A66)</f>
        <v>40</v>
      </c>
      <c r="M13" s="1557"/>
      <c r="N13" s="155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0.11470531213648701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9" activePane="topRight" state="frozen"/>
      <selection pane="topRight" activeCell="W27" sqref="W2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40">
        <v>687</v>
      </c>
      <c r="X27" s="1584">
        <f>SUM(V27-W27)</f>
        <v>5960</v>
      </c>
      <c r="Y27" s="1241">
        <f>IFERROR($W27/$V27, 0)</f>
        <v>0.10335489694599068</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323</v>
      </c>
      <c r="X37" s="1584">
        <v>4650</v>
      </c>
      <c r="Y37" s="1277">
        <f>IFERROR($W37/$V37, 0)</f>
        <v>6.9462365591397845E-2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1">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7">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F3311" sqref="F331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D3303" s="11">
        <v>180</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D3306" s="89">
        <v>1083</v>
      </c>
      <c r="F3306" s="1578" t="s">
        <v>2710</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D3310" s="11">
        <v>387</v>
      </c>
      <c r="F3310" s="11" t="s">
        <v>2711</v>
      </c>
      <c r="G3310" t="s">
        <v>1990</v>
      </c>
    </row>
    <row r="3311" spans="1:7">
      <c r="A3311" s="1218" t="s">
        <v>598</v>
      </c>
      <c r="B3311" s="1217" t="s">
        <v>2682</v>
      </c>
      <c r="C3311" s="23">
        <v>46189</v>
      </c>
      <c r="G3311" t="s">
        <v>1990</v>
      </c>
    </row>
    <row r="3312" spans="1:7">
      <c r="A3312" s="1217" t="s">
        <v>1621</v>
      </c>
      <c r="B3312" s="1217" t="s">
        <v>1549</v>
      </c>
      <c r="C3312" s="23">
        <v>46189</v>
      </c>
      <c r="D3312" s="11">
        <v>248</v>
      </c>
      <c r="F3312" s="1538" t="s">
        <v>2712</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D3316" s="11">
        <v>977</v>
      </c>
      <c r="G3316" t="s">
        <v>1990</v>
      </c>
    </row>
    <row r="3317" spans="1:7">
      <c r="A3317" s="1431" t="s">
        <v>849</v>
      </c>
      <c r="B3317" s="1217" t="s">
        <v>1549</v>
      </c>
      <c r="C3317" s="23">
        <v>46189</v>
      </c>
      <c r="D3317" s="11">
        <v>120</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3DEF0EC-7655-4A59-AE90-9C79D900B6E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2026-06-16T23:41:32Z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