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4" documentId="8_{941262AC-BC69-4A39-A0F5-E6C0C5A7C19A}" xr6:coauthVersionLast="47" xr6:coauthVersionMax="47" xr10:uidLastSave="{8625EA01-8F8B-40DB-8CD6-74B2D014C171}"/>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539" r:id="rId12"/>
    <pivotCache cacheId="540" r:id="rId13"/>
    <pivotCache cacheId="541" r:id="rId14"/>
    <pivotCache cacheId="542"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<sst xmlns="http://schemas.openxmlformats.org/spreadsheetml/2006/main" count="19329" uniqueCount="2431">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</sst>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3" t="s">
        <v>0</v>
      </c>
      <c r="B1" s="1413"/>
      <c r="C1" s="1413"/>
      <c r="D1" s="1413"/>
      <c r="E1" s="1413"/>
      <c r="F1" s="1413"/>
      <c r="G1" s="1413"/>
      <c r="H1" s="1413"/>
      <c r="I1" s="1413"/>
      <c r="J1" s="1413"/>
      <c r="K1" s="1413"/>
      <c r="L1" s="1413"/>
      <c r="M1" s="1413"/>
      <c r="N1" s="1413"/>
      <c r="O1" s="1413"/>
      <c r="P1" s="1413"/>
      <c r="Q1" s="1025"/>
      <c r="S1" s="1025"/>
      <c r="T1" s="1025"/>
      <c r="U1" s="1025"/>
      <c r="V1" s="1025"/>
      <c r="W1" s="1025"/>
      <c r="X1" s="1025"/>
      <c r="Y1" s="1025"/>
      <c r="Z1" s="1025"/>
    </row>
    <row r="2" spans="1:26" ht="24.95" customHeight="1">
      <c r="A2" s="1414" t="str">
        <f ca="1">"Last Updated: "&amp;TEXT(NOW(),"MM/DD/YYYY  h:mm AM/PM")</f>
        <v>Last Updated: 04/10/2026  8:40 AM</v>
      </c>
      <c r="B2" s="1414"/>
      <c r="C2" s="1414"/>
      <c r="D2" s="1414"/>
      <c r="E2" s="1414"/>
      <c r="F2" s="1414"/>
      <c r="G2" s="1414"/>
      <c r="H2" s="1414"/>
      <c r="I2" s="1414"/>
      <c r="J2" s="1414"/>
      <c r="K2" s="1414"/>
      <c r="L2" s="1414"/>
      <c r="M2" s="1414"/>
      <c r="N2" s="1414"/>
      <c r="O2" s="1414"/>
      <c r="P2" s="1414"/>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5" t="s">
        <v>7</v>
      </c>
      <c r="B7" s="1415"/>
      <c r="C7" s="1415"/>
      <c r="D7" s="1415"/>
      <c r="E7" s="1415"/>
      <c r="F7" s="1415"/>
      <c r="G7" s="1415"/>
      <c r="H7" s="1415"/>
      <c r="I7" s="1415"/>
      <c r="J7" s="1415"/>
      <c r="K7" s="1415"/>
      <c r="L7" s="1415"/>
      <c r="M7" s="1415"/>
      <c r="N7" s="1415"/>
      <c r="O7" s="1415"/>
      <c r="P7" s="1415"/>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6" t="s">
        <v>8</v>
      </c>
      <c r="B9" s="1417"/>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2"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4"/>
      <c r="C10" s="1025"/>
      <c r="D10" s="1402"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3"/>
      <c r="F10" s="1404"/>
      <c r="G10" s="1025"/>
      <c r="H10" s="1418"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9"/>
      <c r="J10" s="1420"/>
      <c r="K10" s="1025"/>
      <c r="L10" s="1421"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22"/>
      <c r="N10" s="1423"/>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24">
        <f>IFERROR(H10/D10,0)</f>
        <v>4.5719119208663082E-2</v>
      </c>
      <c r="B13" s="1425"/>
      <c r="C13" s="1025"/>
      <c r="D13" s="1399"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0"/>
      <c r="F13" s="1401"/>
      <c r="G13" s="1025"/>
      <c r="H13" s="1402"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3"/>
      <c r="J13" s="1404"/>
      <c r="K13" s="1025"/>
      <c r="L13" s="1410">
        <f>COUNTA('Completed Projects Pending PW'!A2:A54)-COUNTIF('Completed Projects Pending PW'!A2:A54,"")</f>
        <v>31</v>
      </c>
      <c r="M13" s="1411"/>
      <c r="N13" s="1412"/>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5" t="s">
        <v>16</v>
      </c>
      <c r="B15" s="1405"/>
      <c r="C15" s="1405"/>
      <c r="D15" s="1405"/>
      <c r="E15" s="1025"/>
      <c r="F15" s="1405" t="s">
        <v>17</v>
      </c>
      <c r="G15" s="1405"/>
      <c r="H15" s="1405"/>
      <c r="I15" s="1405"/>
      <c r="J15" s="1025"/>
      <c r="K15" s="1405" t="s">
        <v>18</v>
      </c>
      <c r="L15" s="1405"/>
      <c r="M15" s="1405"/>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5" t="s">
        <v>44</v>
      </c>
      <c r="B27" s="1405"/>
      <c r="C27" s="1405"/>
      <c r="D27" s="1405"/>
      <c r="F27" s="1406" t="s">
        <v>45</v>
      </c>
      <c r="G27" s="1406"/>
      <c r="H27" s="1406"/>
      <c r="I27" s="1406"/>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7" t="s">
        <v>65</v>
      </c>
      <c r="B39" s="1407"/>
      <c r="C39" s="1407"/>
      <c r="D39" s="1407"/>
      <c r="E39" s="1407"/>
      <c r="F39" s="1407"/>
      <c r="G39" s="1407"/>
      <c r="H39" s="1407"/>
      <c r="I39" s="1407"/>
      <c r="J39" s="1407"/>
      <c r="K39" s="1408"/>
      <c r="L39" s="1408"/>
      <c r="M39" s="1408"/>
      <c r="N39" s="140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9" t="s">
        <v>66</v>
      </c>
      <c r="B60" s="1409"/>
      <c r="C60" s="1409"/>
      <c r="D60" s="1409"/>
      <c r="E60" s="1409"/>
      <c r="F60" s="1409"/>
      <c r="G60" s="1409"/>
      <c r="H60" s="1409"/>
      <c r="I60" s="1409"/>
      <c r="J60" s="1409"/>
      <c r="K60" s="1409"/>
      <c r="L60" s="1409"/>
      <c r="M60" s="1409"/>
      <c r="N60" s="140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O31" activePane="topRight" state="frozen"/>
      <selection pane="topRight" activeCell="R38" sqref="R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696"/>
      <c r="W39" s="696">
        <f>SUM(U39-V39)</f>
        <v>13379</v>
      </c>
      <c r="X39" s="365">
        <f>IFERROR($V39/$U39, 0)</f>
        <v>0</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1"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EF3A5F-854A-4AD9-BDDD-F83600DB00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2026-04-10T12:40:44Z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