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28" documentId="8_{941262AC-BC69-4A39-A0F5-E6C0C5A7C19A}" xr6:coauthVersionLast="47" xr6:coauthVersionMax="47" xr10:uidLastSave="{26C709F8-01F4-49D1-A2FB-ED6F57CA1FDA}"/>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5837" r:id="rId12"/>
    <pivotCache cacheId="5842" r:id="rId13"/>
    <pivotCache cacheId="5845" r:id="rId14"/>
    <pivotCache cacheId="5848" r:id="rId15"/>
    <pivotCache cacheId="58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 i="31" l="1"/>
  <c r="X22" i="31"/>
  <c r="U202" i="30"/>
  <c r="X21" i="31"/>
  <c r="W21" i="31"/>
  <c r="U216" i="30"/>
  <c r="W51" i="2"/>
  <c r="X51" i="2"/>
  <c r="X8" i="31"/>
  <c r="W8" i="31"/>
  <c r="U210" i="30"/>
  <c r="U194" i="30"/>
  <c r="U227" i="30"/>
  <c r="U225" i="30"/>
  <c r="W6" i="31"/>
  <c r="X6" i="31"/>
  <c r="X17" i="31"/>
  <c r="W17"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3" i="31"/>
  <c r="W23"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7" i="2"/>
  <c r="W67" i="2"/>
  <c r="X66" i="2"/>
  <c r="W66" i="2"/>
  <c r="X65" i="2"/>
  <c r="W65" i="2"/>
  <c r="X64" i="2"/>
  <c r="W64" i="2"/>
  <c r="X63" i="2"/>
  <c r="W63" i="2"/>
  <c r="X62" i="2"/>
  <c r="W62" i="2"/>
  <c r="X61" i="2"/>
  <c r="W61" i="2"/>
  <c r="X60" i="2"/>
  <c r="W60" i="2"/>
  <c r="X59" i="2"/>
  <c r="W59" i="2"/>
  <c r="U285" i="30"/>
  <c r="U274" i="30"/>
  <c r="U288" i="30"/>
  <c r="U279" i="30"/>
  <c r="W24" i="31"/>
  <c r="X24"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6" i="31"/>
  <c r="W26" i="31"/>
  <c r="U242" i="30"/>
  <c r="U238" i="30"/>
  <c r="X10" i="31"/>
  <c r="W10" i="31"/>
  <c r="X28" i="31"/>
  <c r="W28" i="31"/>
  <c r="U277" i="30"/>
  <c r="X30" i="31"/>
  <c r="W30" i="31"/>
  <c r="X15" i="31"/>
  <c r="W15" i="31"/>
  <c r="X134" i="2"/>
  <c r="X135" i="2"/>
  <c r="X136" i="2"/>
  <c r="X137" i="2"/>
  <c r="X138" i="2"/>
  <c r="X139" i="2"/>
  <c r="X140" i="2"/>
  <c r="X141" i="2"/>
  <c r="X142" i="2"/>
  <c r="X143" i="2"/>
  <c r="X144" i="2"/>
  <c r="X145" i="2"/>
  <c r="X38" i="2"/>
  <c r="W38" i="2"/>
  <c r="X44" i="2"/>
  <c r="W44" i="2"/>
  <c r="X9" i="31"/>
  <c r="W9" i="31"/>
  <c r="U223" i="30"/>
  <c r="U79" i="30"/>
  <c r="U245" i="30"/>
  <c r="X20" i="31"/>
  <c r="W20" i="31"/>
  <c r="X14" i="31"/>
  <c r="W14" i="31"/>
  <c r="W41" i="2"/>
  <c r="X41" i="2"/>
  <c r="W25" i="31"/>
  <c r="X25"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<sst xmlns="http://schemas.openxmlformats.org/spreadsheetml/2006/main" count="19051" uniqueCount="2419">
  <si>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</si>
  <si>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</si>
  <si>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</si>
  <si>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</si>
  <si>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</si>
  <si>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</si>
  <si>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</si>
  <si>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</si>
  <si>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</si>
  <si>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</si>
  <si>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</si>
  <si>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</si>
  <si>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</si>
  <si>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</si>
  <si>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</si>
  <si>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</si>
  <si>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</si>
  <si>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</si>
  <si>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</si>
  <si>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</si>
  <si>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</si>
  <si>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</si>
  <si>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</si>
  <si>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</si>
  <si>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</si>
  <si>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</si>
  <si>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</si>
  <si>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</si>
  <si>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</si>
  <si>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</si>
  <si>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</si>
  <si>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</si>
  <si>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</si>
  <si>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</si>
  <si>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</si>
  <si>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</si>
  <si>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</si>
  <si>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</si>
  <si>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</si>
  <si>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</si>
  <si>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</si>
  <si>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</si>
  <si>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</si>
  <si>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</si>
  <si>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</si>
  <si>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</si>
  <si>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</si>
  <si>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</si>
  <si>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</si>
  <si>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</si>
  <si>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</si>
  <si>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</si>
  <si>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</si>
  <si>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</si>
  <si>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</si>
  <si>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</si>
  <si>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</si>
  <si>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</si>
  <si>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</si>
  <si>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</si>
  <si>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</si>
  <si>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</si>
  <si>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</si>
  <si>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</si>
  <si>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</si>
  <si>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</si>
  <si>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</si>
  <si>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</si>
  <si>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</si>
  <si>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</si>
  <si>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</si>
  <si>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</si>
  <si>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</si>
  <si>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</si>
  <si>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</si>
  <si>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</si>
  <si>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</si>
  <si>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</si>
  <si>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</si>
  <si>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</si>
  <si>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</si>
  <si>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</si>
  <si>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</si>
  <si>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</si>
  <si>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</si>
  <si>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</si>
  <si>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</si>
  <si>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</si>
  <si>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</si>
  <si>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</si>
  <si>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</si>
  <si>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</si>
  <si>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</si>
  <si>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</si>
  <si>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</si>
  <si>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</si>
  <si>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</si>
  <si>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</si>
  <si>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</si>
  <si>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</si>
  <si>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</si>
  <si>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</si>
  <si>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</si>
  <si>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</si>
  <si>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</si>
  <si>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</si>
  <si>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</si>
  <si>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</si>
  <si>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</si>
  <si>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</si>
  <si>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</si>
  <si>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</si>
  <si>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</si>
  <si>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</si>
  <si>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</si>
  <si>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</si>
  <si>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</si>
  <si>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</si>
  <si>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</si>
  <si>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</si>
  <si>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</si>
  <si>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</si>
  <si>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</si>
  <si>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</si>
  <si>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</si>
  <si>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</si>
  <si>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</si>
  <si>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</si>
  <si>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</si>
  <si>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</si>
  <si>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</si>
  <si>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</si>
  <si>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</si>
  <si>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</si>
  <si>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</si>
  <si>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</si>
  <si>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</si>
  <si>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</si>
  <si>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</si>
  <si>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</si>
  <si>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</si>
  <si>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</si>
  <si>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</si>
  <si>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</si>
  <si>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</si>
  <si>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</si>
  <si>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</si>
  <si>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</si>
  <si>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</si>
  <si>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</si>
  <si>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</si>
  <si>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</si>
  <si>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</si>
  <si>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</si>
  <si>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</si>
  <si>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</si>
  <si>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</si>
  <si>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</si>
  <si>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</si>
  <si>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</si>
  <si>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</si>
  <si>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</si>
  <si>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</si>
  <si>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</si>
  <si>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</si>
  <si>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</si>
  <si>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</si>
  <si>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</si>
  <si>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</si>
  <si>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</si>
  <si>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</si>
  <si>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</si>
  <si>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</si>
  <si>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</si>
  <si>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</si>
  <si>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</si>
  <si>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</si>
  <si>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</si>
  <si>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</si>
  <si>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</si>
  <si>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</si>
  <si>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</si>
  <si>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</si>
  <si>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</si>
  <si>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</si>
  <si>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</si>
  <si>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</si>
  <si>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</si>
  <si>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</si>
  <si>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</si>
  <si>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</si>
  <si>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</si>
  <si>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</si>
  <si>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</si>
  <si>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</si>
  <si>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</si>
  <si>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</si>
  <si>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</si>
  <si>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</si>
  <si>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</si>
  <si>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</si>
  <si>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</si>
  <si>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</si>
  <si>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</si>
  <si>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</si>
  <si>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</si>
  <si>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</si>
  <si>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</si>
  <si>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</si>
  <si>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</si>
  <si>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</si>
  <si>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</si>
  <si>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</si>
  <si>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</si>
  <si>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</si>
  <si>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</si>
  <si>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</si>
  <si>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</si>
  <si>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</si>
  <si>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</si>
  <si>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</si>
  <si>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</si>
  <si>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</si>
  <si>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</si>
  <si>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</si>
  <si>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</si>
  <si>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</si>
  <si>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</si>
  <si>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</si>
  <si>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</si>
  <si>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</si>
  <si>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</si>
  <si>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</si>
  <si>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</si>
  <si>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</si>
  <si>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</si>
  <si>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</si>
  <si>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</si>
  <si>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</si>
  <si>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</si>
  <si>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</si>
  <si>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</si>
  <si>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</si>
  <si>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</si>
  <si>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</si>
  <si>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</si>
  <si>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</si>
  <si>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</si>
  <si>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</si>
  <si>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</si>
  <si>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</si>
  <si>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</si>
  <si>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</si>
  <si>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</si>
  <si>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</si>
  <si>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</si>
  <si>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</si>
  <si>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</si>
  <si>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</si>
  <si>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</si>
  <si>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</si>
  <si>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</si>
  <si>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</si>
  <si>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</si>
  <si>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</si>
  <si>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</si>
  <si>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</si>
  <si>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</si>
  <si>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</si>
  <si>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</si>
  <si>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</si>
  <si>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</si>
  <si>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</si>
  <si>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</si>
  <si>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</si>
  <si>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</si>
  <si>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</si>
  <si>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</si>
  <si>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</si>
  <si>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</si>
  <si>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</si>
  <si>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</si>
  <si>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</si>
  <si>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</si>
  <si>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</si>
  <si>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</si>
  <si>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</si>
  <si>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</si>
  <si>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</si>
  <si>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</si>
  <si>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</si>
  <si>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</si>
  <si>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</si>
  <si>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</si>
  <si>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</si>
  <si>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</si>
  <si>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</si>
  <si>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</si>
  <si>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</si>
  <si>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</si>
  <si>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</si>
  <si>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</si>
  <si>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</si>
  <si>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</si>
  <si>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</si>
  <si>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</si>
  <si>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</si>
  <si>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</si>
  <si>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</si>
  <si>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</si>
  <si>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</si>
  <si>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</si>
  <si>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</si>
  <si>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</si>
  <si>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</si>
  <si>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</si>
  <si>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</si>
  <si>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</si>
  <si>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</si>
  <si>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</si>
  <si>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</si>
  <si>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</si>
  <si>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</si>
  <si>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</si>
  <si>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</si>
  <si>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</si>
  <si>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</si>
  <si>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</si>
  <si>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</si>
  <si>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</si>
  <si>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</si>
  <si>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</si>
  <si>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</si>
  <si>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</si>
  <si>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</si>
  <si>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</si>
  <si>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</si>
  <si>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</si>
  <si>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</si>
  <si>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</si>
  <si>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</si>
  <si>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</si>
  <si>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</si>
  <si>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</si>
  <si>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</si>
  <si>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</si>
  <si>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</si>
  <si>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</si>
  <si>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</si>
  <si>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</si>
  <si>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</si>
  <si>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</si>
  <si>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</si>
  <si>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</si>
  <si>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</si>
  <si>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</si>
  <si>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</si>
  <si>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</si>
  <si>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</si>
  <si>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</si>
  <si>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</si>
  <si>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</si>
  <si>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</si>
  <si>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</si>
  <si>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</si>
  <si>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</si>
  <si>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</si>
  <si>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</si>
  <si>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</si>
  <si>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</si>
  <si>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</si>
  <si>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</si>
  <si>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</si>
  <si>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</si>
  <si>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</si>
  <si>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</si>
  <si>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</si>
  <si>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</si>
  <si>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</si>
  <si>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</si>
  <si>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</si>
  <si>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</si>
  <si>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</si>
  <si>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</si>
  <si>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</si>
  <si>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</si>
  <si>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</si>
  <si>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</si>
  <si>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</si>
  <si>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</si>
  <si>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</si>
  <si>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</si>
  <si>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</si>
  <si>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</si>
  <si>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</si>
  <si>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</si>
  <si>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</si>
  <si>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</si>
  <si>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</si>
  <si>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</si>
  <si>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</si>
  <si>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</si>
  <si>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</si>
  <si>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</si>
  <si>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</si>
  <si>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</si>
  <si>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</si>
  <si>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</si>
  <si>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</si>
  <si>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</si>
  <si>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</si>
  <si>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</si>
  <si>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</si>
  <si>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</si>
  <si>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</si>
  <si>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</si>
  <si>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</si>
  <si>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</si>
  <si>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</si>
  <si>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</si>
  <si>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</si>
  <si>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</si>
  <si>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</si>
  <si>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</si>
  <si>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</si>
  <si>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</si>
  <si>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</si>
  <si>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</si>
  <si>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</si>
  <si>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</si>
  <si>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</si>
  <si>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</si>
  <si>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</si>
  <si>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</si>
  <si>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</si>
  <si>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</si>
  <si>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</si>
  <si>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</si>
  <si>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</si>
  <si>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</si>
  <si>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</si>
  <si>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</si>
  <si>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</si>
  <si>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</si>
  <si>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</si>
  <si>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</si>
  <si>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</si>
  <si>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</si>
  <si>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</si>
  <si>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</si>
  <si>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</si>
  <si>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</si>
  <si>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</si>
  <si>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</si>
  <si>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</si>
  <si>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</si>
  <si>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</si>
  <si>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</si>
  <si>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</si>
  <si>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</si>
  <si>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</si>
  <si>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</si>
  <si>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</si>
  <si>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</si>
  <si>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</si>
  <si>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</si>
  <si>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</si>
  <si>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</si>
  <si>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</si>
  <si>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</si>
  <si>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</si>
  <si>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</si>
  <si>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</si>
  <si>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</si>
  <si>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</si>
  <si>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</si>
  <si>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</si>
  <si>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</si>
  <si>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</si>
  <si>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</si>
  <si>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</si>
  <si>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</si>
  <si>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</si>
  <si>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</si>
  <si>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</si>
  <si>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</si>
  <si>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</si>
  <si>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</si>
  <si>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</si>
  <si>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</si>
  <si>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</si>
  <si>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</si>
  <si>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</si>
  <si>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</si>
  <si>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</si>
  <si>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</si>
  <si>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</si>
  <si>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</si>
  <si>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</si>
  <si>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</si>
  <si>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</si>
  <si>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</si>
  <si>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</si>
  <si>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</si>
  <si>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</si>
  <si>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</si>
  <si>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</si>
  <si>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</si>
  <si>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</si>
  <si>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</si>
  <si>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</si>
  <si>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</si>
  <si>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</si>
  <si>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</si>
  <si>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</si>
  <si>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</si>
  <si>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</si>
  <si>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</si>
  <si>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</si>
  <si>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</si>
  <si>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</si>
  <si>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</si>
  <si>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</si>
  <si>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</si>
  <si>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</si>
  <si>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</si>
  <si>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</si>
  <si>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</si>
  <si>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</si>
  <si>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</si>
  <si>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</si>
  <si>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</si>
  <si>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</si>
  <si>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</si>
  <si>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</si>
  <si>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</si>
  <si>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</si>
  <si>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</si>
  <si>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</si>
  <si>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</si>
  <si>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</si>
  <si>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</si>
  <si>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</si>
  <si>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</si>
  <si>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</si>
  <si>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</si>
  <si>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</si>
  <si>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</si>
  <si>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</si>
  <si>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</si>
  <si>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</si>
  <si>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</si>
  <si>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</si>
  <si>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</si>
  <si>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</si>
  <si>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</si>
  <si>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</si>
  <si>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</si>
  <si>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</si>
  <si>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</si>
  <si>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</si>
  <si>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</si>
  <si>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</si>
  <si>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</si>
  <si>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</si>
  <si>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</si>
  <si>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</si>
  <si>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</si>
  <si>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</si>
  <si>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</si>
  <si>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</si>
  <si>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</si>
  <si>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</si>
  <si>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</si>
  <si>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</si>
  <si>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</si>
  <si>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</si>
  <si>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</si>
  <si>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</si>
  <si>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</si>
  <si>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</si>
  <si>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</si>
  <si>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</si>
  <si>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</si>
  <si>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</si>
  <si>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</si>
  <si>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</si>
  <si>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</si>
  <si>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</si>
  <si>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</si>
  <si>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</si>
  <si>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</si>
  <si>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</si>
  <si>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</si>
  <si>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</si>
  <si>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</si>
  <si>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</si>
  <si>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</si>
  <si>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</si>
  <si>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</si>
  <si>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</si>
  <si>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</si>
  <si>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</si>
  <si>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</si>
  <si>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</si>
  <si>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</si>
  <si>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</si>
  <si>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</si>
  <si>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</si>
  <si>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</si>
  <si>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</si>
  <si>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</si>
  <si>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</si>
  <si>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</si>
  <si>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</si>
  <si>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</si>
  <si>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</si>
  <si>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</si>
  <si>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</si>
  <si>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</si>
  <si>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</si>
  <si>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</si>
  <si>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</si>
  <si>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</si>
  <si>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</si>
  <si>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</si>
  <si>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</si>
  <si>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</si>
  <si>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</si>
  <si>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</si>
  <si>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</si>
  <si>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</si>
  <si>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</si>
  <si>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</si>
  <si>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</si>
  <si>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</si>
  <si>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</si>
  <si>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</si>
  <si>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</si>
  <si>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</si>
  <si>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</si>
  <si>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</si>
  <si>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</si>
  <si>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</si>
  <si>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</si>
  <si>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</si>
  <si>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</si>
  <si>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</si>
  <si>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</si>
  <si>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</si>
  <si>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</si>
  <si>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</si>
  <si>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</si>
  <si>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</si>
  <si>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</si>
  <si>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</si>
  <si>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</si>
  <si>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</si>
  <si>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</si>
  <si>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</si>
  <si>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</si>
  <si>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</si>
  <si>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</si>
  <si>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</si>
  <si>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</si>
  <si>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</si>
  <si>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</si>
  <si>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</si>
  <si>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</si>
  <si>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</si>
  <si>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</si>
  <si>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</si>
  <si>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</si>
  <si>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</si>
  <si>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</si>
  <si>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</si>
  <si>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</si>
  <si>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</si>
  <si>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</si>
  <si>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</si>
  <si>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</si>
  <si>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</si>
  <si>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</si>
  <si>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</si>
  <si>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</si>
  <si>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</si>
  <si>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</si>
  <si>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</si>
  <si>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</si>
  <si>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</si>
  <si>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</si>
  <si>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</si>
  <si>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</si>
  <si>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</si>
  <si>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</si>
  <si>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</si>
  <si>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</si>
  <si>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</si>
  <si>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</si>
  <si>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</si>
  <si>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</si>
  <si>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</si>
  <si>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</si>
  <si>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</si>
  <si>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</si>
  <si>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</si>
  <si>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</si>
  <si>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</si>
  <si>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</si>
  <si>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</si>
  <si>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</si>
  <si>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</si>
  <si>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</si>
  <si>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</si>
  <si>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</si>
  <si>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</si>
  <si>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</si>
  <si>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</si>
  <si>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</si>
  <si>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</si>
  <si>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</si>
  <si>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</si>
  <si>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</si>
  <si>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</si>
  <si>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</si>
  <si>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</si>
  <si>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</si>
  <si>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</si>
  <si>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</si>
  <si>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</si>
  <si>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</si>
  <si>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</si>
  <si>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</si>
  <si>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</si>
  <si>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</si>
  <si>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</si>
  <si>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</si>
  <si>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</si>
  <si>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</si>
  <si>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</si>
  <si>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</si>
  <si>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</si>
  <si>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</si>
  <si>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</si>
  <si>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</si>
  <si>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</si>
  <si>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</si>
  <si>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</si>
  <si>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</si>
  <si>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</si>
  <si>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</si>
  <si>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</si>
  <si>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</si>
  <si>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</si>
  <si>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</si>
  <si>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</si>
  <si>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</si>
  <si>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</si>
  <si>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</si>
  <si>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</si>
  <si>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</si>
  <si>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</si>
  <si>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</si>
  <si>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</si>
  <si>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</si>
  <si>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</si>
  <si>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</si>
  <si>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</si>
  <si>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</si>
  <si>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</si>
  <si>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</si>
  <si>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</si>
  <si>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</si>
  <si>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</si>
  <si>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</si>
  <si>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</si>
  <si>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</si>
  <si>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</si>
  <si>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</si>
  <si>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</si>
  <si>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</si>
  <si>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</si>
  <si>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</si>
  <si>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</si>
  <si>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</si>
  <si>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</si>
  <si>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</si>
  <si>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</si>
  <si>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</si>
  <si>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</si>
  <si>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</si>
  <si>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</si>
  <si>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</si>
  <si>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</si>
  <si>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</si>
  <si>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</si>
  <si>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</si>
  <si>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</si>
  <si>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</si>
  <si>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</si>
  <si>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</si>
  <si>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</si>
  <si>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</si>
  <si>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</si>
  <si>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</si>
  <si>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</si>
  <si>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</si>
  <si>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</si>
  <si>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</si>
  <si>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</si>
  <si>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</si>
  <si>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</si>
  <si>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</si>
  <si>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</si>
  <si>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</si>
  <si>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</si>
  <si>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</si>
  <si>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</si>
  <si>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</si>
  <si>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</si>
  <si>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</si>
  <si>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</si>
  <si>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</si>
  <si>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</si>
  <si>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</si>
  <si>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</si>
  <si>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</si>
  <si>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</si>
  <si>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</si>
  <si>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</si>
  <si>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</si>
  <si>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</si>
  <si>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</si>
  <si>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</si>
  <si>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</si>
  <si>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</si>
  <si>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</si>
  <si>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</si>
  <si>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</si>
  <si>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</si>
  <si>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</si>
  <si>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</si>
  <si>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</si>
  <si>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</si>
  <si>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</si>
  <si>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</si>
  <si>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</si>
  <si>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</si>
  <si>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</si>
  <si>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</si>
  <si>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</si>
  <si>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</si>
  <si>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</si>
  <si>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</si>
  <si>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</si>
  <si>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</si>
  <si>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</si>
  <si>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</si>
  <si>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</si>
  <si>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</si>
  <si>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</si>
  <si>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</si>
  <si>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</si>
  <si>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</si>
  <si>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</si>
  <si>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</si>
  <si>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</si>
  <si>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</si>
  <si>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</si>
  <si>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</si>
  <si>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</si>
  <si>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</si>
  <si>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</si>
  <si>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</si>
  <si>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</si>
  <si>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</si>
  <si>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</si>
  <si>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</si>
  <si>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</si>
  <si>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</si>
  <si>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</si>
  <si>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</si>
  <si>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</si>
  <si>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</si>
  <si>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</si>
  <si>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</si>
  <si>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</si>
  <si>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</si>
  <si>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</si>
  <si>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</si>
  <si>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</si>
  <si>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</si>
  <si>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</si>
  <si>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</si>
  <si>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</si>
  <si>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</si>
  <si>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</si>
  <si>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</si>
  <si>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</si>
  <si>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</si>
  <si>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</si>
  <si>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</si>
  <si>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</si>
  <si>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</si>
  <si>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</si>
  <si>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</si>
  <si>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</si>
  <si>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</si>
  <si>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</si>
  <si>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</si>
  <si>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</si>
  <si>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</si>
  <si>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</si>
  <si>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</si>
  <si>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</si>
  <si>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</si>
  <si>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</si>
  <si>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</si>
  <si>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</si>
  <si>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</si>
  <si>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</si>
  <si>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</si>
  <si>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</si>
  <si>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</si>
  <si>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</si>
  <si>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</si>
  <si>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</si>
  <si>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</si>
  <si>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</si>
  <si>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</si>
  <si>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</si>
  <si>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</si>
  <si>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</si>
  <si>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</si>
  <si>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</si>
  <si>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</si>
  <si>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</si>
  <si>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</si>
  <si>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</si>
  <si>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</si>
  <si>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</si>
  <si>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</si>
  <si>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</si>
  <si>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</si>
  <si>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</si>
  <si>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</si>
  <si>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</si>
  <si>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</si>
  <si>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</si>
  <si>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</si>
  <si>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</si>
  <si>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</si>
  <si>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</si>
  <si>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</si>
  <si>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</si>
  <si>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</si>
  <si>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</si>
  <si>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</si>
  <si>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</si>
  <si>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</si>
  <si>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</si>
  <si>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</si>
  <si>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</si>
  <si>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</si>
  <si>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</si>
  <si>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</si>
  <si>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</si>
  <si>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</si>
  <si>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</si>
  <si>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</si>
  <si>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</si>
  <si>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</si>
  <si>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</si>
  <si>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</si>
  <si>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</si>
  <si>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</si>
  <si>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</si>
  <si>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</si>
  <si>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</si>
  <si>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</si>
  <si>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</si>
  <si>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</si>
  <si>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</si>
  <si>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</si>
  <si>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</si>
  <si>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</si>
  <si>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</si>
  <si>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</si>
  <si>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</si>
  <si>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</si>
  <si>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</si>
  <si>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</si>
  <si>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</si>
  <si>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</si>
  <si>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</si>
  <si>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</si>
  <si>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</si>
  <si>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</si>
  <si>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</si>
  <si>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</si>
  <si>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</si>
  <si>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</si>
  <si>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</si>
  <si>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</si>
  <si>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</si>
  <si>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</si>
  <si>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</si>
  <si>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</si>
  <si>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</si>
  <si>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</si>
  <si>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</si>
  <si>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</si>
  <si>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</si>
  <si>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</si>
  <si>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</si>
  <si>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</si>
  <si>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</si>
  <si>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</si>
  <si>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</si>
  <si>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</si>
  <si>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</si>
  <si>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</si>
  <si>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</si>
  <si>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</si>
  <si>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</si>
  <si>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</si>
  <si>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</si>
  <si>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</si>
  <si>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</si>
  <si>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</si>
  <si>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</si>
  <si>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</si>
  <si>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</si>
  <si>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</si>
  <si>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</si>
  <si>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</si>
  <si>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</si>
  <si>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</si>
  <si>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</si>
  <si>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</si>
  <si>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</si>
  <si>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</si>
  <si>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</si>
  <si>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</si>
  <si>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</si>
  <si>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</si>
  <si>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</si>
  <si>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</si>
  <si>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</si>
  <si>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</si>
  <si>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</si>
  <si>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</si>
  <si>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</si>
  <si>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</si>
  <si>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</si>
  <si>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</si>
  <si>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</si>
  <si>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</si>
  <si>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</si>
  <si>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</si>
  <si>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</si>
  <si>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</si>
  <si>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</si>
  <si>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</si>
  <si>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</si>
  <si>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</si>
  <si>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</si>
  <si>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</si>
  <si>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</si>
  <si>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</si>
  <si>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</si>
  <si>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</si>
  <si>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</si>
  <si>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</si>
  <si>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</si>
  <si>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</si>
  <si>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</si>
  <si>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</si>
  <si>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</si>
  <si>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</si>
  <si>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</si>
  <si>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</si>
  <si>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</si>
  <si>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</si>
  <si>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</si>
  <si>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</si>
  <si>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</si>
  <si>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</si>
  <si>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</si>
  <si>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</si>
  <si>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</si>
  <si>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</si>
  <si>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</si>
  <si>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</si>
  <si>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</si>
  <si>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</si>
  <si>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</si>
  <si>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</si>
  <si>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</si>
  <si>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</si>
  <si>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</si>
  <si>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</si>
  <si>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</si>
  <si>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</si>
  <si>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</si>
  <si>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</si>
  <si>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</si>
  <si>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</si>
  <si>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</si>
  <si>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</si>
  <si>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</si>
  <si>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</si>
  <si>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</si>
  <si>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</si>
  <si>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</si>
  <si>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</si>
  <si>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</si>
  <si>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</si>
  <si>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</si>
  <si>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</si>
  <si>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</si>
  <si>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</si>
  <si>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</si>
  <si>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</si>
  <si>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</si>
  <si>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</si>
  <si>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</si>
  <si>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</si>
  <si>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</si>
  <si>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</si>
  <si>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</si>
  <si>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</si>
  <si>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</si>
  <si>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</si>
  <si>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</si>
  <si>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</si>
  <si>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</si>
  <si>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</si>
  <si>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</si>
  <si>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</si>
  <si>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</si>
  <si>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</si>
  <si>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</si>
  <si>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</si>
  <si>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</si>
  <si>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</si>
  <si>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</si>
  <si>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</si>
  <si>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</si>
  <si>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</si>
  <si>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</si>
  <si>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</si>
  <si>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</si>
  <si>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</si>
  <si>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</si>
  <si>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</si>
  <si>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</si>
  <si>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</si>
  <si>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</si>
  <si>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</si>
  <si>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</si>
  <si>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</si>
  <si>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</si>
  <si>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</si>
  <si>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</si>
  <si>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</si>
  <si>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</si>
  <si>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</si>
  <si>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</si>
  <si>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</si>
  <si>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</si>
  <si>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</si>
  <si>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</si>
  <si>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</si>
  <si>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</si>
  <si>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</si>
  <si>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</si>
  <si>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</si>
  <si>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</si>
  <si>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</si>
  <si>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</si>
  <si>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</si>
  <si>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</si>
  <si>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</si>
  <si>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</si>
  <si>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</si>
  <si>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</si>
  <si>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</si>
  <si>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</si>
  <si>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</si>
  <si>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</si>
  <si>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</si>
  <si>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</si>
  <si>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</si>
  <si>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</si>
  <si>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</si>
  <si>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</si>
  <si>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</si>
  <si>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</si>
  <si>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</si>
  <si>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</si>
  <si>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</si>
  <si>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</si>
  <si>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</si>
  <si>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</si>
  <si>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</si>
  <si>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</si>
  <si>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</si>
  <si>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</si>
  <si>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</si>
  <si>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</si>
  <si>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</si>
  <si>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</si>
  <si>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</si>
  <si>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</si>
  <si>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</si>
  <si>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</si>
  <si>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</si>
  <si>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</si>
  <si>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</si>
  <si>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</si>
  <si>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</si>
  <si>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</si>
  <si>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</si>
  <si>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</si>
  <si>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</si>
  <si>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</si>
  <si>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</si>
  <si>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</si>
  <si>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</si>
  <si>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</si>
  <si>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</si>
  <si>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</si>
  <si>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</si>
  <si>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</si>
  <si>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</si>
  <si>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</si>
  <si>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</si>
  <si>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</si>
  <si>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</si>
  <si>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</si>
  <si>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</si>
  <si>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</si>
  <si>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</si>
  <si>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</si>
  <si>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</si>
  <si>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</si>
  <si>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</si>
  <si>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</si>
  <si>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</si>
  <si>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</si>
  <si>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</si>
  <si>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</si>
  <si>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</si>
  <si>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</si>
  <si>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</si>
  <si>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</si>
  <si>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</si>
  <si>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</si>
  <si>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</si>
  <si>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</si>
  <si>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</si>
  <si>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</si>
  <si>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</si>
  <si>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</si>
  <si>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</si>
  <si>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</si>
  <si>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</si>
  <si>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</si>
  <si>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</si>
  <si>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</si>
  <si>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</si>
  <si>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</si>
  <si>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</si>
  <si>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</si>
  <si>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</si>
  <si>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</si>
  <si>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</si>
  <si>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</si>
  <si>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</si>
  <si>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</si>
  <si>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</si>
  <si>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</si>
  <si>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</si>
  <si>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</si>
  <si>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</si>
  <si>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</si>
  <si>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</si>
  <si>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</si>
  <si>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</si>
  <si>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</si>
  <si>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</si>
  <si>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</si>
  <si>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</si>
  <si>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</si>
  <si>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</si>
  <si>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</si>
  <si>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</si>
  <si>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</si>
  <si>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</si>
  <si>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</si>
  <si>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</si>
  <si>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</si>
  <si>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</si>
  <si>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</si>
  <si>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</si>
  <si>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</si>
  <si>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</si>
  <si>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</si>
  <si>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</si>
  <si>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</si>
  <si>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</si>
  <si>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</si>
  <si>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</si>
  <si>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</si>
  <si>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</si>
  <si>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</si>
  <si>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</si>
  <si>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</si>
  <si>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</si>
  <si>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</si>
  <si>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</si>
  <si>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</si>
  <si>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</si>
  <si>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</si>
  <si>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</si>
  <si>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</si>
  <si>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</si>
  <si>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</si>
  <si>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</si>
  <si>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</si>
  <si>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</si>
  <si>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</si>
  <si>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</si>
  <si>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</si>
  <si>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</si>
  <si>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</si>
  <si>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</si>
  <si>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</si>
  <si>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</si>
  <si>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</si>
  <si>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</si>
  <si>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</si>
  <si>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</si>
  <si>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</si>
  <si>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</si>
  <si>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</si>
  <si>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</si>
  <si>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</si>
  <si>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</si>
  <si>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</si>
  <si>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</si>
  <si>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</si>
  <si>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</si>
  <si>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</si>
  <si>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</si>
  <si>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</si>
  <si>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</si>
  <si>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</si>
  <si>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</si>
  <si>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</si>
  <si>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</si>
  <si>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</si>
  <si>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</si>
  <si>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</si>
  <si>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</si>
  <si>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</si>
  <si>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</si>
  <si>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</si>
  <si>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</si>
  <si>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</si>
  <si>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</si>
  <si>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</si>
  <si>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</si>
  <si>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</si>
  <si>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</si>
  <si>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</si>
  <si>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</si>
  <si>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</si>
  <si>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</si>
  <si>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</si>
  <si>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</si>
  <si>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</si>
  <si>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</si>
  <si>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</si>
  <si>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</si>
  <si>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</si>
  <si>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</si>
  <si>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</si>
  <si>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</si>
  <si>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</si>
  <si>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</si>
  <si>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</si>
  <si>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</si>
  <si>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</si>
  <si>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</si>
  <si>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</si>
  <si>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</si>
  <si>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</si>
  <si>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</si>
  <si>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</si>
  <si>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</si>
  <si>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</si>
  <si>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</si>
  <si>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</si>
  <si>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</si>
  <si>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</si>
  <si>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</si>
  <si>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</si>
  <si>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</si>
  <si>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</si>
  <si>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</si>
  <si>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</si>
  <si>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</si>
  <si>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</si>
  <si>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</si>
  <si>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</si>
  <si>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</si>
  <si>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</si>
  <si>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</si>
  <si>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</si>
  <si>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</si>
  <si>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</si>
  <si>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</si>
  <si>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</si>
  <si>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</si>
  <si>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</si>
  <si>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</si>
  <si>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</si>
  <si>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</si>
  <si>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</si>
  <si>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</si>
  <si>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</si>
  <si>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</si>
  <si>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</si>
  <si>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</si>
  <si>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</si>
  <si>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</si>
  <si>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</si>
  <si>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</si>
  <si>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</si>
  <si>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</si>
  <si>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</si>
  <si>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</si>
  <si>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</si>
  <si>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</si>
  <si>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</si>
  <si>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</si>
  <si>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</si>
  <si>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</si>
  <si>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</si>
  <si>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</si>
  <si>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</si>
  <si>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</si>
  <si>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</si>
  <si>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</si>
  <si>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</si>
  <si>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</si>
  <si>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</si>
  <si>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</si>
  <si>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</si>
  <si>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</si>
  <si>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</si>
  <si>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</si>
  <si>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</si>
  <si>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</si>
  <si>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</si>
  <si>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</si>
  <si>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</si>
  <si>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</si>
  <si>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</si>
  <si>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</si>
  <si>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</si>
  <si>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</si>
  <si>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</si>
  <si>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</si>
  <si>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</si>
  <si>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</si>
  <si>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</si>
  <si>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</si>
  <si>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</si>
  <si>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</si>
  <si>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</si>
  <si>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</si>
  <si>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</si>
  <si>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</si>
  <si>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</si>
  <si>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</si>
  <si>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</si>
  <si>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</si>
  <si>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</si>
  <si>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</si>
  <si>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</si>
  <si>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</si>
  <si>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</si>
  <si>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</si>
  <si>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</si>
  <si>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</si>
  <si>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</si>
  <si>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</si>
  <si>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</si>
  <si>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</si>
  <si>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</si>
  <si>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</si>
  <si>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</si>
  <si>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</si>
  <si>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</si>
  <si>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</si>
  <si>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</si>
  <si>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</si>
  <si>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</si>
  <si>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</si>
  <si>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</si>
  <si>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</si>
  <si>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</si>
  <si>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</si>
  <si>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</si>
  <si>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</si>
  <si>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</si>
  <si>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</si>
  <si>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</si>
  <si>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</si>
  <si>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</si>
  <si>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</si>
  <si>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</si>
  <si>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</si>
  <si>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</si>
  <si>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</si>
  <si>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</si>
  <si>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</si>
  <si>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</si>
  <si>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</si>
  <si>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</si>
  <si>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</si>
  <si>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</si>
  <si>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</si>
  <si>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</si>
  <si>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</si>
  <si>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</si>
  <si>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</si>
  <si>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</si>
  <si>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</si>
  <si>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</si>
  <si>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</si>
  <si>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</si>
  <si>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</si>
  <si>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</si>
  <si>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</si>
  <si>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</si>
  <si>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</si>
  <si>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</si>
  <si>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</si>
  <si>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</si>
  <si>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</si>
  <si>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</si>
  <si>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</si>
  <si>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</si>
  <si>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</si>
  <si>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</si>
  <si>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</si>
  <si>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</si>
  <si>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</si>
  <si>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</si>
  <si>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</si>
  <si>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</si>
  <si>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</si>
  <si>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</si>
  <si>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</si>
  <si>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</si>
  <si>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</si>
  <si>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</si>
  <si>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</si>
  <si>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</si>
  <si>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</si>
  <si>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</si>
  <si>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</si>
  <si>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</si>
  <si>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</si>
  <si>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</si>
  <si>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</si>
  <si>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</si>
  <si>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</si>
  <si>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</si>
  <si>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</si>
  <si>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</si>
  <si>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</si>
  <si>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</si>
  <si>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</si>
  <si>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</si>
  <si>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</si>
  <si>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</si>
  <si>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</si>
  <si>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</si>
  <si>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</si>
  <si>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</si>
  <si>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</si>
  <si>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</si>
  <si>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</si>
  <si>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</si>
  <si>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</si>
  <si>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</si>
  <si>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</si>
  <si>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</si>
  <si>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</si>
  <si>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</si>
  <si>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</si>
  <si>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</si>
  <si>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</si>
  <si>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</si>
  <si>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</si>
  <si>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</si>
  <si>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</si>
  <si>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</si>
  <si>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</si>
  <si>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</si>
  <si>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</si>
  <si>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</si>
  <si>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</si>
  <si>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</si>
  <si>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</si>
  <si>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</si>
  <si>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</si>
  <si>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</si>
  <si>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</si>
  <si>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</si>
  <si>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</si>
  <si>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</si>
  <si>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</si>
  <si>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</si>
  <si>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</si>
  <si>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</si>
  <si>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</si>
  <si>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</si>
  <si>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</si>
  <si>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</si>
  <si>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</si>
  <si>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</si>
  <si>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</si>
  <si>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</si>
  <si>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</si>
  <si>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</si>
  <si>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</si>
  <si>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</si>
  <si>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</si>
  <si>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</si>
  <si>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</si>
  <si>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</si>
  <si>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</si>
  <si>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</si>
  <si>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</si>
  <si>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</si>
  <si>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</si>
  <si>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</si>
  <si>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</si>
  <si>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</si>
  <si>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</si>
  <si>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</si>
  <si>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</si>
  <si>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</si>
  <si>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</si>
  <si>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</si>
  <si>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</si>
  <si>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</si>
  <si>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</si>
  <si>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</si>
  <si>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</si>
  <si>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</si>
  <si>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</si>
  <si>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</si>
  <si>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</si>
  <si>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</si>
  <si>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</si>
  <si>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</si>
  <si>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</si>
  <si>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</si>
  <si>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</si>
  <si>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</si>
  <si>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</si>
  <si>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</si>
  <si>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</si>
  <si>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</si>
  <si>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</si>
  <si>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</si>
  <si>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</si>
  <si>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</si>
  <si>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</si>
  <si>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</si>
  <si>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</si>
  <si>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</si>
  <si>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</si>
  <si>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</si>
  <si>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</si>
  <si>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</si>
  <si>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</si>
  <si>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</si>
  <si>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</si>
  <si>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</si>
  <si>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</si>
  <si>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</si>
  <si>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</si>
  <si>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</si>
  <si>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</si>
  <si>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</si>
  <si>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</si>
  <si>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</si>
  <si>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</si>
  <si>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</si>
  <si>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</si>
  <si>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</si>
  <si>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</si>
  <si>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</si>
  <si>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</si>
  <si>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</si>
  <si>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</si>
  <si>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</si>
  <si>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</si>
  <si>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</si>
  <si>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</si>
  <si>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</si>
  <si>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</si>
  <si>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</si>
  <si>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</si>
  <si>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</si>
  <si>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</si>
  <si>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</si>
  <si>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</si>
  <si>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</si>
  <si>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</si>
  <si>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</si>
  <si>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</si>
  <si>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</si>
  <si>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</si>
  <si>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</si>
  <si>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</si>
  <si>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</si>
  <si>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</si>
  <si>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</si>
  <si>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</si>
  <si>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</si>
  <si>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</si>
  <si>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</si>
  <si>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</si>
  <si>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</si>
  <si>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</si>
  <si>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</si>
  <si>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</si>
  <si>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</si>
  <si>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</si>
  <si>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</si>
  <si>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</si>
  <si>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</si>
  <si>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</si>
  <si>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</si>
  <si>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</si>
  <si>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</si>
  <si>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</si>
  <si>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</si>
  <si>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</si>
  <si>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</si>
  <si>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</si>
  <si>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</si>
  <si>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</si>
  <si>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</si>
  <si>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</si>
  <si>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</si>
  <si>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</si>
  <si>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</si>
  <si>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</si>
  <si>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</si>
  <si>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</si>
  <si>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</si>
  <si>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</si>
  <si>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</si>
  <si>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</si>
  <si>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</si>
  <si>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</si>
  <si>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</si>
  <si>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</si>
  <si>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</si>
  <si>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</si>
  <si>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</si>
  <si>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</si>
  <si>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</si>
  <si>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</si>
  <si>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</si>
  <si>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</si>
  <si>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</si>
  <si>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</si>
  <si>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</si>
  <si>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</si>
  <si>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</si>
  <si>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</si>
  <si>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</si>
  <si>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</si>
  <si>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</si>
  <si>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</si>
  <si>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</si>
  <si>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</si>
  <si>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</si>
  <si>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</si>
  <si>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</si>
  <si>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</si>
  <si>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</si>
  <si>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</si>
  <si>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</si>
  <si>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</si>
  <si>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</si>
  <si>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</si>
  <si>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</si>
  <si>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</si>
  <si>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</si>
  <si>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</si>
  <si>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</si>
  <si>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</si>
  <si>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</si>
  <si>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</si>
  <si>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</si>
  <si>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</si>
  <si>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</si>
  <si>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</si>
  <si>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</si>
  <si>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</si>
  <si>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</si>
  <si>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</si>
  <si>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</si>
  <si>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</si>
  <si>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</si>
  <si>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</si>
  <si>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</si>
  <si>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</si>
  <si>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</si>
  <si>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</si>
  <si>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</si>
  <si>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</si>
  <si>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</si>
  <si>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</si>
  <si>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</si>
  <si>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</si>
  <si>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</si>
  <si>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</si>
  <si>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</si>
  <si>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</si>
  <si>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</si>
  <si>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</si>
  <si>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</si>
  <si>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</si>
  <si>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</si>
  <si>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</si>
  <si>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</si>
  <si>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</si>
  <si>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</si>
  <si>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</si>
  <si>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</si>
  <si>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</si>
  <si>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</si>
  <si>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</si>
  <si>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</si>
  <si>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</si>
  <si>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</si>
  <si>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</si>
  <si>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</si>
  <si>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</si>
  <si>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</si>
  <si>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</si>
  <si>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</si>
  <si>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</si>
  <si>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</si>
  <si>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</si>
  <si>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</si>
  <si>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</si>
  <si>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</si>
  <si>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</si>
  <si>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</si>
  <si>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</si>
  <si>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</si>
  <si>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</si>
  <si>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</si>
  <si>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</si>
  <si>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</si>
  <si>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</si>
  <si>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</si>
  <si>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</si>
  <si>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</si>
  <si>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</si>
  <si>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</si>
  <si>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</si>
  <si>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</si>
  <si>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</si>
  <si>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</si>
  <si>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</si>
  <si>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</si>
  <si>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</si>
  <si>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</si>
  <si>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</si>
  <si>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</si>
  <si>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</si>
  <si>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</si>
  <si>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</si>
  <si>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</si>
  <si>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</si>
  <si>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</si>
  <si>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</si>
  <si>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</si>
  <si>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</si>
  <si>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</si>
  <si>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</si>
  <si>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</si>
  <si>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</si>
  <si>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</si>
  <si>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</si>
  <si>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</si>
  <si>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</si>
  <si>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</si>
  <si>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</si>
  <si>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</si>
  <si>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</si>
  <si>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</si>
  <si>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</si>
  <si>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</si>
  <si>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</si>
  <si>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</si>
  <si>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</si>
  <si>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</si>
  <si>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</si>
  <si>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</si>
  <si>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</si>
  <si>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</si>
  <si>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</si>
  <si>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</si>
  <si>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</si>
  <si>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</si>
  <si>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</si>
  <si>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</si>
  <si>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</si>
  <si>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</si>
  <si>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</si>
  <si>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</si>
  <si>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</si>
  <si>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</si>
  <si>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</si>
  <si>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</si>
  <si>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</si>
  <si>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</si>
  <si>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</si>
  <si>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</si>
  <si>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</si>
  <si>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</si>
  <si>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</si>
  <si>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</si>
  <si>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</si>
  <si>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</si>
  <si>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</si>
  <si>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</si>
  <si>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</si>
  <si>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</si>
  <si>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</si>
  <si>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</si>
  <si>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</si>
  <si>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</si>
  <si>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</si>
  <si>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</si>
  <si>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</si>
  <si>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</si>
  <si>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</si>
  <si>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</si>
  <si>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</si>
  <si>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</si>
  <si>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</si>
  <si>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</si>
  <si>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</si>
  <si>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</si>
  <si>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</si>
  <si>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</si>
  <si>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</si>
  <si>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</si>
  <si>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</si>
  <si>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</si>
  <si>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</si>
  <si>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</si>
  <si>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</si>
  <si>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</si>
  <si>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</si>
  <si>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</si>
  <si>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</si>
  <si>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</si>
  <si>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</si>
  <si>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</si>
  <si>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</si>
  <si>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</si>
  <si>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</si>
  <si>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</si>
  <si>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</si>
  <si>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</si>
  <si>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</si>
  <si>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</si>
  <si>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</si>
  <si>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</si>
  <si>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</si>
  <si>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</si>
  <si>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</si>
  <si>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</si>
  <si>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</si>
  <si>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</si>
  <si>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</si>
  <si>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</si>
  <si>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</si>
  <si>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</si>
  <si>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</si>
  <si>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</si>
  <si>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</si>
  <si>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</si>
  <si>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</si>
  <si>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</si>
  <si>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</si>
  <si>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</si>
  <si>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</si>
  <si>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</si>
  <si>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</si>
  <si>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</si>
  <si>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</si>
  <si>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</si>
  <si>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</si>
  <si>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</si>
  <si>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</si>
  <si>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</si>
  <si>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</si>
  <si>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</si>
  <si>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</si>
  <si>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</si>
  <si>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</si>
  <si>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</si>
  <si>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</si>
  <si>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</si>
  <si>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</si>
  <si>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</si>
  <si>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</si>
  <si>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</si>
  <si>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</si>
  <si>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</si>
  <si>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</si>
  <si>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</si>
  <si>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</si>
  <si>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</si>
  <si>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</si>
  <si>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</si>
  <si>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</si>
  <si>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</si>
  <si>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</si>
  <si>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</si>
  <si>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</si>
  <si>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</si>
  <si>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</si>
  <si>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</si>
  <si>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</si>
  <si>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</si>
  <si>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</si>
  <si>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</si>
  <si>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</si>
  <si>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</si>
  <si>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</si>
  <si>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</si>
  <si>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</si>
  <si>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</si>
  <si>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</si>
  <si>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</si>
  <si>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</si>
  <si>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</si>
  <si>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</si>
  <si>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</si>
  <si>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</si>
  <si>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</si>
  <si>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</si>
  <si>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</si>
  <si>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</si>
  <si>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</si>
  <si>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</si>
  <si>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</si>
  <si>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</si>
  <si>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</si>
  <si>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</si>
  <si>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</si>
  <si>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</si>
  <si>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</si>
  <si>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</si>
  <si>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</si>
  <si>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</si>
  <si>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</si>
  <si>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</si>
  <si>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</si>
  <si>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</si>
  <si>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</si>
  <si>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</si>
  <si>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</si>
  <si>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</si>
  <si>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</si>
  <si>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</si>
  <si>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</si>
  <si>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</si>
  <si>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</si>
  <si>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</si>
  <si>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</si>
  <si>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</si>
  <si>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</si>
  <si>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</si>
  <si>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</si>
  <si>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</si>
  <si>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</si>
  <si>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</si>
  <si>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</si>
  <si>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</si>
  <si>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</si>
  <si>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</si>
  <si>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</si>
  <si>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</si>
  <si>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</si>
  <si>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</si>
  <si>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</si>
  <si>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</si>
  <si>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</si>
  <si>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</si>
  <si>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</si>
  <si>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</si>
  <si>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</si>
  <si>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</si>
  <si>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</si>
  <si>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</si>
  <si>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</si>
  <si>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</si>
  <si>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</si>
  <si>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</si>
  <si>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</si>
  <si>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</si>
  <si>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</si>
  <si>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</si>
  <si>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</si>
  <si>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</si>
  <si>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</si>
  <si>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</si>
  <si>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</si>
  <si>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</si>
  <si>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</si>
  <si>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</si>
  <si>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</si>
  <si>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</si>
  <si>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</si>
  <si>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</si>
  <si>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</si>
  <si>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</si>
  <si>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</si>
  <si>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</si>
  <si>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</si>
  <si>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</si>
  <si>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</si>
  <si>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</si>
  <si>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</si>
  <si>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</si>
  <si>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</si>
  <si>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</si>
  <si>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</si>
  <si>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</si>
  <si>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</si>
  <si>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</si>
  <si>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</si>
  <si>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</si>
  <si>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</si>
  <si>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</si>
  <si>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</si>
  <si>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</si>
  <si>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</si>
  <si>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</si>
  <si>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</si>
  <si>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</si>
  <si>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</si>
  <si>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</si>
  <si>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</si>
  <si>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</si>
  <si>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</si>
  <si>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</si>
  <si>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</si>
  <si>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</si>
  <si>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</si>
  <si>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</si>
  <si>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</si>
  <si>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</si>
  <si>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</si>
  <si>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</si>
  <si>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</si>
  <si>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</si>
  <si>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</si>
  <si>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</si>
  <si>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</si>
  <si>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</si>
  <si>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</si>
  <si>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</si>
  <si>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</si>
  <si>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</si>
  <si>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</si>
  <si>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</si>
  <si>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</si>
  <si>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</si>
  <si>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</si>
  <si>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</si>
  <si>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</si>
  <si>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</si>
  <si>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</si>
  <si>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</si>
  <si>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</si>
  <si>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</si>
  <si>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</si>
  <si>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</si>
  <si>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</si>
  <si>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</si>
  <si>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</si>
  <si>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</si>
  <si>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</si>
  <si>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</si>
  <si>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</si>
  <si>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</si>
  <si>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</si>
  <si>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</si>
  <si>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</si>
  <si>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</si>
  <si>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</si>
  <si>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</si>
  <si>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</si>
  <si>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</si>
  <si>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</si>
  <si>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</si>
  <si>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</si>
  <si>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</si>
  <si>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</si>
  <si>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</si>
  <si>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</si>
  <si>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</si>
  <si>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</si>
  <si>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</si>
  <si>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</si>
  <si>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</si>
  <si>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</si>
  <si>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</si>
  <si>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</si>
  <si>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</si>
  <si>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</si>
  <si>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</si>
  <si>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</si>
  <si>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</si>
  <si>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</si>
  <si>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</si>
  <si>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</si>
  <si>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</si>
  <si>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</si>
  <si>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</si>
  <si>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</si>
  <si>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</si>
  <si>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</si>
  <si>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</si>
  <si>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</si>
  <si>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</si>
  <si>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</si>
  <si>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</si>
  <si>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</si>
  <si>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</si>
  <si>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</si>
  <si>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</si>
  <si>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</si>
  <si>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</si>
  <si>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</si>
  <si>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</si>
  <si>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</si>
  <si>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</si>
  <si>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</si>
  <si>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</si>
  <si>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</si>
  <si>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</si>
  <si>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</si>
  <si>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</si>
  <si>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</si>
  <si>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</si>
  <si>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</si>
  <si>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</si>
  <si>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</si>
  <si>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</si>
  <si>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</si>
  <si>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</si>
  <si>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</si>
  <si>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</si>
  <si>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</si>
  <si>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</si>
  <si>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</si>
  <si>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</si>
  <si>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</si>
  <si>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</si>
  <si>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</si>
  <si>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</si>
  <si>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</si>
  <si>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</si>
  <si>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</si>
  <si>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</si>
  <si>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</si>
  <si>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</si>
  <si>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</si>
  <si>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</si>
  <si>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</si>
  <si>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</si>
  <si>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</si>
  <si>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</si>
  <si>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</si>
  <si>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</si>
  <si>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</si>
  <si>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</si>
  <si>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</si>
  <si>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</si>
  <si>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</si>
  <si>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</si>
  <si>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</si>
  <si>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</si>
  <si>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</si>
  <si>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</si>
  <si>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</si>
  <si>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</si>
  <si>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</si>
  <si>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</si>
  <si>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</si>
  <si>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</si>
  <si>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</si>
  <si>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</si>
  <si>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</si>
  <si>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</si>
  <si>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</si>
  <si>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</si>
  <si>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</si>
  <si>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</si>
  <si>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</si>
  <si>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</si>
  <si>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</si>
  <si>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</si>
  <si>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</si>
  <si>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</si>
  <si>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</si>
  <si>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</si>
  <si>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</si>
  <si>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</si>
  <si>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</si>
  <si>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</si>
  <si>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</si>
  <si>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</si>
  <si>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</si>
  <si>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</si>
  <si>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</si>
  <si>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</si>
  <si>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</si>
  <si>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</si>
  <si>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</si>
  <si>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</si>
  <si>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</si>
  <si>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</si>
  <si>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</si>
  <si>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</si>
  <si>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</si>
  <si>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</si>
  <si>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</si>
  <si>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</si>
  <si>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</si>
  <si>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</si>
  <si>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</si>
  <si>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</si>
  <si>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</si>
  <si>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</si>
  <si>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</si>
  <si>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</si>
  <si>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</si>
  <si>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</si>
  <si>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</si>
  <si>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</si>
  <si>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</si>
  <si>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</si>
  <si>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</si>
  <si>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</si>
  <si>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</si>
  <si>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</si>
  <si>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</si>
  <si>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</si>
  <si>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</si>
  <si>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</si>
  <si>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</si>
  <si>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</si>
  <si>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</si>
  <si>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</si>
  <si>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</si>
  <si>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</si>
  <si>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</si>
  <si>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</si>
  <si>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</si>
  <si>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</si>
  <si>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</si>
  <si>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</si>
  <si>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</si>
  <si>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</si>
  <si>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</si>
  <si>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</si>
  <si>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</si>
  <si>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</si>
  <si>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</si>
  <si>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</si>
  <si>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</si>
  <si>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</si>
  <si>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</si>
  <si>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</si>
  <si>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</si>
  <si>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</si>
  <si>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</si>
  <si>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</si>
  <si>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</si>
  <si>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</si>
  <si>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</si>
  <si>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</si>
  <si>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Fiber</t>
  </si>
  <si>
    <t>HH</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</si>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</sst>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3" fillId="0" borderId="73" xfId="0" applyFont="1" applyBorder="1" applyAlignment="1">
      <alignment horizontal="center" wrapText="1"/>
    </xf>
    <xf numFmtId="0" fontId="72" fillId="0" borderId="21" xfId="0" applyFont="1" applyBorder="1" applyAlignment="1">
      <alignment horizontal="center" wrapText="1"/>
    </xf>
    <xf numFmtId="2" fontId="71" fillId="0" borderId="21" xfId="0" applyNumberFormat="1" applyFont="1" applyBorder="1" applyAlignment="1">
      <alignment horizontal="center"/>
    </xf>
    <xf numFmtId="0" fontId="71" fillId="9" borderId="26" xfId="0" applyFont="1" applyFill="1" applyBorder="1" applyAlignment="1">
      <alignment horizontal="center"/>
    </xf>
    <xf numFmtId="14" fontId="74" fillId="3" borderId="21" xfId="0" applyNumberFormat="1" applyFont="1" applyFill="1" applyBorder="1" applyAlignment="1">
      <alignment horizontal="center"/>
    </xf>
    <xf numFmtId="9" fontId="71" fillId="0" borderId="9" xfId="1" applyFont="1" applyBorder="1" applyAlignment="1">
      <alignment horizontal="center"/>
    </xf>
    <xf numFmtId="9" fontId="71" fillId="0" borderId="79" xfId="1" applyFont="1" applyBorder="1" applyAlignment="1">
      <alignment horizontal="center"/>
    </xf>
    <xf numFmtId="3" fontId="71" fillId="0" borderId="85" xfId="0" applyNumberFormat="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98</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3" t="s">
        <v>0</v>
      </c>
      <c r="B1" s="1393"/>
      <c r="C1" s="1393"/>
      <c r="D1" s="1393"/>
      <c r="E1" s="1393"/>
      <c r="F1" s="1393"/>
      <c r="G1" s="1393"/>
      <c r="H1" s="1393"/>
      <c r="I1" s="1393"/>
      <c r="J1" s="1393"/>
      <c r="K1" s="1393"/>
      <c r="L1" s="1393"/>
      <c r="M1" s="1393"/>
      <c r="N1" s="1393"/>
      <c r="O1" s="1393"/>
      <c r="P1" s="1393"/>
      <c r="Q1" s="1089"/>
      <c r="S1" s="1089"/>
      <c r="T1" s="1089"/>
      <c r="U1" s="1089"/>
      <c r="V1" s="1089"/>
      <c r="W1" s="1089"/>
      <c r="X1" s="1089"/>
      <c r="Y1" s="1089"/>
      <c r="Z1" s="1089"/>
    </row>
    <row r="2" spans="1:26" ht="24.95" customHeight="1">
      <c r="A2" s="1394" t="str">
        <f ca="1">"Last Updated: "&amp;TEXT(NOW(),"MM/DD/YYYY  h:mm AM/PM")</f>
        <v>Last Updated: 03/25/2026  9:06 AM</v>
      </c>
      <c r="B2" s="1394"/>
      <c r="C2" s="1394"/>
      <c r="D2" s="1394"/>
      <c r="E2" s="1394"/>
      <c r="F2" s="1394"/>
      <c r="G2" s="1394"/>
      <c r="H2" s="1394"/>
      <c r="I2" s="1394"/>
      <c r="J2" s="1394"/>
      <c r="K2" s="1394"/>
      <c r="L2" s="1394"/>
      <c r="M2" s="1394"/>
      <c r="N2" s="1394"/>
      <c r="O2" s="1394"/>
      <c r="P2" s="1394"/>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9" t="s">
        <v>1</v>
      </c>
      <c r="B4" s="1419"/>
      <c r="C4" s="1419"/>
      <c r="D4" s="1419"/>
      <c r="E4" s="1419"/>
      <c r="F4" s="1419"/>
      <c r="G4" s="1419"/>
      <c r="H4" s="1419"/>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5" t="s">
        <v>7</v>
      </c>
      <c r="B7" s="1395"/>
      <c r="C7" s="1395"/>
      <c r="D7" s="1395"/>
      <c r="E7" s="1395"/>
      <c r="F7" s="1395"/>
      <c r="G7" s="1395"/>
      <c r="H7" s="1395"/>
      <c r="I7" s="1395"/>
      <c r="J7" s="1395"/>
      <c r="K7" s="1395"/>
      <c r="L7" s="1395"/>
      <c r="M7" s="1395"/>
      <c r="N7" s="1395"/>
      <c r="O7" s="1395"/>
      <c r="P7" s="1395"/>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6" t="s">
        <v>8</v>
      </c>
      <c r="B9" s="1397"/>
      <c r="C9" s="1089"/>
      <c r="D9" s="1376" t="s">
        <v>9</v>
      </c>
      <c r="E9" s="1377"/>
      <c r="F9" s="1378"/>
      <c r="G9" s="1089"/>
      <c r="H9" s="1376" t="s">
        <v>10</v>
      </c>
      <c r="I9" s="1377"/>
      <c r="J9" s="1378"/>
      <c r="K9" s="1089"/>
      <c r="L9" s="1376" t="s">
        <v>11</v>
      </c>
      <c r="M9" s="1377"/>
      <c r="N9" s="1378"/>
      <c r="O9" s="1089"/>
      <c r="P9" s="1089"/>
      <c r="Q9" s="1089"/>
      <c r="R9" s="1089"/>
      <c r="S9" s="1089"/>
      <c r="T9" s="1089"/>
      <c r="U9" s="1089"/>
      <c r="V9" s="1089"/>
      <c r="W9" s="1089"/>
      <c r="X9" s="1089"/>
      <c r="Y9" s="1089"/>
      <c r="Z9" s="1089"/>
    </row>
    <row r="10" spans="1:26" ht="50.1" customHeight="1">
      <c r="A10" s="1382"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4"/>
      <c r="C10" s="1089"/>
      <c r="D10" s="1382"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3"/>
      <c r="F10" s="1384"/>
      <c r="G10" s="1089"/>
      <c r="H10" s="1398"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399"/>
      <c r="J10" s="1400"/>
      <c r="K10" s="1089"/>
      <c r="L10" s="1401"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2"/>
      <c r="N10" s="1403"/>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6" t="s">
        <v>12</v>
      </c>
      <c r="B12" s="1378"/>
      <c r="C12" s="1089"/>
      <c r="D12" s="1376" t="s">
        <v>13</v>
      </c>
      <c r="E12" s="1377"/>
      <c r="F12" s="1378"/>
      <c r="G12" s="1089"/>
      <c r="H12" s="1376" t="s">
        <v>14</v>
      </c>
      <c r="I12" s="1377"/>
      <c r="J12" s="1378"/>
      <c r="K12" s="1089"/>
      <c r="L12" s="1376" t="s">
        <v>15</v>
      </c>
      <c r="M12" s="1377"/>
      <c r="N12" s="1378"/>
      <c r="O12" s="1089"/>
      <c r="P12" s="1089"/>
      <c r="Q12" s="1089"/>
      <c r="R12" s="1089"/>
      <c r="S12" s="1089"/>
      <c r="T12" s="1089"/>
      <c r="U12" s="1089"/>
      <c r="V12" s="1089"/>
      <c r="W12" s="1089"/>
      <c r="X12" s="1089"/>
      <c r="Y12" s="1089"/>
      <c r="Z12" s="1089"/>
    </row>
    <row r="13" spans="1:26" ht="50.1" customHeight="1">
      <c r="A13" s="1404">
        <f>IFERROR(H10/D10,0)</f>
        <v>7.1397212161123921E-2</v>
      </c>
      <c r="B13" s="1405"/>
      <c r="C13" s="1089"/>
      <c r="D13" s="1379"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0"/>
      <c r="F13" s="1381"/>
      <c r="G13" s="1089"/>
      <c r="H13" s="1382"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3"/>
      <c r="J13" s="1384"/>
      <c r="K13" s="1089"/>
      <c r="L13" s="1390">
        <f>COUNTA('Completed Projects Pending PW'!A2:A42)-COUNTIF('Completed Projects Pending PW'!A2:A42,"")</f>
        <v>19</v>
      </c>
      <c r="M13" s="1391"/>
      <c r="N13" s="1392"/>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5" t="s">
        <v>16</v>
      </c>
      <c r="B15" s="1385"/>
      <c r="C15" s="1385"/>
      <c r="D15" s="1385"/>
      <c r="E15" s="1089"/>
      <c r="F15" s="1385" t="s">
        <v>17</v>
      </c>
      <c r="G15" s="1385"/>
      <c r="H15" s="1385"/>
      <c r="I15" s="1385"/>
      <c r="J15" s="1089"/>
      <c r="K15" s="1385" t="s">
        <v>18</v>
      </c>
      <c r="L15" s="1385"/>
      <c r="M15" s="1385"/>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4"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100"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9"/>
      <c r="F17" s="1097" t="s">
        <v>29</v>
      </c>
      <c r="G17" s="1094" cm="1">
        <f t="array" ref="G17">SUMPRODUCT(--(IF($B$5="All",TRUE,'Tillman UG Footage'!B2:B145=$B$5))*--('Tillman UG Footage'!P2:P145="In Process")*--(IF($F$5="All",TRUE,ISNUMBER(FIND($F$5,'Tillman UG Footage'!D2:D145&amp;" "))))*--(IF($H$5="All",TRUE,ISNUMBER(FIND($H$5,'Tillman UG Footage'!F2:F145&amp;" ")))))</f>
        <v>14</v>
      </c>
      <c r="H17" s="1094" cm="1">
        <f t="array" ref="H17">SUMPRODUCT(--(IF($B$5="All",TRUE,'Tillman UG Footage'!B2:B145=$B$5))*--('Tillman UG Footage'!P2:P145="In Process")*--(IF($F$5="All",TRUE,ISNUMBER(FIND($F$5,'Tillman UG Footage'!D2:D145&amp;" "))))*--(IF($H$5="All",TRUE,ISNUMBER(FIND($H$5,'Tillman UG Footage'!F2:F145&amp;" "))))*(IF(ISNUMBER('Tillman UG Footage'!U2:U145),'Tillman UG Footage'!U2:U145,0)))</f>
        <v>72731</v>
      </c>
      <c r="I17" s="1100" cm="1">
        <f t="array" ref="I17">SUMPRODUCT(--(IF($B$5="All",TRUE,'Tillman UG Footage'!B2:B145=$B$5))*--('Tillman UG Footage'!P2:P145="In Process")*--(IF($F$5="All",TRUE,ISNUMBER(FIND($F$5,'Tillman UG Footage'!D2:D145&amp;" "))))*--(IF($H$5="All",TRUE,ISNUMBER(FIND($H$5,'Tillman UG Footage'!F2:F145&amp;" "))))*(IF(ISNUMBER('Tillman UG Footage'!N2:N145),'Tillman UG Footage'!N2:N145,0)))</f>
        <v>892219.65000000014</v>
      </c>
      <c r="J17" s="1089"/>
      <c r="K17" s="1097" t="s">
        <v>30</v>
      </c>
      <c r="L17" s="1094"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5"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1"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9"/>
      <c r="F18" s="1098" t="s">
        <v>32</v>
      </c>
      <c r="G18" s="1095" cm="1">
        <f t="array" ref="G18">SUMPRODUCT(--(IF($B$5="All",TRUE,'Tillman UG Footage'!B2:B145=$B$5))*--('Tillman UG Footage'!P2:P145="Not Started")*--(IF($F$5="All",TRUE,ISNUMBER(FIND($F$5,'Tillman UG Footage'!D2:D145&amp;" "))))*--(IF($H$5="All",TRUE,ISNUMBER(FIND($H$5,'Tillman UG Footage'!F2:F145&amp;" ")))))</f>
        <v>98</v>
      </c>
      <c r="H18" s="1095" cm="1">
        <f t="array" ref="H18">SUMPRODUCT(--(IF($B$5="All",TRUE,'Tillman UG Footage'!B2:B145=$B$5))*--('Tillman UG Footage'!P2:P145="Not Started")*--(IF($F$5="All",TRUE,ISNUMBER(FIND($F$5,'Tillman UG Footage'!D2:D145&amp;" "))))*--(IF($H$5="All",TRUE,ISNUMBER(FIND($H$5,'Tillman UG Footage'!F2:F145&amp;" "))))*(IF(ISNUMBER('Tillman UG Footage'!U2:U145),'Tillman UG Footage'!U2:U145,0)))</f>
        <v>577604</v>
      </c>
      <c r="I18" s="1101" cm="1">
        <f t="array" ref="I18">SUMPRODUCT(--(IF($B$5="All",TRUE,'Tillman UG Footage'!B2:B145=$B$5))*--('Tillman UG Footage'!P2:P145="Not Started")*--(IF($F$5="All",TRUE,ISNUMBER(FIND($F$5,'Tillman UG Footage'!D2:D145&amp;" "))))*--(IF($H$5="All",TRUE,ISNUMBER(FIND($H$5,'Tillman UG Footage'!F2:F145&amp;" "))))*(IF(ISNUMBER('Tillman UG Footage'!N2:N145),'Tillman UG Footage'!N2:N145,0)))</f>
        <v>6011986.4500000002</v>
      </c>
      <c r="J18" s="1089"/>
      <c r="K18" s="1098" t="s">
        <v>33</v>
      </c>
      <c r="L18" s="1095"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4"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100"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9"/>
      <c r="F19" s="1097" t="s">
        <v>35</v>
      </c>
      <c r="G19" s="1094" cm="1">
        <f t="array" ref="G19">SUMPRODUCT(--(IF($B$5="All",TRUE,'Tillman UG Footage'!B2:B145=$B$5))*--('Tillman UG Footage'!P2:P145="Locates Called")*--(IF($F$5="All",TRUE,ISNUMBER(FIND($F$5,'Tillman UG Footage'!D2:D145&amp;" "))))*--(IF($H$5="All",TRUE,ISNUMBER(FIND($H$5,'Tillman UG Footage'!F2:F145&amp;" ")))))</f>
        <v>16</v>
      </c>
      <c r="H19" s="1094" cm="1">
        <f t="array" ref="H19">SUMPRODUCT(--(IF($B$5="All",TRUE,'Tillman UG Footage'!B2:B145=$B$5))*--('Tillman UG Footage'!P2:P145="Locates Called")*--(IF($F$5="All",TRUE,ISNUMBER(FIND($F$5,'Tillman UG Footage'!D2:D145&amp;" "))))*--(IF($H$5="All",TRUE,ISNUMBER(FIND($H$5,'Tillman UG Footage'!F2:F145&amp;" "))))*(IF(ISNUMBER('Tillman UG Footage'!U2:U145),'Tillman UG Footage'!U2:U145,0)))</f>
        <v>60323</v>
      </c>
      <c r="I19" s="1100" cm="1">
        <f t="array" ref="I19">SUMPRODUCT(--(IF($B$5="All",TRUE,'Tillman UG Footage'!B2:B145=$B$5))*--('Tillman UG Footage'!P2:P145="Locates Called")*--(IF($F$5="All",TRUE,ISNUMBER(FIND($F$5,'Tillman UG Footage'!D2:D145&amp;" "))))*--(IF($H$5="All",TRUE,ISNUMBER(FIND($H$5,'Tillman UG Footage'!F2:F145&amp;" "))))*(IF(ISNUMBER('Tillman UG Footage'!N2:N145),'Tillman UG Footage'!N2:N145,0)))</f>
        <v>863172.74999999988</v>
      </c>
      <c r="J19" s="1089"/>
      <c r="K19" s="1097" t="s">
        <v>36</v>
      </c>
      <c r="L19" s="1094"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5"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1"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9"/>
      <c r="F20" s="1098" t="s">
        <v>38</v>
      </c>
      <c r="G20" s="1095" cm="1">
        <f t="array" ref="G20">SUMPRODUCT(--(IF($B$5="All",TRUE,'Tillman UG Footage'!B2:B145=$B$5))*--('Tillman UG Footage'!P2:P145="Completed")*--(IF($F$5="All",TRUE,ISNUMBER(FIND($F$5,'Tillman UG Footage'!D2:D145&amp;" "))))*--(IF($H$5="All",TRUE,ISNUMBER(FIND($H$5,'Tillman UG Footage'!F2:F145&amp;" ")))))</f>
        <v>0</v>
      </c>
      <c r="H20" s="1095"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1"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4"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100"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9"/>
      <c r="F21" s="1102" t="s">
        <v>39</v>
      </c>
      <c r="G21" s="1103">
        <f>SUM(G17:G20)</f>
        <v>128</v>
      </c>
      <c r="H21" s="1103">
        <f>SUM(H17:H20)</f>
        <v>710658</v>
      </c>
      <c r="I21" s="1104">
        <f>SUM(I17:I20)</f>
        <v>7767378.8500000006</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5"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1"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4"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100"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5"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1"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5" t="s">
        <v>44</v>
      </c>
      <c r="B27" s="1385"/>
      <c r="C27" s="1385"/>
      <c r="D27" s="1385"/>
      <c r="F27" s="1386" t="s">
        <v>45</v>
      </c>
      <c r="G27" s="1386"/>
      <c r="H27" s="1386"/>
      <c r="I27" s="1386"/>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14</v>
      </c>
      <c r="C29" s="1108">
        <f>COUNTIF('Completed Projects Pending PW'!D:D,"*Lightspeed In-House*")</f>
        <v>8</v>
      </c>
      <c r="D29" s="1123">
        <f>B29+C29</f>
        <v>22</v>
      </c>
      <c r="F29" s="1110" t="s">
        <v>51</v>
      </c>
      <c r="G29" s="1108">
        <f>COUNTIFS('Tillman UG Footage'!F:F,"*Joshua*",'Tillman UG Footage'!B:B,"&lt;&gt;AREA")</f>
        <v>12</v>
      </c>
      <c r="H29" s="1108">
        <f>COUNTIF('Completed Projects Pending PW'!F:F,"*Joshua*")</f>
        <v>10</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32</v>
      </c>
      <c r="C36" s="1117">
        <f>SUM(C29:C35)</f>
        <v>28</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34</v>
      </c>
      <c r="H37" s="1117">
        <f>SUM(H29:H36)</f>
        <v>29</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7" t="s">
        <v>65</v>
      </c>
      <c r="B39" s="1387"/>
      <c r="C39" s="1387"/>
      <c r="D39" s="1387"/>
      <c r="E39" s="1387"/>
      <c r="F39" s="1387"/>
      <c r="G39" s="1387"/>
      <c r="H39" s="1387"/>
      <c r="I39" s="1387"/>
      <c r="J39" s="1387"/>
      <c r="K39" s="1388"/>
      <c r="L39" s="1388"/>
      <c r="M39" s="1388"/>
      <c r="N39" s="1388"/>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9" t="s">
        <v>66</v>
      </c>
      <c r="B60" s="1389"/>
      <c r="C60" s="1389"/>
      <c r="D60" s="1389"/>
      <c r="E60" s="1389"/>
      <c r="F60" s="1389"/>
      <c r="G60" s="1389"/>
      <c r="H60" s="1389"/>
      <c r="I60" s="1389"/>
      <c r="J60" s="1389"/>
      <c r="K60" s="1389"/>
      <c r="L60" s="1389"/>
      <c r="M60" s="1389"/>
      <c r="N60" s="1389"/>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6" t="s">
        <v>441</v>
      </c>
      <c r="C1" s="1406"/>
      <c r="D1" s="427"/>
      <c r="E1" s="1406" t="s">
        <v>442</v>
      </c>
      <c r="F1" s="140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27768</v>
      </c>
      <c r="E5" t="s">
        <v>48</v>
      </c>
      <c r="F5">
        <v>36420</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7"/>
      <c r="B1" s="1407"/>
      <c r="C1" s="1407"/>
      <c r="D1" s="1407"/>
      <c r="E1" s="1407"/>
      <c r="F1" s="1407"/>
      <c r="G1" s="1407"/>
      <c r="H1" s="1408" t="s">
        <v>478</v>
      </c>
      <c r="I1" s="1408"/>
      <c r="J1" s="1408"/>
      <c r="K1" s="1408"/>
      <c r="L1" s="1408"/>
      <c r="M1" s="1408"/>
      <c r="N1" s="1408"/>
      <c r="O1" s="1408"/>
      <c r="P1" s="189"/>
      <c r="Q1" s="1409" t="s">
        <v>97</v>
      </c>
      <c r="R1" s="1409"/>
      <c r="S1" s="1410"/>
      <c r="T1" s="1409"/>
      <c r="U1" s="1409"/>
      <c r="V1" s="1409"/>
      <c r="W1" s="1409"/>
      <c r="X1" s="140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opLeftCell="A6" zoomScale="90" zoomScaleNormal="90" workbookViewId="0">
      <pane xSplit="1" topLeftCell="L1" activePane="topRight" state="frozen"/>
      <selection pane="topRight" activeCell="P11" sqref="P1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4">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37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20"/>
      <c r="L51" s="1365"/>
      <c r="M51" s="717" t="s">
        <v>110</v>
      </c>
      <c r="N51" s="1421">
        <v>43061.3</v>
      </c>
      <c r="O51" s="717" t="s">
        <v>110</v>
      </c>
      <c r="P51" s="1422" t="s">
        <v>32</v>
      </c>
      <c r="Q51" s="1423"/>
      <c r="R51" s="1423"/>
      <c r="S51" s="1423"/>
      <c r="T51" s="1423"/>
      <c r="U51" s="1424">
        <v>3461</v>
      </c>
      <c r="V51" s="1425"/>
      <c r="W51" s="1425">
        <f>SUM(U51-V51)</f>
        <v>3461</v>
      </c>
      <c r="X51" s="1367">
        <f>IFERROR($V51/$U51, 0)</f>
        <v>0</v>
      </c>
      <c r="Y51" s="1423"/>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7" si="7">SUM(U56-V56)</f>
        <v>30807</v>
      </c>
      <c r="X56" s="365">
        <f t="shared" ref="X56:X67"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29</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1153" t="s">
        <v>685</v>
      </c>
      <c r="B63" s="1159" t="s">
        <v>40</v>
      </c>
      <c r="C63" s="360">
        <v>46111</v>
      </c>
      <c r="D63" s="366" t="s">
        <v>50</v>
      </c>
      <c r="E63" s="367">
        <v>46087</v>
      </c>
      <c r="F63" s="716" t="s">
        <v>51</v>
      </c>
      <c r="G63" s="716" t="s">
        <v>686</v>
      </c>
      <c r="H63" s="1073">
        <v>0</v>
      </c>
      <c r="I63" s="304" t="s">
        <v>540</v>
      </c>
      <c r="J63" s="773" t="s">
        <v>30</v>
      </c>
      <c r="K63" s="1074"/>
      <c r="L63" s="367"/>
      <c r="M63" s="773" t="s">
        <v>110</v>
      </c>
      <c r="N63" s="852">
        <v>9496.2000000000007</v>
      </c>
      <c r="O63" s="773" t="s">
        <v>110</v>
      </c>
      <c r="P63" s="764" t="s">
        <v>35</v>
      </c>
      <c r="Q63" s="1070">
        <v>46087</v>
      </c>
      <c r="R63" s="1070"/>
      <c r="S63" s="1070"/>
      <c r="T63" s="1070"/>
      <c r="U63" s="1071">
        <v>742</v>
      </c>
      <c r="V63" s="1065"/>
      <c r="W63" s="1065">
        <f t="shared" si="7"/>
        <v>742</v>
      </c>
      <c r="X63" s="365">
        <f t="shared" si="8"/>
        <v>0</v>
      </c>
      <c r="Y63" s="1077"/>
      <c r="Z63" s="850">
        <v>0</v>
      </c>
      <c r="AA63" s="855">
        <v>0</v>
      </c>
      <c r="AB63" s="761">
        <v>0</v>
      </c>
      <c r="AC63" s="713" t="s">
        <v>673</v>
      </c>
      <c r="AD63" s="753"/>
    </row>
    <row r="64" spans="1:30" ht="24.75" customHeight="1">
      <c r="A64" s="1153" t="s">
        <v>687</v>
      </c>
      <c r="B64" s="1159" t="s">
        <v>40</v>
      </c>
      <c r="C64" s="360">
        <v>46111</v>
      </c>
      <c r="D64" s="366" t="s">
        <v>50</v>
      </c>
      <c r="E64" s="367">
        <v>46097</v>
      </c>
      <c r="F64" s="716" t="s">
        <v>51</v>
      </c>
      <c r="G64" s="716" t="s">
        <v>688</v>
      </c>
      <c r="H64" s="1073">
        <v>0</v>
      </c>
      <c r="I64" s="304" t="s">
        <v>540</v>
      </c>
      <c r="J64" s="773" t="s">
        <v>30</v>
      </c>
      <c r="K64" s="1074"/>
      <c r="L64" s="367"/>
      <c r="M64" s="773" t="s">
        <v>110</v>
      </c>
      <c r="N64" s="852">
        <v>16760.150000000001</v>
      </c>
      <c r="O64" s="773" t="s">
        <v>110</v>
      </c>
      <c r="P64" s="764" t="s">
        <v>32</v>
      </c>
      <c r="Q64" s="1070">
        <v>46097</v>
      </c>
      <c r="R64" s="1070"/>
      <c r="S64" s="1070"/>
      <c r="T64" s="1070"/>
      <c r="U64" s="1071">
        <v>1329</v>
      </c>
      <c r="V64" s="1065"/>
      <c r="W64" s="1065">
        <f t="shared" si="7"/>
        <v>1329</v>
      </c>
      <c r="X64" s="365">
        <f t="shared" si="8"/>
        <v>0</v>
      </c>
      <c r="Y64" s="1077"/>
      <c r="Z64" s="850">
        <v>0</v>
      </c>
      <c r="AA64" s="855">
        <v>0</v>
      </c>
      <c r="AB64" s="761">
        <v>0</v>
      </c>
      <c r="AC64" s="713" t="s">
        <v>689</v>
      </c>
      <c r="AD64" s="753"/>
    </row>
    <row r="65" spans="1:31" ht="24.75" customHeight="1">
      <c r="A65" s="1153" t="s">
        <v>690</v>
      </c>
      <c r="B65" s="1159" t="s">
        <v>40</v>
      </c>
      <c r="C65" s="360">
        <v>46111</v>
      </c>
      <c r="D65" s="366" t="s">
        <v>50</v>
      </c>
      <c r="E65" s="367">
        <v>46097</v>
      </c>
      <c r="F65" s="716" t="s">
        <v>51</v>
      </c>
      <c r="G65" s="716" t="s">
        <v>691</v>
      </c>
      <c r="H65" s="1073">
        <v>0</v>
      </c>
      <c r="I65" s="304" t="s">
        <v>540</v>
      </c>
      <c r="J65" s="773" t="s">
        <v>30</v>
      </c>
      <c r="K65" s="1074"/>
      <c r="L65" s="367"/>
      <c r="M65" s="773" t="s">
        <v>110</v>
      </c>
      <c r="N65" s="852">
        <v>14178.2</v>
      </c>
      <c r="O65" s="773" t="s">
        <v>110</v>
      </c>
      <c r="P65" s="764" t="s">
        <v>32</v>
      </c>
      <c r="Q65" s="1070">
        <v>46097</v>
      </c>
      <c r="R65" s="1070"/>
      <c r="S65" s="1070"/>
      <c r="T65" s="1070"/>
      <c r="U65" s="1071">
        <v>1124</v>
      </c>
      <c r="V65" s="1065"/>
      <c r="W65" s="1065">
        <f t="shared" si="7"/>
        <v>1124</v>
      </c>
      <c r="X65" s="365">
        <f t="shared" si="8"/>
        <v>0</v>
      </c>
      <c r="Y65" s="1077"/>
      <c r="Z65" s="850">
        <v>0</v>
      </c>
      <c r="AA65" s="855">
        <v>0</v>
      </c>
      <c r="AB65" s="761">
        <v>0</v>
      </c>
      <c r="AC65" s="713" t="s">
        <v>689</v>
      </c>
      <c r="AD65" s="753"/>
    </row>
    <row r="66" spans="1:31" ht="24.75" customHeight="1">
      <c r="A66" s="1157" t="s">
        <v>692</v>
      </c>
      <c r="B66" s="1159" t="s">
        <v>40</v>
      </c>
      <c r="C66" s="360">
        <v>46111</v>
      </c>
      <c r="D66" s="366"/>
      <c r="E66" s="367"/>
      <c r="F66" s="716"/>
      <c r="G66" s="716"/>
      <c r="H66" s="1073">
        <v>0</v>
      </c>
      <c r="I66" s="304" t="s">
        <v>540</v>
      </c>
      <c r="J66" s="773" t="s">
        <v>33</v>
      </c>
      <c r="K66" s="1074" t="s">
        <v>546</v>
      </c>
      <c r="L66" s="367"/>
      <c r="M66" s="773" t="s">
        <v>238</v>
      </c>
      <c r="N66" s="852"/>
      <c r="O66" s="773" t="s">
        <v>238</v>
      </c>
      <c r="P66" s="764" t="s">
        <v>32</v>
      </c>
      <c r="Q66" s="1070"/>
      <c r="R66" s="1070"/>
      <c r="S66" s="1070"/>
      <c r="T66" s="1070"/>
      <c r="U66" s="1075"/>
      <c r="V66" s="1076"/>
      <c r="W66" s="1076">
        <f t="shared" si="7"/>
        <v>0</v>
      </c>
      <c r="X66" s="256">
        <f t="shared" si="8"/>
        <v>0</v>
      </c>
      <c r="Y66" s="1077"/>
      <c r="Z66" s="850">
        <v>0</v>
      </c>
      <c r="AA66" s="855">
        <v>0</v>
      </c>
      <c r="AB66" s="761">
        <v>0</v>
      </c>
      <c r="AC66" s="713" t="s">
        <v>693</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3">
        <f t="shared" si="8"/>
        <v>0</v>
      </c>
      <c r="Y67" s="1078"/>
      <c r="Z67" s="981">
        <v>0</v>
      </c>
      <c r="AA67" s="855">
        <v>0</v>
      </c>
      <c r="AB67" s="761">
        <v>0</v>
      </c>
      <c r="AC67" s="713" t="s">
        <v>693</v>
      </c>
      <c r="AD67" s="753"/>
    </row>
    <row r="68" spans="1:31" ht="24.75" customHeight="1">
      <c r="A68" s="768"/>
      <c r="B68" s="311"/>
      <c r="C68" s="767"/>
      <c r="D68" s="851"/>
      <c r="E68" s="771"/>
      <c r="F68" s="851"/>
      <c r="G68" s="851"/>
      <c r="H68" s="773"/>
      <c r="I68" s="304"/>
      <c r="J68" s="773"/>
      <c r="K68" s="769"/>
      <c r="L68" s="771"/>
      <c r="M68" s="987"/>
      <c r="N68" s="988"/>
      <c r="O68" s="987"/>
      <c r="P68" s="764"/>
      <c r="Q68" s="720"/>
      <c r="R68" s="720"/>
      <c r="S68" s="720"/>
      <c r="T68" s="720"/>
      <c r="U68" s="720"/>
      <c r="V68" s="810"/>
      <c r="W68" s="793"/>
      <c r="X68" s="765"/>
      <c r="Y68" s="1161"/>
      <c r="Z68" s="856"/>
      <c r="AA68" s="980"/>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2"/>
      <c r="Z69" s="702"/>
      <c r="AA69" s="778"/>
      <c r="AB69" s="778"/>
      <c r="AC69" s="776"/>
      <c r="AD69" s="742"/>
      <c r="AE69" s="749"/>
    </row>
    <row r="70" spans="1:31" ht="24.75" customHeight="1">
      <c r="A70" s="1163" t="s">
        <v>695</v>
      </c>
      <c r="B70" s="1163" t="s">
        <v>90</v>
      </c>
      <c r="C70" s="1163" t="s">
        <v>91</v>
      </c>
      <c r="D70" s="1163" t="s">
        <v>444</v>
      </c>
      <c r="E70" s="1163" t="s">
        <v>525</v>
      </c>
      <c r="F70" s="1163" t="s">
        <v>526</v>
      </c>
      <c r="G70" s="1163" t="s">
        <v>92</v>
      </c>
      <c r="H70" s="1163" t="s">
        <v>68</v>
      </c>
      <c r="I70" s="1163" t="s">
        <v>93</v>
      </c>
      <c r="J70" s="1163" t="s">
        <v>26</v>
      </c>
      <c r="K70" s="1163" t="s">
        <v>527</v>
      </c>
      <c r="L70" s="1163" t="s">
        <v>96</v>
      </c>
      <c r="M70" s="1163" t="s">
        <v>95</v>
      </c>
      <c r="N70" s="1164" t="s">
        <v>528</v>
      </c>
      <c r="O70" s="1163" t="s">
        <v>94</v>
      </c>
      <c r="P70" s="1165" t="s">
        <v>97</v>
      </c>
      <c r="Q70" s="1147" t="s">
        <v>98</v>
      </c>
      <c r="R70" s="1147" t="s">
        <v>529</v>
      </c>
      <c r="S70" s="1147" t="s">
        <v>530</v>
      </c>
      <c r="T70" s="1147" t="s">
        <v>531</v>
      </c>
      <c r="U70" s="1147" t="s">
        <v>69</v>
      </c>
      <c r="V70" s="1147" t="s">
        <v>532</v>
      </c>
      <c r="W70" s="1166" t="s">
        <v>533</v>
      </c>
      <c r="X70" s="1166" t="s">
        <v>493</v>
      </c>
      <c r="Y70" s="1165" t="s">
        <v>534</v>
      </c>
      <c r="Z70" s="1148" t="s">
        <v>535</v>
      </c>
      <c r="AA70" s="1147" t="s">
        <v>495</v>
      </c>
      <c r="AB70" s="1147" t="s">
        <v>536</v>
      </c>
      <c r="AC70" s="1149" t="s">
        <v>537</v>
      </c>
      <c r="AD70" s="749"/>
    </row>
    <row r="71" spans="1:31" ht="24.75" customHeight="1">
      <c r="A71" s="768"/>
      <c r="B71" s="355"/>
      <c r="C71" s="299"/>
      <c r="D71" s="716"/>
      <c r="E71" s="767"/>
      <c r="F71" s="768"/>
      <c r="G71" s="768"/>
      <c r="H71" s="769"/>
      <c r="I71" s="301"/>
      <c r="J71" s="769"/>
      <c r="K71" s="769"/>
      <c r="L71" s="771"/>
      <c r="M71" s="717"/>
      <c r="N71" s="852"/>
      <c r="O71" s="717"/>
      <c r="P71" s="708"/>
      <c r="Q71" s="740"/>
      <c r="R71" s="775"/>
      <c r="S71" s="775"/>
      <c r="T71" s="775"/>
      <c r="U71" s="748"/>
      <c r="V71" s="748"/>
      <c r="W71" s="748"/>
      <c r="X71" s="29"/>
      <c r="Y71" s="740"/>
      <c r="Z71" s="850"/>
      <c r="AA71" s="850"/>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50"/>
      <c r="AB72" s="850"/>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3" t="s">
        <v>696</v>
      </c>
      <c r="B74" s="1163" t="s">
        <v>90</v>
      </c>
      <c r="C74" s="1163" t="s">
        <v>91</v>
      </c>
      <c r="D74" s="1163" t="s">
        <v>444</v>
      </c>
      <c r="E74" s="1163" t="s">
        <v>525</v>
      </c>
      <c r="F74" s="1163" t="s">
        <v>526</v>
      </c>
      <c r="G74" s="1163" t="s">
        <v>92</v>
      </c>
      <c r="H74" s="1163" t="s">
        <v>68</v>
      </c>
      <c r="I74" s="1163" t="s">
        <v>93</v>
      </c>
      <c r="J74" s="1163" t="s">
        <v>26</v>
      </c>
      <c r="K74" s="1163" t="s">
        <v>527</v>
      </c>
      <c r="L74" s="1163" t="s">
        <v>96</v>
      </c>
      <c r="M74" s="1163" t="s">
        <v>95</v>
      </c>
      <c r="N74" s="1164" t="s">
        <v>528</v>
      </c>
      <c r="O74" s="1163" t="s">
        <v>94</v>
      </c>
      <c r="P74" s="1167" t="s">
        <v>97</v>
      </c>
      <c r="Q74" s="1168" t="s">
        <v>98</v>
      </c>
      <c r="R74" s="1147" t="s">
        <v>529</v>
      </c>
      <c r="S74" s="1147" t="s">
        <v>530</v>
      </c>
      <c r="T74" s="1147" t="s">
        <v>531</v>
      </c>
      <c r="U74" s="1168" t="s">
        <v>69</v>
      </c>
      <c r="V74" s="1168" t="s">
        <v>532</v>
      </c>
      <c r="W74" s="1169" t="s">
        <v>533</v>
      </c>
      <c r="X74" s="1169" t="s">
        <v>493</v>
      </c>
      <c r="Y74" s="1170" t="s">
        <v>534</v>
      </c>
      <c r="Z74" s="1171" t="s">
        <v>535</v>
      </c>
      <c r="AA74" s="1172" t="s">
        <v>495</v>
      </c>
      <c r="AB74" s="1172" t="s">
        <v>536</v>
      </c>
      <c r="AC74" s="1173"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2"/>
      <c r="O75" s="773" t="s">
        <v>238</v>
      </c>
      <c r="P75" s="764" t="s">
        <v>32</v>
      </c>
      <c r="Q75" s="1079"/>
      <c r="R75" s="1174"/>
      <c r="S75" s="1174"/>
      <c r="T75" s="1174"/>
      <c r="U75" s="780">
        <v>4564</v>
      </c>
      <c r="V75" s="748"/>
      <c r="W75" s="780">
        <v>4564</v>
      </c>
      <c r="X75" s="1162"/>
      <c r="Y75" s="1080"/>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5936</v>
      </c>
      <c r="V76" s="748"/>
      <c r="W76" s="780">
        <v>5936</v>
      </c>
      <c r="X76" s="1162"/>
      <c r="Y76" s="1080"/>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2">
        <v>82732</v>
      </c>
      <c r="O77" s="773" t="s">
        <v>110</v>
      </c>
      <c r="P77" s="764" t="s">
        <v>32</v>
      </c>
      <c r="Q77" s="1079"/>
      <c r="R77" s="1174"/>
      <c r="S77" s="1174"/>
      <c r="T77" s="1174"/>
      <c r="U77" s="780">
        <v>7117</v>
      </c>
      <c r="V77" s="748"/>
      <c r="W77" s="780">
        <v>7117</v>
      </c>
      <c r="X77" s="1162"/>
      <c r="Y77" s="1080"/>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2">
        <v>110980</v>
      </c>
      <c r="O78" s="773" t="s">
        <v>110</v>
      </c>
      <c r="P78" s="764" t="s">
        <v>32</v>
      </c>
      <c r="Q78" s="1079"/>
      <c r="R78" s="1174"/>
      <c r="S78" s="1174"/>
      <c r="T78" s="1174"/>
      <c r="U78" s="780">
        <v>9590</v>
      </c>
      <c r="V78" s="748"/>
      <c r="W78" s="780">
        <v>9590</v>
      </c>
      <c r="X78" s="1162"/>
      <c r="Y78" s="1080"/>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2">
        <v>108948</v>
      </c>
      <c r="O79" s="773" t="s">
        <v>110</v>
      </c>
      <c r="P79" s="764" t="s">
        <v>32</v>
      </c>
      <c r="Q79" s="1079"/>
      <c r="R79" s="1174"/>
      <c r="S79" s="1174"/>
      <c r="T79" s="1174"/>
      <c r="U79" s="780">
        <v>9329</v>
      </c>
      <c r="V79" s="748"/>
      <c r="W79" s="780">
        <v>9329</v>
      </c>
      <c r="X79" s="1162"/>
      <c r="Y79" s="1080"/>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2">
        <v>116114</v>
      </c>
      <c r="O80" s="773" t="s">
        <v>110</v>
      </c>
      <c r="P80" s="764" t="s">
        <v>32</v>
      </c>
      <c r="Q80" s="1079"/>
      <c r="R80" s="1174"/>
      <c r="S80" s="1174"/>
      <c r="T80" s="1174"/>
      <c r="U80" s="780">
        <v>9709</v>
      </c>
      <c r="V80" s="748"/>
      <c r="W80" s="780">
        <v>9709</v>
      </c>
      <c r="X80" s="1162"/>
      <c r="Y80" s="1080"/>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2">
        <v>108665</v>
      </c>
      <c r="O81" s="773" t="s">
        <v>110</v>
      </c>
      <c r="P81" s="764" t="s">
        <v>32</v>
      </c>
      <c r="Q81" s="1079"/>
      <c r="R81" s="1174"/>
      <c r="S81" s="1174"/>
      <c r="T81" s="1174"/>
      <c r="U81" s="780">
        <v>9263</v>
      </c>
      <c r="V81" s="748"/>
      <c r="W81" s="780">
        <v>9263</v>
      </c>
      <c r="X81" s="1162"/>
      <c r="Y81" s="1080"/>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2">
        <v>120731</v>
      </c>
      <c r="O82" s="773" t="s">
        <v>110</v>
      </c>
      <c r="P82" s="764" t="s">
        <v>32</v>
      </c>
      <c r="Q82" s="1079"/>
      <c r="R82" s="1174"/>
      <c r="S82" s="1174"/>
      <c r="T82" s="1174"/>
      <c r="U82" s="780">
        <v>10385</v>
      </c>
      <c r="V82" s="748"/>
      <c r="W82" s="780">
        <v>10385</v>
      </c>
      <c r="X82" s="1162"/>
      <c r="Y82" s="1080"/>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2">
        <v>111864</v>
      </c>
      <c r="O83" s="773" t="s">
        <v>110</v>
      </c>
      <c r="P83" s="764" t="s">
        <v>32</v>
      </c>
      <c r="Q83" s="1079"/>
      <c r="R83" s="1174"/>
      <c r="S83" s="1174"/>
      <c r="T83" s="1174"/>
      <c r="U83" s="780">
        <v>9398</v>
      </c>
      <c r="V83" s="748"/>
      <c r="W83" s="780">
        <v>9398</v>
      </c>
      <c r="X83" s="1162"/>
      <c r="Y83" s="1080"/>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2">
        <v>88533.5</v>
      </c>
      <c r="O84" s="773" t="s">
        <v>110</v>
      </c>
      <c r="P84" s="764" t="s">
        <v>32</v>
      </c>
      <c r="Q84" s="1079"/>
      <c r="R84" s="1174"/>
      <c r="S84" s="1174"/>
      <c r="T84" s="1174"/>
      <c r="U84" s="780">
        <v>7517</v>
      </c>
      <c r="V84" s="748"/>
      <c r="W84" s="780">
        <v>7517</v>
      </c>
      <c r="X84" s="1162"/>
      <c r="Y84" s="1080"/>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2">
        <v>75143.5</v>
      </c>
      <c r="O85" s="773" t="s">
        <v>110</v>
      </c>
      <c r="P85" s="764" t="s">
        <v>32</v>
      </c>
      <c r="Q85" s="1079"/>
      <c r="R85" s="1174"/>
      <c r="S85" s="1174"/>
      <c r="T85" s="1174"/>
      <c r="U85" s="780">
        <v>5920</v>
      </c>
      <c r="V85" s="748"/>
      <c r="W85" s="780">
        <v>5920</v>
      </c>
      <c r="X85" s="1162"/>
      <c r="Y85" s="1080"/>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2">
        <v>66890</v>
      </c>
      <c r="O86" s="773" t="s">
        <v>110</v>
      </c>
      <c r="P86" s="764" t="s">
        <v>32</v>
      </c>
      <c r="Q86" s="1079"/>
      <c r="R86" s="1174"/>
      <c r="S86" s="1174"/>
      <c r="T86" s="1174"/>
      <c r="U86" s="780">
        <v>5589</v>
      </c>
      <c r="V86" s="748"/>
      <c r="W86" s="780">
        <v>5589</v>
      </c>
      <c r="X86" s="1162"/>
      <c r="Y86" s="1080"/>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2">
        <v>65974</v>
      </c>
      <c r="O87" s="773" t="s">
        <v>110</v>
      </c>
      <c r="P87" s="764" t="s">
        <v>32</v>
      </c>
      <c r="Q87" s="1079"/>
      <c r="R87" s="1174"/>
      <c r="S87" s="1174"/>
      <c r="T87" s="1174"/>
      <c r="U87" s="780">
        <v>5515</v>
      </c>
      <c r="V87" s="748"/>
      <c r="W87" s="780">
        <v>5515</v>
      </c>
      <c r="X87" s="1162"/>
      <c r="Y87" s="1080"/>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2">
        <v>63989.5</v>
      </c>
      <c r="O88" s="773" t="s">
        <v>110</v>
      </c>
      <c r="P88" s="764" t="s">
        <v>32</v>
      </c>
      <c r="Q88" s="1079"/>
      <c r="R88" s="1174"/>
      <c r="S88" s="1174"/>
      <c r="T88" s="1174"/>
      <c r="U88" s="780">
        <v>5191</v>
      </c>
      <c r="V88" s="748"/>
      <c r="W88" s="780">
        <v>5191</v>
      </c>
      <c r="X88" s="1162"/>
      <c r="Y88" s="1080"/>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2">
        <v>67355.5</v>
      </c>
      <c r="O89" s="773" t="s">
        <v>110</v>
      </c>
      <c r="P89" s="764" t="s">
        <v>32</v>
      </c>
      <c r="Q89" s="1079"/>
      <c r="R89" s="1174"/>
      <c r="S89" s="1174"/>
      <c r="T89" s="1174"/>
      <c r="U89" s="780">
        <v>5620</v>
      </c>
      <c r="V89" s="748"/>
      <c r="W89" s="780">
        <v>5620</v>
      </c>
      <c r="X89" s="1162"/>
      <c r="Y89" s="1080"/>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2">
        <v>86438.5</v>
      </c>
      <c r="O90" s="773" t="s">
        <v>110</v>
      </c>
      <c r="P90" s="764" t="s">
        <v>32</v>
      </c>
      <c r="Q90" s="1079"/>
      <c r="R90" s="1174"/>
      <c r="S90" s="1174"/>
      <c r="T90" s="1174"/>
      <c r="U90" s="780">
        <v>6864</v>
      </c>
      <c r="V90" s="748"/>
      <c r="W90" s="780">
        <v>6864</v>
      </c>
      <c r="X90" s="1162"/>
      <c r="Y90" s="1080"/>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2">
        <v>88748.5</v>
      </c>
      <c r="O91" s="773" t="s">
        <v>110</v>
      </c>
      <c r="P91" s="764" t="s">
        <v>32</v>
      </c>
      <c r="Q91" s="1079"/>
      <c r="R91" s="1174"/>
      <c r="S91" s="1174"/>
      <c r="T91" s="1174"/>
      <c r="U91" s="780">
        <v>6461</v>
      </c>
      <c r="V91" s="748"/>
      <c r="W91" s="780">
        <v>6461</v>
      </c>
      <c r="X91" s="1162"/>
      <c r="Y91" s="1080"/>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2">
        <v>33288</v>
      </c>
      <c r="O92" s="773" t="s">
        <v>110</v>
      </c>
      <c r="P92" s="764" t="s">
        <v>32</v>
      </c>
      <c r="Q92" s="1079"/>
      <c r="R92" s="1174"/>
      <c r="S92" s="1174"/>
      <c r="T92" s="1174"/>
      <c r="U92" s="780">
        <v>2790</v>
      </c>
      <c r="V92" s="748"/>
      <c r="W92" s="780">
        <v>2790</v>
      </c>
      <c r="X92" s="1162"/>
      <c r="Y92" s="1080"/>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2">
        <v>89875.5</v>
      </c>
      <c r="O93" s="773" t="s">
        <v>110</v>
      </c>
      <c r="P93" s="764" t="s">
        <v>32</v>
      </c>
      <c r="Q93" s="1079"/>
      <c r="R93" s="1174"/>
      <c r="S93" s="1174"/>
      <c r="T93" s="1174"/>
      <c r="U93" s="780">
        <v>7368</v>
      </c>
      <c r="V93" s="748"/>
      <c r="W93" s="780">
        <v>7368</v>
      </c>
      <c r="X93" s="1162"/>
      <c r="Y93" s="1080"/>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2">
        <v>95052.5</v>
      </c>
      <c r="O94" s="773" t="s">
        <v>110</v>
      </c>
      <c r="P94" s="764" t="s">
        <v>32</v>
      </c>
      <c r="Q94" s="1079"/>
      <c r="R94" s="1174"/>
      <c r="S94" s="1174"/>
      <c r="T94" s="1174"/>
      <c r="U94" s="780">
        <v>7844</v>
      </c>
      <c r="V94" s="748"/>
      <c r="W94" s="780">
        <v>7844</v>
      </c>
      <c r="X94" s="1162"/>
      <c r="Y94" s="1080"/>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2">
        <v>102476</v>
      </c>
      <c r="O95" s="773" t="s">
        <v>110</v>
      </c>
      <c r="P95" s="764" t="s">
        <v>32</v>
      </c>
      <c r="Q95" s="1079"/>
      <c r="R95" s="1174"/>
      <c r="S95" s="1174"/>
      <c r="T95" s="1174"/>
      <c r="U95" s="780">
        <v>8148</v>
      </c>
      <c r="V95" s="748"/>
      <c r="W95" s="780">
        <v>8148</v>
      </c>
      <c r="X95" s="1162"/>
      <c r="Y95" s="1080"/>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2">
        <v>80344</v>
      </c>
      <c r="O96" s="773" t="s">
        <v>110</v>
      </c>
      <c r="P96" s="764" t="s">
        <v>32</v>
      </c>
      <c r="Q96" s="1079"/>
      <c r="R96" s="1174"/>
      <c r="S96" s="1174"/>
      <c r="T96" s="1174"/>
      <c r="U96" s="780">
        <v>6829</v>
      </c>
      <c r="V96" s="748"/>
      <c r="W96" s="780">
        <v>6829</v>
      </c>
      <c r="X96" s="1162"/>
      <c r="Y96" s="1080"/>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2">
        <v>73166</v>
      </c>
      <c r="O97" s="773" t="s">
        <v>110</v>
      </c>
      <c r="P97" s="764" t="s">
        <v>32</v>
      </c>
      <c r="Q97" s="1079"/>
      <c r="R97" s="1174"/>
      <c r="S97" s="1174"/>
      <c r="T97" s="1174"/>
      <c r="U97" s="780">
        <v>6157</v>
      </c>
      <c r="V97" s="748"/>
      <c r="W97" s="780">
        <v>6157</v>
      </c>
      <c r="X97" s="1162"/>
      <c r="Y97" s="1080"/>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2">
        <v>114642</v>
      </c>
      <c r="O98" s="773" t="s">
        <v>110</v>
      </c>
      <c r="P98" s="764" t="s">
        <v>32</v>
      </c>
      <c r="Q98" s="1079"/>
      <c r="R98" s="1174"/>
      <c r="S98" s="1174"/>
      <c r="T98" s="1174"/>
      <c r="U98" s="780">
        <v>9537</v>
      </c>
      <c r="V98" s="748"/>
      <c r="W98" s="780">
        <v>9537</v>
      </c>
      <c r="X98" s="1162"/>
      <c r="Y98" s="1080"/>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2">
        <v>85589.5</v>
      </c>
      <c r="O99" s="773" t="s">
        <v>110</v>
      </c>
      <c r="P99" s="764" t="s">
        <v>32</v>
      </c>
      <c r="Q99" s="1079"/>
      <c r="R99" s="1174"/>
      <c r="S99" s="1174"/>
      <c r="T99" s="1174"/>
      <c r="U99" s="780">
        <v>6796</v>
      </c>
      <c r="V99" s="748"/>
      <c r="W99" s="780">
        <v>6796</v>
      </c>
      <c r="X99" s="1162"/>
      <c r="Y99" s="1080"/>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2">
        <v>76640</v>
      </c>
      <c r="O100" s="773" t="s">
        <v>110</v>
      </c>
      <c r="P100" s="764" t="s">
        <v>32</v>
      </c>
      <c r="Q100" s="1079"/>
      <c r="R100" s="1174"/>
      <c r="S100" s="1174"/>
      <c r="T100" s="1174"/>
      <c r="U100" s="780">
        <v>6149</v>
      </c>
      <c r="V100" s="748"/>
      <c r="W100" s="780">
        <v>6149</v>
      </c>
      <c r="X100" s="1162"/>
      <c r="Y100" s="1080"/>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2">
        <v>80780</v>
      </c>
      <c r="O101" s="773" t="s">
        <v>110</v>
      </c>
      <c r="P101" s="764" t="s">
        <v>32</v>
      </c>
      <c r="Q101" s="1079"/>
      <c r="R101" s="1174"/>
      <c r="S101" s="1174"/>
      <c r="T101" s="1174"/>
      <c r="U101" s="780">
        <v>6284</v>
      </c>
      <c r="V101" s="748"/>
      <c r="W101" s="780">
        <v>6284</v>
      </c>
      <c r="X101" s="1162"/>
      <c r="Y101" s="1080"/>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2">
        <v>95244</v>
      </c>
      <c r="O102" s="773" t="s">
        <v>110</v>
      </c>
      <c r="P102" s="764" t="s">
        <v>32</v>
      </c>
      <c r="Q102" s="1079"/>
      <c r="R102" s="1174"/>
      <c r="S102" s="1174"/>
      <c r="T102" s="1174"/>
      <c r="U102" s="780">
        <v>7743</v>
      </c>
      <c r="V102" s="748"/>
      <c r="W102" s="780">
        <v>7743</v>
      </c>
      <c r="X102" s="1162"/>
      <c r="Y102" s="1080"/>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2">
        <v>86888</v>
      </c>
      <c r="O103" s="773" t="s">
        <v>110</v>
      </c>
      <c r="P103" s="764" t="s">
        <v>32</v>
      </c>
      <c r="Q103" s="1079"/>
      <c r="R103" s="1174"/>
      <c r="S103" s="1174"/>
      <c r="T103" s="1174"/>
      <c r="U103" s="780">
        <v>6932</v>
      </c>
      <c r="V103" s="748"/>
      <c r="W103" s="780">
        <v>6932</v>
      </c>
      <c r="X103" s="1162"/>
      <c r="Y103" s="1080"/>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2">
        <v>75700</v>
      </c>
      <c r="O104" s="773" t="s">
        <v>110</v>
      </c>
      <c r="P104" s="764" t="s">
        <v>32</v>
      </c>
      <c r="Q104" s="1079"/>
      <c r="R104" s="1174"/>
      <c r="S104" s="1174"/>
      <c r="T104" s="1174"/>
      <c r="U104" s="780">
        <v>6213</v>
      </c>
      <c r="V104" s="748"/>
      <c r="W104" s="780">
        <v>6213</v>
      </c>
      <c r="X104" s="1162"/>
      <c r="Y104" s="1080"/>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2">
        <v>53698</v>
      </c>
      <c r="O105" s="773" t="s">
        <v>110</v>
      </c>
      <c r="P105" s="764" t="s">
        <v>32</v>
      </c>
      <c r="Q105" s="1079"/>
      <c r="R105" s="1174"/>
      <c r="S105" s="1174"/>
      <c r="T105" s="1174"/>
      <c r="U105" s="780">
        <v>4339</v>
      </c>
      <c r="V105" s="748"/>
      <c r="W105" s="780">
        <v>4339</v>
      </c>
      <c r="X105" s="1162"/>
      <c r="Y105" s="1080"/>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2">
        <v>48883</v>
      </c>
      <c r="O106" s="773" t="s">
        <v>110</v>
      </c>
      <c r="P106" s="764" t="s">
        <v>32</v>
      </c>
      <c r="Q106" s="1079"/>
      <c r="R106" s="1174"/>
      <c r="S106" s="1174"/>
      <c r="T106" s="1174"/>
      <c r="U106" s="780">
        <v>3940</v>
      </c>
      <c r="V106" s="748"/>
      <c r="W106" s="780">
        <v>3940</v>
      </c>
      <c r="X106" s="1162"/>
      <c r="Y106" s="1080"/>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2">
        <v>83382</v>
      </c>
      <c r="O107" s="773" t="s">
        <v>110</v>
      </c>
      <c r="P107" s="764" t="s">
        <v>32</v>
      </c>
      <c r="Q107" s="1079"/>
      <c r="R107" s="1174"/>
      <c r="S107" s="1174"/>
      <c r="T107" s="1174"/>
      <c r="U107" s="780">
        <v>6855</v>
      </c>
      <c r="V107" s="748"/>
      <c r="W107" s="780">
        <v>6855</v>
      </c>
      <c r="X107" s="1162"/>
      <c r="Y107" s="1080"/>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2">
        <v>88834</v>
      </c>
      <c r="O108" s="773" t="s">
        <v>110</v>
      </c>
      <c r="P108" s="764" t="s">
        <v>32</v>
      </c>
      <c r="Q108" s="1079"/>
      <c r="R108" s="1174"/>
      <c r="S108" s="1174"/>
      <c r="T108" s="1174"/>
      <c r="U108" s="780">
        <v>7147</v>
      </c>
      <c r="V108" s="748"/>
      <c r="W108" s="780">
        <v>7147</v>
      </c>
      <c r="X108" s="1162"/>
      <c r="Y108" s="1080"/>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2">
        <v>81027.5</v>
      </c>
      <c r="O109" s="773" t="s">
        <v>110</v>
      </c>
      <c r="P109" s="764" t="s">
        <v>32</v>
      </c>
      <c r="Q109" s="1079"/>
      <c r="R109" s="1174"/>
      <c r="S109" s="1174"/>
      <c r="T109" s="1174"/>
      <c r="U109" s="780">
        <v>6376</v>
      </c>
      <c r="V109" s="748"/>
      <c r="W109" s="780">
        <v>6376</v>
      </c>
      <c r="X109" s="1162"/>
      <c r="Y109" s="1080"/>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2">
        <v>60264</v>
      </c>
      <c r="O110" s="773" t="s">
        <v>110</v>
      </c>
      <c r="P110" s="764" t="s">
        <v>32</v>
      </c>
      <c r="Q110" s="1079"/>
      <c r="R110" s="1174"/>
      <c r="S110" s="1174"/>
      <c r="T110" s="1174"/>
      <c r="U110" s="780">
        <v>4784</v>
      </c>
      <c r="V110" s="748"/>
      <c r="W110" s="780">
        <v>4784</v>
      </c>
      <c r="X110" s="1162"/>
      <c r="Y110" s="1080"/>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2">
        <v>81096</v>
      </c>
      <c r="O111" s="773" t="s">
        <v>110</v>
      </c>
      <c r="P111" s="764" t="s">
        <v>32</v>
      </c>
      <c r="Q111" s="1079"/>
      <c r="R111" s="1174"/>
      <c r="S111" s="1174"/>
      <c r="T111" s="1174"/>
      <c r="U111" s="780">
        <v>6387</v>
      </c>
      <c r="V111" s="748"/>
      <c r="W111" s="780">
        <v>6387</v>
      </c>
      <c r="X111" s="1162"/>
      <c r="Y111" s="1080"/>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2">
        <v>79796</v>
      </c>
      <c r="O112" s="773" t="s">
        <v>110</v>
      </c>
      <c r="P112" s="764" t="s">
        <v>32</v>
      </c>
      <c r="Q112" s="1079"/>
      <c r="R112" s="1174"/>
      <c r="S112" s="1174"/>
      <c r="T112" s="1174"/>
      <c r="U112" s="780">
        <v>6372</v>
      </c>
      <c r="V112" s="748"/>
      <c r="W112" s="780">
        <v>6372</v>
      </c>
      <c r="X112" s="1162"/>
      <c r="Y112" s="1080"/>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2">
        <v>69082</v>
      </c>
      <c r="O113" s="773" t="s">
        <v>110</v>
      </c>
      <c r="P113" s="764" t="s">
        <v>32</v>
      </c>
      <c r="Q113" s="1079"/>
      <c r="R113" s="1174"/>
      <c r="S113" s="1174"/>
      <c r="T113" s="1174"/>
      <c r="U113" s="780">
        <v>5363</v>
      </c>
      <c r="V113" s="748"/>
      <c r="W113" s="780">
        <v>5363</v>
      </c>
      <c r="X113" s="1162"/>
      <c r="Y113" s="1080"/>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2">
        <v>65448</v>
      </c>
      <c r="O114" s="773" t="s">
        <v>110</v>
      </c>
      <c r="P114" s="764" t="s">
        <v>32</v>
      </c>
      <c r="Q114" s="1079"/>
      <c r="R114" s="1174"/>
      <c r="S114" s="1174"/>
      <c r="T114" s="1174"/>
      <c r="U114" s="780">
        <v>5199</v>
      </c>
      <c r="V114" s="748"/>
      <c r="W114" s="780">
        <v>5199</v>
      </c>
      <c r="X114" s="1162"/>
      <c r="Y114" s="1080"/>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2">
        <v>116020.5</v>
      </c>
      <c r="O115" s="773" t="s">
        <v>110</v>
      </c>
      <c r="P115" s="764" t="s">
        <v>32</v>
      </c>
      <c r="Q115" s="1079"/>
      <c r="R115" s="1174"/>
      <c r="S115" s="1174"/>
      <c r="T115" s="1174"/>
      <c r="U115" s="780">
        <v>9771</v>
      </c>
      <c r="V115" s="748"/>
      <c r="W115" s="780">
        <v>9771</v>
      </c>
      <c r="X115" s="1162"/>
      <c r="Y115" s="1080"/>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2">
        <v>114306</v>
      </c>
      <c r="O116" s="773" t="s">
        <v>110</v>
      </c>
      <c r="P116" s="764" t="s">
        <v>32</v>
      </c>
      <c r="Q116" s="1079"/>
      <c r="R116" s="1174"/>
      <c r="S116" s="1174"/>
      <c r="T116" s="1174"/>
      <c r="U116" s="780">
        <v>9562</v>
      </c>
      <c r="V116" s="748"/>
      <c r="W116" s="780">
        <v>9562</v>
      </c>
      <c r="X116" s="1162"/>
      <c r="Y116" s="1080"/>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2">
        <v>80784</v>
      </c>
      <c r="O117" s="773" t="s">
        <v>110</v>
      </c>
      <c r="P117" s="764" t="s">
        <v>32</v>
      </c>
      <c r="Q117" s="1079"/>
      <c r="R117" s="1174"/>
      <c r="S117" s="1174"/>
      <c r="T117" s="1174"/>
      <c r="U117" s="780">
        <v>6309</v>
      </c>
      <c r="V117" s="748"/>
      <c r="W117" s="780">
        <v>6309</v>
      </c>
      <c r="X117" s="1162"/>
      <c r="Y117" s="1080"/>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2">
        <v>125540.85</v>
      </c>
      <c r="O118" s="773" t="s">
        <v>110</v>
      </c>
      <c r="P118" s="764" t="s">
        <v>32</v>
      </c>
      <c r="Q118" s="1079"/>
      <c r="R118" s="1174"/>
      <c r="S118" s="1174"/>
      <c r="T118" s="1174"/>
      <c r="U118" s="780">
        <v>10260</v>
      </c>
      <c r="V118" s="748"/>
      <c r="W118" s="780">
        <v>10260</v>
      </c>
      <c r="X118" s="1162"/>
      <c r="Y118" s="1080"/>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2">
        <v>119327</v>
      </c>
      <c r="O119" s="773" t="s">
        <v>110</v>
      </c>
      <c r="P119" s="764" t="s">
        <v>32</v>
      </c>
      <c r="Q119" s="1079"/>
      <c r="R119" s="1174"/>
      <c r="S119" s="1174"/>
      <c r="T119" s="1174"/>
      <c r="U119" s="780">
        <v>10080</v>
      </c>
      <c r="V119" s="748"/>
      <c r="W119" s="780">
        <v>10080</v>
      </c>
      <c r="X119" s="1162"/>
      <c r="Y119" s="1080"/>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2">
        <v>85720</v>
      </c>
      <c r="O120" s="773" t="s">
        <v>110</v>
      </c>
      <c r="P120" s="764" t="s">
        <v>32</v>
      </c>
      <c r="Q120" s="1079"/>
      <c r="R120" s="1174"/>
      <c r="S120" s="1174"/>
      <c r="T120" s="1174"/>
      <c r="U120" s="780">
        <v>6859</v>
      </c>
      <c r="V120" s="748"/>
      <c r="W120" s="780">
        <v>6859</v>
      </c>
      <c r="X120" s="1162"/>
      <c r="Y120" s="1080"/>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2">
        <v>75682</v>
      </c>
      <c r="O121" s="773" t="s">
        <v>110</v>
      </c>
      <c r="P121" s="764" t="s">
        <v>32</v>
      </c>
      <c r="Q121" s="1079"/>
      <c r="R121" s="1174"/>
      <c r="S121" s="1174"/>
      <c r="T121" s="1174"/>
      <c r="U121" s="780">
        <v>5873</v>
      </c>
      <c r="V121" s="748"/>
      <c r="W121" s="780">
        <v>5873</v>
      </c>
      <c r="X121" s="1162"/>
      <c r="Y121" s="1080"/>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2">
        <v>60784</v>
      </c>
      <c r="O122" s="773" t="s">
        <v>110</v>
      </c>
      <c r="P122" s="764" t="s">
        <v>32</v>
      </c>
      <c r="Q122" s="1079"/>
      <c r="R122" s="1174"/>
      <c r="S122" s="1174"/>
      <c r="T122" s="1174"/>
      <c r="U122" s="780">
        <v>4945</v>
      </c>
      <c r="V122" s="748"/>
      <c r="W122" s="780">
        <v>4945</v>
      </c>
      <c r="X122" s="1162"/>
      <c r="Y122" s="1080"/>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2">
        <v>52670</v>
      </c>
      <c r="O123" s="773" t="s">
        <v>110</v>
      </c>
      <c r="P123" s="764" t="s">
        <v>32</v>
      </c>
      <c r="Q123" s="1079"/>
      <c r="R123" s="1174"/>
      <c r="S123" s="1174"/>
      <c r="T123" s="1174"/>
      <c r="U123" s="780">
        <v>4275</v>
      </c>
      <c r="V123" s="748"/>
      <c r="W123" s="780">
        <v>4275</v>
      </c>
      <c r="X123" s="1162"/>
      <c r="Y123" s="1080"/>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2"/>
      <c r="O124" s="773" t="s">
        <v>238</v>
      </c>
      <c r="P124" s="764" t="s">
        <v>32</v>
      </c>
      <c r="Q124" s="1079"/>
      <c r="R124" s="1174"/>
      <c r="S124" s="1174"/>
      <c r="T124" s="1174"/>
      <c r="U124" s="780">
        <v>6378</v>
      </c>
      <c r="V124" s="748"/>
      <c r="W124" s="780">
        <v>6378</v>
      </c>
      <c r="X124" s="1162"/>
      <c r="Y124" s="1080"/>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2"/>
      <c r="O125" s="773" t="s">
        <v>238</v>
      </c>
      <c r="P125" s="764" t="s">
        <v>32</v>
      </c>
      <c r="Q125" s="1079"/>
      <c r="R125" s="1174"/>
      <c r="S125" s="1174"/>
      <c r="T125" s="1174"/>
      <c r="U125" s="780">
        <v>7373</v>
      </c>
      <c r="V125" s="748"/>
      <c r="W125" s="780">
        <v>7373</v>
      </c>
      <c r="X125" s="1162"/>
      <c r="Y125" s="1080"/>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5781</v>
      </c>
      <c r="V126" s="748"/>
      <c r="W126" s="780">
        <v>5781</v>
      </c>
      <c r="X126" s="1162"/>
      <c r="Y126" s="1080"/>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9051</v>
      </c>
      <c r="V127" s="748"/>
      <c r="W127" s="780">
        <v>9051</v>
      </c>
      <c r="X127" s="1162"/>
      <c r="Y127" s="1080"/>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7261</v>
      </c>
      <c r="V128" s="748"/>
      <c r="W128" s="780">
        <v>7261</v>
      </c>
      <c r="X128" s="1162"/>
      <c r="Y128" s="1080"/>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9638</v>
      </c>
      <c r="V129" s="748"/>
      <c r="W129" s="780">
        <v>9638</v>
      </c>
      <c r="X129" s="1162"/>
      <c r="Y129" s="1080"/>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8746</v>
      </c>
      <c r="V130" s="748"/>
      <c r="W130" s="780">
        <v>8746</v>
      </c>
      <c r="X130" s="1162"/>
      <c r="Y130" s="1080"/>
      <c r="Z130" s="762">
        <v>0</v>
      </c>
      <c r="AA130" s="762">
        <v>0</v>
      </c>
      <c r="AB130" s="761">
        <v>0</v>
      </c>
      <c r="AC130" s="742" t="s">
        <v>698</v>
      </c>
      <c r="AD130" s="749"/>
    </row>
    <row r="131" spans="1:30" ht="24.75" customHeight="1">
      <c r="A131" s="298"/>
      <c r="B131" s="355"/>
      <c r="C131" s="299"/>
      <c r="D131" s="457"/>
      <c r="E131" s="299"/>
      <c r="F131" s="298"/>
      <c r="G131" s="768"/>
      <c r="H131" s="1175"/>
      <c r="I131" s="301"/>
      <c r="J131" s="1175"/>
      <c r="K131" s="1176"/>
      <c r="L131" s="299"/>
      <c r="M131" s="1175"/>
      <c r="N131" s="1177"/>
      <c r="O131" s="1175"/>
      <c r="P131" s="1178"/>
      <c r="Q131" s="1079"/>
      <c r="R131" s="1174"/>
      <c r="S131" s="1174"/>
      <c r="T131" s="1174"/>
      <c r="U131" s="1179"/>
      <c r="V131" s="748"/>
      <c r="W131" s="1179"/>
      <c r="X131" s="1162"/>
      <c r="Y131" s="1080"/>
      <c r="Z131" s="1081"/>
      <c r="AA131" s="1081"/>
      <c r="AB131" s="1180"/>
      <c r="AC131" s="742"/>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1163" t="s">
        <v>755</v>
      </c>
      <c r="B133" s="1163" t="s">
        <v>90</v>
      </c>
      <c r="C133" s="1163" t="s">
        <v>91</v>
      </c>
      <c r="D133" s="1163" t="s">
        <v>444</v>
      </c>
      <c r="E133" s="1163" t="s">
        <v>525</v>
      </c>
      <c r="F133" s="1163" t="s">
        <v>526</v>
      </c>
      <c r="G133" s="1163" t="s">
        <v>92</v>
      </c>
      <c r="H133" s="1163" t="s">
        <v>68</v>
      </c>
      <c r="I133" s="1163" t="s">
        <v>93</v>
      </c>
      <c r="J133" s="1163" t="s">
        <v>26</v>
      </c>
      <c r="K133" s="1163" t="s">
        <v>527</v>
      </c>
      <c r="L133" s="1163" t="s">
        <v>96</v>
      </c>
      <c r="M133" s="1163" t="s">
        <v>95</v>
      </c>
      <c r="N133" s="1164" t="s">
        <v>528</v>
      </c>
      <c r="O133" s="1163" t="s">
        <v>94</v>
      </c>
      <c r="P133" s="1181" t="s">
        <v>97</v>
      </c>
      <c r="Q133" s="1182" t="s">
        <v>98</v>
      </c>
      <c r="R133" s="1147" t="s">
        <v>529</v>
      </c>
      <c r="S133" s="1147" t="s">
        <v>530</v>
      </c>
      <c r="T133" s="1147" t="s">
        <v>531</v>
      </c>
      <c r="U133" s="1182" t="s">
        <v>69</v>
      </c>
      <c r="V133" s="1182" t="s">
        <v>532</v>
      </c>
      <c r="W133" s="1182" t="s">
        <v>533</v>
      </c>
      <c r="X133" s="1182" t="s">
        <v>493</v>
      </c>
      <c r="Y133" s="1182" t="s">
        <v>534</v>
      </c>
      <c r="Z133" s="1183" t="s">
        <v>535</v>
      </c>
      <c r="AA133" s="1182" t="s">
        <v>495</v>
      </c>
      <c r="AB133" s="1182" t="s">
        <v>536</v>
      </c>
      <c r="AC133" s="1184"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2">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768"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802">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802">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9"/>
      <c r="R143" s="1174"/>
      <c r="S143" s="1174"/>
      <c r="T143" s="1174"/>
      <c r="U143" s="748">
        <v>8641</v>
      </c>
      <c r="V143" s="1076"/>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2"/>
      <c r="R144" s="1185"/>
      <c r="S144" s="1185"/>
      <c r="T144" s="1185"/>
      <c r="U144" s="794">
        <v>7502</v>
      </c>
      <c r="V144" s="1083"/>
      <c r="W144" s="794">
        <v>7502</v>
      </c>
      <c r="X144" s="1186">
        <f t="shared" si="9"/>
        <v>0</v>
      </c>
      <c r="Y144" s="1187"/>
      <c r="Z144" s="762">
        <v>0</v>
      </c>
      <c r="AA144" s="762">
        <v>0</v>
      </c>
      <c r="AB144" s="761">
        <v>0</v>
      </c>
      <c r="AC144" s="742" t="s">
        <v>760</v>
      </c>
      <c r="AD144" s="749"/>
    </row>
    <row r="145" spans="1:31" ht="24.75" customHeight="1">
      <c r="A145" s="298"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5"/>
      <c r="S145" s="1185"/>
      <c r="T145" s="1185"/>
      <c r="U145" s="794">
        <v>3682</v>
      </c>
      <c r="V145" s="1083"/>
      <c r="W145" s="794">
        <v>3682</v>
      </c>
      <c r="X145" s="1186">
        <f t="shared" si="9"/>
        <v>0</v>
      </c>
      <c r="Y145" s="1187"/>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5"/>
      <c r="B148" s="806"/>
      <c r="C148" s="806"/>
      <c r="D148" s="806"/>
      <c r="E148" s="806"/>
      <c r="F148" s="805"/>
      <c r="G148" s="805"/>
      <c r="H148" s="806"/>
      <c r="I148" s="806"/>
      <c r="J148" s="806"/>
      <c r="K148" s="806"/>
      <c r="L148" s="805"/>
      <c r="M148" s="806"/>
      <c r="N148" s="848"/>
      <c r="O148" s="806"/>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3"/>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50"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30" si="0">SUM(U2-V2)</f>
        <v>-271</v>
      </c>
      <c r="X2" s="3">
        <f t="shared" ref="X2:X30" si="1">IFERROR($V2/$U2, 0)</f>
        <v>2.7151898734177213</v>
      </c>
      <c r="Y2" s="30" t="s">
        <v>777</v>
      </c>
      <c r="Z2" s="280">
        <v>0</v>
      </c>
      <c r="AA2" s="280">
        <v>0</v>
      </c>
      <c r="AB2" s="9">
        <v>0</v>
      </c>
      <c r="AC2" s="828" t="s">
        <v>778</v>
      </c>
    </row>
    <row r="3" spans="1:29" ht="39.75" customHeight="1">
      <c r="A3" s="626" t="s">
        <v>779</v>
      </c>
      <c r="B3" s="377" t="s">
        <v>34</v>
      </c>
      <c r="C3" s="360">
        <v>45989</v>
      </c>
      <c r="D3" s="367" t="s">
        <v>54</v>
      </c>
      <c r="E3" s="367">
        <v>45964</v>
      </c>
      <c r="F3" s="366" t="s">
        <v>51</v>
      </c>
      <c r="G3" s="1188" t="s">
        <v>780</v>
      </c>
      <c r="H3" s="1155">
        <v>74</v>
      </c>
      <c r="I3" s="362" t="s">
        <v>774</v>
      </c>
      <c r="J3" s="362" t="s">
        <v>30</v>
      </c>
      <c r="K3" s="362"/>
      <c r="L3" s="19">
        <v>45932</v>
      </c>
      <c r="M3" s="1189" t="s">
        <v>110</v>
      </c>
      <c r="N3" s="1156">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1">
        <v>0</v>
      </c>
      <c r="AC3" s="830" t="s">
        <v>781</v>
      </c>
    </row>
    <row r="4" spans="1:29" ht="39.75" customHeight="1">
      <c r="A4" s="755" t="s">
        <v>782</v>
      </c>
      <c r="B4" s="377" t="s">
        <v>34</v>
      </c>
      <c r="C4" s="704">
        <v>45999</v>
      </c>
      <c r="D4" s="715" t="s">
        <v>52</v>
      </c>
      <c r="E4" s="715">
        <v>45964</v>
      </c>
      <c r="F4" s="716" t="s">
        <v>53</v>
      </c>
      <c r="G4" s="715" t="s">
        <v>783</v>
      </c>
      <c r="H4" s="1155">
        <v>81</v>
      </c>
      <c r="I4" s="706" t="s">
        <v>774</v>
      </c>
      <c r="J4" s="706" t="s">
        <v>30</v>
      </c>
      <c r="K4" s="372"/>
      <c r="L4" s="715" t="s">
        <v>260</v>
      </c>
      <c r="M4" s="304" t="s">
        <v>110</v>
      </c>
      <c r="N4" s="934">
        <v>68962</v>
      </c>
      <c r="O4" s="1189"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1">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3"/>
      <c r="L6" s="715" t="s">
        <v>260</v>
      </c>
      <c r="M6" s="717" t="s">
        <v>110</v>
      </c>
      <c r="N6" s="727">
        <v>73653.899999999994</v>
      </c>
      <c r="O6" s="717" t="s">
        <v>110</v>
      </c>
      <c r="P6" s="756" t="s">
        <v>38</v>
      </c>
      <c r="Q6" s="1344">
        <v>46077</v>
      </c>
      <c r="R6" s="363" t="s">
        <v>775</v>
      </c>
      <c r="S6" s="373" t="s">
        <v>776</v>
      </c>
      <c r="T6" s="373" t="s">
        <v>776</v>
      </c>
      <c r="U6" s="1345">
        <v>6668</v>
      </c>
      <c r="V6" s="1346">
        <v>6668</v>
      </c>
      <c r="W6" s="1347">
        <f>SUM(U6-V6)</f>
        <v>0</v>
      </c>
      <c r="X6" s="365">
        <f>IFERROR($V6/$U6, 0)</f>
        <v>1</v>
      </c>
      <c r="Y6" s="370">
        <v>46090</v>
      </c>
      <c r="Z6" s="712">
        <v>0</v>
      </c>
      <c r="AA6" s="712">
        <v>0</v>
      </c>
      <c r="AB6" s="1348">
        <v>0</v>
      </c>
      <c r="AC6" s="1342"/>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2"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4">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5" t="s">
        <v>30</v>
      </c>
      <c r="K9" s="706"/>
      <c r="L9" s="367" t="s">
        <v>260</v>
      </c>
      <c r="M9" s="717" t="s">
        <v>110</v>
      </c>
      <c r="N9" s="853">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30" t="s">
        <v>798</v>
      </c>
    </row>
    <row r="10" spans="1:29" ht="39.75" customHeight="1">
      <c r="A10" s="755" t="s">
        <v>799</v>
      </c>
      <c r="B10" s="377" t="s">
        <v>37</v>
      </c>
      <c r="C10" s="704">
        <v>46040</v>
      </c>
      <c r="D10" s="716" t="s">
        <v>52</v>
      </c>
      <c r="E10" s="715">
        <v>46031</v>
      </c>
      <c r="F10" s="716" t="s">
        <v>51</v>
      </c>
      <c r="G10" s="716" t="s">
        <v>800</v>
      </c>
      <c r="H10" s="717">
        <v>73</v>
      </c>
      <c r="I10" s="372" t="s">
        <v>774</v>
      </c>
      <c r="J10" s="1155"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30" t="s">
        <v>801</v>
      </c>
    </row>
    <row r="11" spans="1:29" ht="39.75" customHeight="1">
      <c r="A11" s="755" t="s">
        <v>802</v>
      </c>
      <c r="B11" s="377" t="s">
        <v>37</v>
      </c>
      <c r="C11" s="704">
        <v>46081</v>
      </c>
      <c r="D11" s="716" t="s">
        <v>50</v>
      </c>
      <c r="E11" s="715">
        <v>46001</v>
      </c>
      <c r="F11" s="716" t="s">
        <v>51</v>
      </c>
      <c r="G11" s="716" t="s">
        <v>803</v>
      </c>
      <c r="H11" s="717">
        <v>80</v>
      </c>
      <c r="I11" s="372" t="s">
        <v>774</v>
      </c>
      <c r="J11" s="1155"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30"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30" t="s">
        <v>809</v>
      </c>
    </row>
    <row r="15" spans="1:29" ht="39.75" customHeight="1">
      <c r="A15" s="808"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7">
        <v>46006</v>
      </c>
      <c r="Z15" s="712">
        <v>0</v>
      </c>
      <c r="AA15" s="826">
        <v>0</v>
      </c>
      <c r="AB15" s="827">
        <v>0</v>
      </c>
      <c r="AC15" s="831" t="s">
        <v>814</v>
      </c>
    </row>
    <row r="16" spans="1:29" ht="39.75" customHeight="1">
      <c r="A16" s="755" t="s">
        <v>815</v>
      </c>
      <c r="B16" s="705" t="s">
        <v>31</v>
      </c>
      <c r="C16" s="704">
        <v>46073</v>
      </c>
      <c r="D16" s="704" t="s">
        <v>816</v>
      </c>
      <c r="E16" s="715">
        <v>46041</v>
      </c>
      <c r="F16" s="705" t="s">
        <v>57</v>
      </c>
      <c r="G16" s="716" t="s">
        <v>817</v>
      </c>
      <c r="H16" s="706">
        <v>67</v>
      </c>
      <c r="I16" s="1150" t="s">
        <v>774</v>
      </c>
      <c r="J16" s="706" t="s">
        <v>30</v>
      </c>
      <c r="K16" s="706"/>
      <c r="L16" s="715">
        <v>46038</v>
      </c>
      <c r="M16" s="717" t="s">
        <v>110</v>
      </c>
      <c r="N16" s="727">
        <v>66854</v>
      </c>
      <c r="O16" s="717" t="s">
        <v>110</v>
      </c>
      <c r="P16" s="756" t="s">
        <v>38</v>
      </c>
      <c r="Q16" s="720">
        <v>46029</v>
      </c>
      <c r="R16" s="720">
        <v>46076</v>
      </c>
      <c r="S16" s="363">
        <v>46079</v>
      </c>
      <c r="T16" s="373" t="s">
        <v>776</v>
      </c>
      <c r="U16" s="721">
        <v>5534</v>
      </c>
      <c r="V16" s="757">
        <v>5407</v>
      </c>
      <c r="W16" s="710">
        <f t="shared" si="0"/>
        <v>127</v>
      </c>
      <c r="X16" s="365">
        <f t="shared" si="1"/>
        <v>0.97705095771593786</v>
      </c>
      <c r="Y16" s="720">
        <v>46069</v>
      </c>
      <c r="Z16" s="712">
        <v>0</v>
      </c>
      <c r="AA16" s="712">
        <v>0</v>
      </c>
      <c r="AB16" s="1151">
        <v>0</v>
      </c>
      <c r="AC16" s="713" t="s">
        <v>818</v>
      </c>
    </row>
    <row r="17" spans="1:29" ht="39.75" customHeight="1">
      <c r="A17" s="755" t="s">
        <v>819</v>
      </c>
      <c r="B17" s="705" t="s">
        <v>31</v>
      </c>
      <c r="C17" s="771">
        <v>45838</v>
      </c>
      <c r="D17" s="456" t="s">
        <v>820</v>
      </c>
      <c r="E17" s="767">
        <v>46084</v>
      </c>
      <c r="F17" s="703" t="s">
        <v>57</v>
      </c>
      <c r="G17" s="705" t="s">
        <v>821</v>
      </c>
      <c r="H17" s="706">
        <v>26</v>
      </c>
      <c r="I17" s="1150" t="s">
        <v>774</v>
      </c>
      <c r="J17" s="706" t="s">
        <v>30</v>
      </c>
      <c r="K17" s="706"/>
      <c r="L17" s="367" t="s">
        <v>260</v>
      </c>
      <c r="M17" s="706" t="s">
        <v>110</v>
      </c>
      <c r="N17" s="707">
        <v>12781.6</v>
      </c>
      <c r="O17" s="706" t="s">
        <v>110</v>
      </c>
      <c r="P17" s="756" t="s">
        <v>38</v>
      </c>
      <c r="Q17" s="709">
        <v>46084</v>
      </c>
      <c r="R17" s="363" t="s">
        <v>775</v>
      </c>
      <c r="S17" s="373" t="s">
        <v>776</v>
      </c>
      <c r="T17" s="373" t="s">
        <v>776</v>
      </c>
      <c r="U17" s="333">
        <v>937</v>
      </c>
      <c r="V17" s="757">
        <v>927</v>
      </c>
      <c r="W17" s="710">
        <f>SUM(U17-V17)</f>
        <v>10</v>
      </c>
      <c r="X17" s="365">
        <f t="shared" si="1"/>
        <v>0.98932764140875129</v>
      </c>
      <c r="Y17" s="720">
        <v>46098</v>
      </c>
      <c r="Z17" s="712">
        <v>1</v>
      </c>
      <c r="AA17" s="712">
        <v>1</v>
      </c>
      <c r="AB17" s="1293">
        <v>1</v>
      </c>
      <c r="AC17" s="743" t="s">
        <v>822</v>
      </c>
    </row>
    <row r="18" spans="1:29" ht="39.75" customHeight="1">
      <c r="A18" s="755" t="s">
        <v>823</v>
      </c>
      <c r="B18" s="705" t="s">
        <v>31</v>
      </c>
      <c r="C18" s="704">
        <v>46073</v>
      </c>
      <c r="D18" s="704" t="s">
        <v>816</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775</v>
      </c>
      <c r="S18" s="373" t="s">
        <v>776</v>
      </c>
      <c r="T18" s="373" t="s">
        <v>776</v>
      </c>
      <c r="U18" s="333">
        <v>3323</v>
      </c>
      <c r="V18" s="757">
        <v>3100</v>
      </c>
      <c r="W18" s="710">
        <f t="shared" si="0"/>
        <v>223</v>
      </c>
      <c r="X18" s="365">
        <f t="shared" si="1"/>
        <v>0.93289196509178451</v>
      </c>
      <c r="Y18" s="720">
        <v>46056</v>
      </c>
      <c r="Z18" s="712">
        <v>1</v>
      </c>
      <c r="AA18" s="712">
        <v>1</v>
      </c>
      <c r="AB18" s="712">
        <v>1</v>
      </c>
      <c r="AC18" s="713" t="s">
        <v>824</v>
      </c>
    </row>
    <row r="19" spans="1:29" ht="39.75" customHeight="1">
      <c r="A19" s="755" t="s">
        <v>825</v>
      </c>
      <c r="B19" s="705" t="s">
        <v>31</v>
      </c>
      <c r="C19" s="704">
        <v>46073</v>
      </c>
      <c r="D19" s="704" t="s">
        <v>816</v>
      </c>
      <c r="E19" s="704"/>
      <c r="F19" s="705" t="s">
        <v>57</v>
      </c>
      <c r="G19" s="705" t="s">
        <v>826</v>
      </c>
      <c r="H19" s="706">
        <v>0</v>
      </c>
      <c r="I19" s="1150" t="s">
        <v>774</v>
      </c>
      <c r="J19" s="706" t="s">
        <v>30</v>
      </c>
      <c r="K19" s="706"/>
      <c r="L19" s="767" t="s">
        <v>260</v>
      </c>
      <c r="M19" s="706" t="s">
        <v>110</v>
      </c>
      <c r="N19" s="707">
        <v>38359.1</v>
      </c>
      <c r="O19" s="706" t="s">
        <v>110</v>
      </c>
      <c r="P19" s="756" t="s">
        <v>38</v>
      </c>
      <c r="Q19" s="709">
        <v>46041</v>
      </c>
      <c r="R19" s="709">
        <v>46083</v>
      </c>
      <c r="S19" s="373" t="s">
        <v>776</v>
      </c>
      <c r="T19" s="373" t="s">
        <v>776</v>
      </c>
      <c r="U19" s="333">
        <v>3146</v>
      </c>
      <c r="V19" s="450">
        <v>3263</v>
      </c>
      <c r="W19" s="710">
        <f t="shared" si="0"/>
        <v>-117</v>
      </c>
      <c r="X19" s="365">
        <f t="shared" si="1"/>
        <v>1.0371900826446281</v>
      </c>
      <c r="Y19" s="720">
        <v>46042</v>
      </c>
      <c r="Z19" s="712">
        <v>1</v>
      </c>
      <c r="AA19" s="712">
        <v>0</v>
      </c>
      <c r="AB19" s="712">
        <v>1</v>
      </c>
      <c r="AC19" s="732" t="s">
        <v>827</v>
      </c>
    </row>
    <row r="20" spans="1:29" ht="39.75" customHeight="1">
      <c r="A20" s="626" t="s">
        <v>828</v>
      </c>
      <c r="B20" s="358" t="s">
        <v>31</v>
      </c>
      <c r="C20" s="360">
        <v>46021</v>
      </c>
      <c r="D20" s="358" t="s">
        <v>829</v>
      </c>
      <c r="E20" s="360" t="s">
        <v>260</v>
      </c>
      <c r="F20" s="358" t="s">
        <v>61</v>
      </c>
      <c r="G20" s="361" t="s">
        <v>830</v>
      </c>
      <c r="H20" s="362">
        <v>0</v>
      </c>
      <c r="I20" s="362" t="s">
        <v>774</v>
      </c>
      <c r="J20" s="362" t="s">
        <v>30</v>
      </c>
      <c r="K20" s="362"/>
      <c r="L20" s="360" t="s">
        <v>555</v>
      </c>
      <c r="M20" s="362" t="s">
        <v>110</v>
      </c>
      <c r="N20" s="619">
        <v>1931.75</v>
      </c>
      <c r="O20" s="362" t="s">
        <v>110</v>
      </c>
      <c r="P20" s="677" t="s">
        <v>38</v>
      </c>
      <c r="Q20" s="59"/>
      <c r="R20" s="363" t="s">
        <v>775</v>
      </c>
      <c r="S20" s="373" t="s">
        <v>776</v>
      </c>
      <c r="T20" s="373" t="s">
        <v>776</v>
      </c>
      <c r="U20" s="333">
        <v>0</v>
      </c>
      <c r="V20" s="450">
        <v>0</v>
      </c>
      <c r="W20" s="364">
        <f t="shared" si="0"/>
        <v>0</v>
      </c>
      <c r="X20" s="365">
        <f t="shared" si="1"/>
        <v>0</v>
      </c>
      <c r="Y20" s="370">
        <v>45996</v>
      </c>
      <c r="Z20" s="280">
        <v>0</v>
      </c>
      <c r="AA20" s="280">
        <v>1</v>
      </c>
      <c r="AB20" s="364">
        <v>0</v>
      </c>
      <c r="AC20" s="828" t="s">
        <v>831</v>
      </c>
    </row>
    <row r="21" spans="1:29" ht="39.75" customHeight="1">
      <c r="A21" s="808" t="s">
        <v>832</v>
      </c>
      <c r="B21" s="355" t="s">
        <v>41</v>
      </c>
      <c r="C21" s="299">
        <v>46081</v>
      </c>
      <c r="D21" s="716" t="s">
        <v>833</v>
      </c>
      <c r="E21" s="767">
        <v>46059</v>
      </c>
      <c r="F21" s="768" t="s">
        <v>51</v>
      </c>
      <c r="G21" s="768"/>
      <c r="H21" s="769">
        <v>171</v>
      </c>
      <c r="I21" s="301" t="s">
        <v>774</v>
      </c>
      <c r="J21" s="769" t="s">
        <v>36</v>
      </c>
      <c r="K21" s="362"/>
      <c r="L21" s="771">
        <v>46062</v>
      </c>
      <c r="M21" s="717" t="s">
        <v>110</v>
      </c>
      <c r="N21" s="852">
        <v>160211</v>
      </c>
      <c r="O21" s="717" t="s">
        <v>110</v>
      </c>
      <c r="P21" s="756" t="s">
        <v>38</v>
      </c>
      <c r="Q21" s="781">
        <v>46062</v>
      </c>
      <c r="R21" s="363" t="s">
        <v>775</v>
      </c>
      <c r="S21" s="373" t="s">
        <v>776</v>
      </c>
      <c r="T21" s="373" t="s">
        <v>776</v>
      </c>
      <c r="U21" s="748">
        <v>10731</v>
      </c>
      <c r="V21" s="782">
        <v>10731</v>
      </c>
      <c r="W21" s="748">
        <f>SUM(U21-V21)</f>
        <v>0</v>
      </c>
      <c r="X21" s="29">
        <f>IFERROR($V21/$U21, 0)</f>
        <v>1</v>
      </c>
      <c r="Y21" s="740">
        <v>46070</v>
      </c>
      <c r="Z21" s="850">
        <v>1</v>
      </c>
      <c r="AA21" s="712">
        <v>0</v>
      </c>
      <c r="AB21" s="721">
        <v>0</v>
      </c>
      <c r="AC21" s="742" t="s">
        <v>834</v>
      </c>
    </row>
    <row r="22" spans="1:29" ht="39.75" customHeight="1">
      <c r="A22" s="626" t="s">
        <v>835</v>
      </c>
      <c r="B22" s="1411" t="s">
        <v>40</v>
      </c>
      <c r="C22" s="360">
        <v>46111</v>
      </c>
      <c r="D22" s="366" t="s">
        <v>50</v>
      </c>
      <c r="E22" s="367">
        <v>46087</v>
      </c>
      <c r="F22" s="1366" t="s">
        <v>51</v>
      </c>
      <c r="G22" s="1366" t="s">
        <v>691</v>
      </c>
      <c r="H22" s="20">
        <v>0</v>
      </c>
      <c r="I22" s="1412" t="s">
        <v>774</v>
      </c>
      <c r="J22" s="1280" t="s">
        <v>30</v>
      </c>
      <c r="K22" s="362"/>
      <c r="L22" s="1415" t="s">
        <v>260</v>
      </c>
      <c r="M22" s="1280" t="s">
        <v>110</v>
      </c>
      <c r="N22" s="1413">
        <v>6808.8</v>
      </c>
      <c r="O22" s="1280" t="s">
        <v>110</v>
      </c>
      <c r="P22" s="1414" t="s">
        <v>38</v>
      </c>
      <c r="Q22" s="370">
        <v>46087</v>
      </c>
      <c r="R22" s="363" t="s">
        <v>775</v>
      </c>
      <c r="S22" s="373" t="s">
        <v>776</v>
      </c>
      <c r="T22" s="373" t="s">
        <v>776</v>
      </c>
      <c r="U22" s="9">
        <v>508</v>
      </c>
      <c r="V22" s="487">
        <v>513</v>
      </c>
      <c r="W22" s="364">
        <f>SUM(U22-V22)</f>
        <v>-5</v>
      </c>
      <c r="X22" s="1367">
        <f>IFERROR($V22/$U22, 0)</f>
        <v>1.0098425196850394</v>
      </c>
      <c r="Y22" s="21">
        <v>46105</v>
      </c>
      <c r="Z22" s="1416">
        <v>0</v>
      </c>
      <c r="AA22" s="1417">
        <v>0</v>
      </c>
      <c r="AB22" s="1418">
        <v>0</v>
      </c>
      <c r="AC22" s="1368" t="s">
        <v>689</v>
      </c>
    </row>
    <row r="23" spans="1:29" ht="39.75" customHeight="1">
      <c r="A23" s="755" t="s">
        <v>836</v>
      </c>
      <c r="B23" s="359" t="s">
        <v>28</v>
      </c>
      <c r="C23" s="704">
        <v>46080</v>
      </c>
      <c r="D23" s="366" t="s">
        <v>837</v>
      </c>
      <c r="E23" s="715">
        <v>45700</v>
      </c>
      <c r="F23" s="366" t="s">
        <v>59</v>
      </c>
      <c r="G23" s="715" t="s">
        <v>395</v>
      </c>
      <c r="H23" s="717">
        <v>81</v>
      </c>
      <c r="I23" s="1150" t="s">
        <v>774</v>
      </c>
      <c r="J23" s="717" t="s">
        <v>30</v>
      </c>
      <c r="K23" s="717"/>
      <c r="L23" s="715">
        <v>45702</v>
      </c>
      <c r="M23" s="372" t="s">
        <v>110</v>
      </c>
      <c r="N23" s="727">
        <v>70635</v>
      </c>
      <c r="O23" s="372" t="s">
        <v>110</v>
      </c>
      <c r="P23" s="756" t="s">
        <v>38</v>
      </c>
      <c r="Q23" s="720">
        <v>45696</v>
      </c>
      <c r="R23" s="363" t="s">
        <v>775</v>
      </c>
      <c r="S23" s="373" t="s">
        <v>776</v>
      </c>
      <c r="T23" s="373" t="s">
        <v>776</v>
      </c>
      <c r="U23" s="721">
        <v>6092</v>
      </c>
      <c r="V23" s="757">
        <v>6290</v>
      </c>
      <c r="W23" s="710">
        <f t="shared" si="0"/>
        <v>-198</v>
      </c>
      <c r="X23" s="365">
        <f t="shared" si="1"/>
        <v>1.0325016414970454</v>
      </c>
      <c r="Y23" s="720">
        <v>45747</v>
      </c>
      <c r="Z23" s="365">
        <v>1</v>
      </c>
      <c r="AA23" s="365">
        <v>1</v>
      </c>
      <c r="AB23" s="365">
        <v>1</v>
      </c>
      <c r="AC23" s="841" t="s">
        <v>838</v>
      </c>
    </row>
    <row r="24" spans="1:29" ht="39.75" customHeight="1">
      <c r="A24" s="755" t="s">
        <v>431</v>
      </c>
      <c r="B24" s="359" t="s">
        <v>28</v>
      </c>
      <c r="C24" s="704">
        <v>46080</v>
      </c>
      <c r="D24" s="716" t="s">
        <v>464</v>
      </c>
      <c r="E24" s="715">
        <v>45748</v>
      </c>
      <c r="F24" s="366" t="s">
        <v>59</v>
      </c>
      <c r="G24" s="716" t="s">
        <v>432</v>
      </c>
      <c r="H24" s="717">
        <v>0</v>
      </c>
      <c r="I24" s="717" t="s">
        <v>774</v>
      </c>
      <c r="J24" s="717" t="s">
        <v>30</v>
      </c>
      <c r="K24" s="717"/>
      <c r="L24" s="715">
        <v>46028</v>
      </c>
      <c r="M24" s="717" t="s">
        <v>110</v>
      </c>
      <c r="N24" s="727">
        <v>29634.15</v>
      </c>
      <c r="O24" s="717" t="s">
        <v>110</v>
      </c>
      <c r="P24" s="756" t="s">
        <v>38</v>
      </c>
      <c r="Q24" s="720">
        <v>45743</v>
      </c>
      <c r="R24" s="363" t="s">
        <v>775</v>
      </c>
      <c r="S24" s="373" t="s">
        <v>776</v>
      </c>
      <c r="T24" s="373" t="s">
        <v>776</v>
      </c>
      <c r="U24" s="721">
        <v>1831</v>
      </c>
      <c r="V24" s="757">
        <v>1904</v>
      </c>
      <c r="W24" s="710">
        <f t="shared" si="0"/>
        <v>-73</v>
      </c>
      <c r="X24" s="365">
        <f t="shared" si="1"/>
        <v>1.0398689240851993</v>
      </c>
      <c r="Y24" s="720">
        <v>45790</v>
      </c>
      <c r="Z24" s="712">
        <v>0</v>
      </c>
      <c r="AA24" s="712">
        <v>0</v>
      </c>
      <c r="AB24" s="721">
        <v>0</v>
      </c>
      <c r="AC24" s="732" t="s">
        <v>839</v>
      </c>
    </row>
    <row r="25" spans="1:29" ht="39.75" customHeight="1">
      <c r="A25" s="626" t="s">
        <v>507</v>
      </c>
      <c r="B25" s="359" t="s">
        <v>28</v>
      </c>
      <c r="C25" s="360">
        <v>45991</v>
      </c>
      <c r="D25" s="360" t="s">
        <v>50</v>
      </c>
      <c r="E25" s="367">
        <v>45748</v>
      </c>
      <c r="F25" s="366" t="s">
        <v>59</v>
      </c>
      <c r="G25" s="368" t="s">
        <v>840</v>
      </c>
      <c r="H25" s="369">
        <v>0</v>
      </c>
      <c r="I25" s="369" t="s">
        <v>774</v>
      </c>
      <c r="J25" s="362" t="s">
        <v>30</v>
      </c>
      <c r="K25" s="597"/>
      <c r="L25" s="367">
        <v>45741</v>
      </c>
      <c r="M25" s="362" t="s">
        <v>110</v>
      </c>
      <c r="N25" s="646">
        <v>17203.45</v>
      </c>
      <c r="O25" s="362" t="s">
        <v>110</v>
      </c>
      <c r="P25" s="640" t="s">
        <v>38</v>
      </c>
      <c r="Q25" s="370">
        <v>45742</v>
      </c>
      <c r="R25" s="363" t="s">
        <v>775</v>
      </c>
      <c r="S25" s="373" t="s">
        <v>776</v>
      </c>
      <c r="T25" s="373" t="s">
        <v>776</v>
      </c>
      <c r="U25" s="9">
        <v>1157</v>
      </c>
      <c r="V25" s="487">
        <v>1321</v>
      </c>
      <c r="W25" s="364">
        <f t="shared" si="0"/>
        <v>-164</v>
      </c>
      <c r="X25" s="365">
        <f t="shared" si="1"/>
        <v>1.1417458945548833</v>
      </c>
      <c r="Y25" s="370">
        <v>45925</v>
      </c>
      <c r="Z25" s="280">
        <v>0</v>
      </c>
      <c r="AA25" s="280">
        <v>0</v>
      </c>
      <c r="AB25" s="1151">
        <v>0</v>
      </c>
      <c r="AC25" s="873" t="s">
        <v>841</v>
      </c>
    </row>
    <row r="26" spans="1:29" ht="39.75" customHeight="1">
      <c r="A26" s="755" t="s">
        <v>514</v>
      </c>
      <c r="B26" s="359" t="s">
        <v>28</v>
      </c>
      <c r="C26" s="704">
        <v>46048</v>
      </c>
      <c r="D26" s="704" t="s">
        <v>842</v>
      </c>
      <c r="E26" s="715">
        <v>45748</v>
      </c>
      <c r="F26" s="345" t="s">
        <v>59</v>
      </c>
      <c r="G26" s="716" t="s">
        <v>843</v>
      </c>
      <c r="H26" s="717">
        <v>0</v>
      </c>
      <c r="I26" s="717" t="s">
        <v>774</v>
      </c>
      <c r="J26" s="706" t="s">
        <v>30</v>
      </c>
      <c r="K26" s="597"/>
      <c r="L26" s="715">
        <v>45742</v>
      </c>
      <c r="M26" s="706" t="s">
        <v>110</v>
      </c>
      <c r="N26" s="727">
        <v>13442.35</v>
      </c>
      <c r="O26" s="706" t="s">
        <v>110</v>
      </c>
      <c r="P26" s="825" t="s">
        <v>38</v>
      </c>
      <c r="Q26" s="720">
        <v>46027</v>
      </c>
      <c r="R26" s="363" t="s">
        <v>775</v>
      </c>
      <c r="S26" s="373" t="s">
        <v>776</v>
      </c>
      <c r="T26" s="373" t="s">
        <v>776</v>
      </c>
      <c r="U26" s="711">
        <v>831</v>
      </c>
      <c r="V26" s="840">
        <v>863</v>
      </c>
      <c r="W26" s="710">
        <f t="shared" si="0"/>
        <v>-32</v>
      </c>
      <c r="X26" s="365">
        <f t="shared" si="1"/>
        <v>1.0385078219013237</v>
      </c>
      <c r="Y26" s="720">
        <v>46034</v>
      </c>
      <c r="Z26" s="712">
        <v>0</v>
      </c>
      <c r="AA26" s="712">
        <v>0</v>
      </c>
      <c r="AB26" s="1151">
        <v>0</v>
      </c>
      <c r="AC26" s="841" t="s">
        <v>844</v>
      </c>
    </row>
    <row r="27" spans="1:29" ht="39.75" customHeight="1">
      <c r="A27" s="681" t="s">
        <v>433</v>
      </c>
      <c r="B27" s="575" t="s">
        <v>28</v>
      </c>
      <c r="C27" s="608">
        <v>45991</v>
      </c>
      <c r="D27" s="691" t="s">
        <v>50</v>
      </c>
      <c r="E27" s="24">
        <v>45779</v>
      </c>
      <c r="F27" s="576" t="s">
        <v>59</v>
      </c>
      <c r="G27" s="578" t="s">
        <v>434</v>
      </c>
      <c r="H27" s="579">
        <v>0</v>
      </c>
      <c r="I27" s="369" t="s">
        <v>774</v>
      </c>
      <c r="J27" s="362" t="s">
        <v>30</v>
      </c>
      <c r="K27" s="615"/>
      <c r="L27" s="19">
        <v>45742</v>
      </c>
      <c r="M27" s="617" t="s">
        <v>110</v>
      </c>
      <c r="N27" s="684">
        <v>23800.25</v>
      </c>
      <c r="O27" s="300" t="s">
        <v>110</v>
      </c>
      <c r="P27" s="680" t="s">
        <v>38</v>
      </c>
      <c r="Q27" s="21">
        <v>45743</v>
      </c>
      <c r="R27" s="363" t="s">
        <v>775</v>
      </c>
      <c r="S27" s="373" t="s">
        <v>776</v>
      </c>
      <c r="T27" s="373" t="s">
        <v>776</v>
      </c>
      <c r="U27" s="5">
        <v>1697</v>
      </c>
      <c r="V27" s="656">
        <v>1815</v>
      </c>
      <c r="W27" s="364">
        <f t="shared" si="0"/>
        <v>-118</v>
      </c>
      <c r="X27" s="256">
        <f t="shared" si="1"/>
        <v>1.0695344725987035</v>
      </c>
      <c r="Y27" s="21">
        <v>45791</v>
      </c>
      <c r="Z27" s="466">
        <v>1</v>
      </c>
      <c r="AA27" s="466">
        <v>0</v>
      </c>
      <c r="AB27" s="1190">
        <v>0</v>
      </c>
      <c r="AC27" s="1138" t="s">
        <v>839</v>
      </c>
    </row>
    <row r="28" spans="1:29" ht="39.75" customHeight="1">
      <c r="A28" s="755" t="s">
        <v>435</v>
      </c>
      <c r="B28" s="359" t="s">
        <v>28</v>
      </c>
      <c r="C28" s="704">
        <v>46044</v>
      </c>
      <c r="D28" s="704" t="s">
        <v>50</v>
      </c>
      <c r="E28" s="715">
        <v>45700</v>
      </c>
      <c r="F28" s="715" t="s">
        <v>59</v>
      </c>
      <c r="G28" s="715" t="s">
        <v>436</v>
      </c>
      <c r="H28" s="717">
        <v>0</v>
      </c>
      <c r="I28" s="717" t="s">
        <v>774</v>
      </c>
      <c r="J28" s="717" t="s">
        <v>30</v>
      </c>
      <c r="K28" s="717"/>
      <c r="L28" s="715">
        <v>45700</v>
      </c>
      <c r="M28" s="717" t="s">
        <v>110</v>
      </c>
      <c r="N28" s="727">
        <v>19745.25</v>
      </c>
      <c r="O28" s="717" t="s">
        <v>110</v>
      </c>
      <c r="P28" s="825" t="s">
        <v>38</v>
      </c>
      <c r="Q28" s="720">
        <v>45696</v>
      </c>
      <c r="R28" s="363" t="s">
        <v>775</v>
      </c>
      <c r="S28" s="373" t="s">
        <v>776</v>
      </c>
      <c r="T28" s="373" t="s">
        <v>776</v>
      </c>
      <c r="U28" s="721">
        <v>1534</v>
      </c>
      <c r="V28" s="757">
        <v>1571</v>
      </c>
      <c r="W28" s="710">
        <f t="shared" si="0"/>
        <v>-37</v>
      </c>
      <c r="X28" s="365">
        <f t="shared" si="1"/>
        <v>1.0241199478487615</v>
      </c>
      <c r="Y28" s="720">
        <v>45736</v>
      </c>
      <c r="Z28" s="712">
        <v>0</v>
      </c>
      <c r="AA28" s="712">
        <v>0</v>
      </c>
      <c r="AB28" s="1191">
        <v>0</v>
      </c>
      <c r="AC28" s="1192" t="s">
        <v>839</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845</v>
      </c>
    </row>
    <row r="30" spans="1:29" ht="39.75" customHeight="1">
      <c r="A30" s="755" t="s">
        <v>846</v>
      </c>
      <c r="B30" s="359" t="s">
        <v>28</v>
      </c>
      <c r="C30" s="704">
        <v>46218</v>
      </c>
      <c r="D30" s="704" t="s">
        <v>847</v>
      </c>
      <c r="E30" s="19" t="s">
        <v>260</v>
      </c>
      <c r="F30" s="716" t="s">
        <v>59</v>
      </c>
      <c r="G30" s="716" t="s">
        <v>848</v>
      </c>
      <c r="H30" s="717">
        <v>380</v>
      </c>
      <c r="I30" s="1150" t="s">
        <v>774</v>
      </c>
      <c r="J30" s="706" t="s">
        <v>36</v>
      </c>
      <c r="K30" s="735"/>
      <c r="L30" s="715">
        <v>45964</v>
      </c>
      <c r="M30" s="717" t="s">
        <v>110</v>
      </c>
      <c r="N30" s="727">
        <v>117414</v>
      </c>
      <c r="O30" s="717" t="s">
        <v>110</v>
      </c>
      <c r="P30" s="756" t="s">
        <v>38</v>
      </c>
      <c r="Q30" s="720">
        <v>45964</v>
      </c>
      <c r="R30" s="720"/>
      <c r="S30" s="373" t="s">
        <v>776</v>
      </c>
      <c r="T30" s="373" t="s">
        <v>776</v>
      </c>
      <c r="U30" s="721">
        <v>9181</v>
      </c>
      <c r="V30" s="757">
        <v>9179</v>
      </c>
      <c r="W30" s="710">
        <f t="shared" si="0"/>
        <v>2</v>
      </c>
      <c r="X30" s="383">
        <f t="shared" si="1"/>
        <v>0.99978215880623023</v>
      </c>
      <c r="Y30" s="709">
        <v>45992</v>
      </c>
      <c r="Z30" s="712">
        <v>1</v>
      </c>
      <c r="AA30" s="712">
        <v>0</v>
      </c>
      <c r="AB30" s="1151">
        <v>0</v>
      </c>
      <c r="AC30" s="828" t="s">
        <v>849</v>
      </c>
    </row>
    <row r="31" spans="1:29" ht="39.75" customHeight="1"/>
    <row r="32" spans="1:29" ht="39.75" customHeight="1"/>
    <row r="33" spans="1:1" ht="39.75" customHeight="1"/>
    <row r="34" spans="1:1" ht="39.75" customHeight="1"/>
    <row r="35" spans="1:1" ht="39.75" customHeight="1"/>
    <row r="42" spans="1:1">
      <c r="A42"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6:I18 I9:I11" xr:uid="{FF75A226-FC7F-404C-911A-49986724D48A}">
      <formula1>"On Track, In Jeopardy, Completed on Track, Completed, Completed -Missed TSD, On Hold Per Tillman"</formula1>
    </dataValidation>
    <dataValidation type="list" allowBlank="1" showInputMessage="1" showErrorMessage="1" sqref="I29:I30 I12:I15 I2:I8 I19: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7 U6:U7 R8 Q1:R7 L23:L30 L1:L18 U21:U22 L20:L21 Q9:R23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abSelected="1" topLeftCell="A80" workbookViewId="0">
      <pane xSplit="1" topLeftCell="Z272" activePane="topRight" state="frozen"/>
      <selection pane="topRight" activeCell="C189" sqref="C18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774</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776</v>
      </c>
      <c r="AB2" s="258"/>
    </row>
    <row r="3" spans="1:28" ht="39.75" customHeight="1">
      <c r="A3" s="503" t="s">
        <v>115</v>
      </c>
      <c r="B3" s="311" t="s">
        <v>34</v>
      </c>
      <c r="C3" s="299">
        <v>45991</v>
      </c>
      <c r="D3" s="19" t="s">
        <v>858</v>
      </c>
      <c r="E3" s="305">
        <v>45707</v>
      </c>
      <c r="F3" s="18" t="s">
        <v>51</v>
      </c>
      <c r="G3" s="441" t="s">
        <v>116</v>
      </c>
      <c r="H3" s="304">
        <v>0</v>
      </c>
      <c r="I3" s="304" t="s">
        <v>774</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774</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776</v>
      </c>
      <c r="AA7" s="373" t="s">
        <v>776</v>
      </c>
      <c r="AB7" s="1057" t="s">
        <v>864</v>
      </c>
    </row>
    <row r="8" spans="1:28" ht="39.75" customHeight="1">
      <c r="A8" s="962" t="s">
        <v>865</v>
      </c>
      <c r="B8" s="1193" t="s">
        <v>34</v>
      </c>
      <c r="C8" s="598">
        <v>45955</v>
      </c>
      <c r="D8" s="599" t="s">
        <v>56</v>
      </c>
      <c r="E8" s="599">
        <v>45919</v>
      </c>
      <c r="F8" s="599" t="s">
        <v>53</v>
      </c>
      <c r="G8" s="1194" t="s">
        <v>866</v>
      </c>
      <c r="H8" s="313">
        <v>0</v>
      </c>
      <c r="I8" s="1195" t="s">
        <v>774</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776</v>
      </c>
      <c r="AA8" s="373" t="s">
        <v>776</v>
      </c>
      <c r="AB8" s="1057" t="s">
        <v>867</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774</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774</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774</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774</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774</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774</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909</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774</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774</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774</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776</v>
      </c>
      <c r="AA55" s="373" t="s">
        <v>776</v>
      </c>
      <c r="AB55" s="603" t="s">
        <v>919</v>
      </c>
    </row>
    <row r="56" spans="1:28" ht="39.75" customHeight="1">
      <c r="A56" s="563" t="s">
        <v>920</v>
      </c>
      <c r="B56" s="358" t="s">
        <v>31</v>
      </c>
      <c r="C56" s="367">
        <v>45960</v>
      </c>
      <c r="D56" s="360" t="s">
        <v>816</v>
      </c>
      <c r="E56" s="360">
        <v>45932</v>
      </c>
      <c r="F56" s="358" t="s">
        <v>57</v>
      </c>
      <c r="G56" s="361"/>
      <c r="H56" s="362">
        <v>79</v>
      </c>
      <c r="I56" s="1150" t="s">
        <v>774</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774</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776</v>
      </c>
      <c r="AB57" s="104" t="s">
        <v>923</v>
      </c>
    </row>
    <row r="58" spans="1:28" ht="39.75" customHeight="1">
      <c r="A58" s="563" t="s">
        <v>924</v>
      </c>
      <c r="B58" s="358" t="s">
        <v>31</v>
      </c>
      <c r="C58" s="367">
        <v>45976</v>
      </c>
      <c r="D58" s="360" t="s">
        <v>56</v>
      </c>
      <c r="E58" s="360">
        <v>45959</v>
      </c>
      <c r="F58" s="358" t="s">
        <v>61</v>
      </c>
      <c r="G58" s="361"/>
      <c r="H58" s="362">
        <v>61</v>
      </c>
      <c r="I58" s="1150" t="s">
        <v>774</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776</v>
      </c>
      <c r="AB58" s="352" t="s">
        <v>925</v>
      </c>
    </row>
    <row r="59" spans="1:28" ht="39.75" customHeight="1">
      <c r="A59" s="563" t="s">
        <v>926</v>
      </c>
      <c r="B59" s="358" t="s">
        <v>31</v>
      </c>
      <c r="C59" s="367">
        <v>45976</v>
      </c>
      <c r="D59" s="360" t="s">
        <v>56</v>
      </c>
      <c r="E59" s="360">
        <v>45959</v>
      </c>
      <c r="F59" s="358" t="s">
        <v>927</v>
      </c>
      <c r="G59" s="361"/>
      <c r="H59" s="362">
        <v>69</v>
      </c>
      <c r="I59" s="1150" t="s">
        <v>774</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774</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774</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774</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816</v>
      </c>
      <c r="E63" s="704">
        <v>46045</v>
      </c>
      <c r="F63" s="705" t="s">
        <v>61</v>
      </c>
      <c r="G63" s="705" t="s">
        <v>939</v>
      </c>
      <c r="H63" s="706">
        <v>69</v>
      </c>
      <c r="I63" s="1150" t="s">
        <v>774</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816</v>
      </c>
      <c r="E66" s="360">
        <v>45936</v>
      </c>
      <c r="F66" s="358" t="s">
        <v>61</v>
      </c>
      <c r="G66" s="361"/>
      <c r="H66" s="362">
        <v>83</v>
      </c>
      <c r="I66" s="1150"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774</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774</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774</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774</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774</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774</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774</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776</v>
      </c>
      <c r="AB78" s="830" t="s">
        <v>967</v>
      </c>
    </row>
    <row r="79" spans="1:28" ht="39.75" customHeight="1">
      <c r="A79" s="297" t="s">
        <v>968</v>
      </c>
      <c r="B79" s="355" t="s">
        <v>31</v>
      </c>
      <c r="C79" s="19">
        <v>45899</v>
      </c>
      <c r="D79" s="18" t="s">
        <v>969</v>
      </c>
      <c r="E79" s="299">
        <v>45876</v>
      </c>
      <c r="F79" s="305" t="s">
        <v>869</v>
      </c>
      <c r="G79" s="495" t="s">
        <v>970</v>
      </c>
      <c r="H79" s="300">
        <v>0</v>
      </c>
      <c r="I79" s="301" t="s">
        <v>774</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774</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774</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774</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776</v>
      </c>
      <c r="AB83" s="939" t="s">
        <v>979</v>
      </c>
    </row>
    <row r="84" spans="1:28" ht="39.75" customHeight="1">
      <c r="A84" s="297" t="s">
        <v>241</v>
      </c>
      <c r="B84" s="298" t="s">
        <v>31</v>
      </c>
      <c r="C84" s="457">
        <v>45805</v>
      </c>
      <c r="D84" s="457" t="s">
        <v>56</v>
      </c>
      <c r="E84" s="457">
        <v>45695</v>
      </c>
      <c r="F84" s="457" t="s">
        <v>869</v>
      </c>
      <c r="G84" s="1211"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774</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776</v>
      </c>
      <c r="AB90" s="742" t="s">
        <v>988</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774</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774</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816</v>
      </c>
      <c r="E97" s="360">
        <v>45961</v>
      </c>
      <c r="F97" s="358" t="s">
        <v>57</v>
      </c>
      <c r="G97" s="361"/>
      <c r="H97" s="362">
        <v>0</v>
      </c>
      <c r="I97" s="362" t="s">
        <v>774</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776</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774</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776</v>
      </c>
      <c r="AB108" s="27" t="s">
        <v>1010</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774</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776</v>
      </c>
      <c r="AB110" s="11" t="s">
        <v>1012</v>
      </c>
    </row>
    <row r="111" spans="1:28" ht="39.75" customHeight="1">
      <c r="A111" s="503" t="s">
        <v>291</v>
      </c>
      <c r="B111" s="302" t="s">
        <v>28</v>
      </c>
      <c r="C111" s="19">
        <v>45772</v>
      </c>
      <c r="D111" s="19" t="s">
        <v>1006</v>
      </c>
      <c r="E111" s="305">
        <v>45695</v>
      </c>
      <c r="F111" s="18" t="s">
        <v>1008</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776</v>
      </c>
      <c r="AB112" s="27" t="s">
        <v>1013</v>
      </c>
    </row>
    <row r="113" spans="1:28" ht="39.75" customHeight="1">
      <c r="A113" s="503" t="s">
        <v>294</v>
      </c>
      <c r="B113" s="302" t="s">
        <v>28</v>
      </c>
      <c r="C113" s="19">
        <v>45772</v>
      </c>
      <c r="D113" s="305" t="s">
        <v>886</v>
      </c>
      <c r="E113" s="305">
        <v>45686</v>
      </c>
      <c r="F113" s="305" t="s">
        <v>1001</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776</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776</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776</v>
      </c>
      <c r="AB120" s="1219" t="s">
        <v>1024</v>
      </c>
    </row>
    <row r="121" spans="1:28" ht="39.75" customHeight="1">
      <c r="A121" s="297" t="s">
        <v>310</v>
      </c>
      <c r="B121" s="302" t="s">
        <v>28</v>
      </c>
      <c r="C121" s="19">
        <v>45772</v>
      </c>
      <c r="D121" s="18" t="s">
        <v>860</v>
      </c>
      <c r="E121" s="19">
        <v>45743</v>
      </c>
      <c r="F121" s="18" t="s">
        <v>1025</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776</v>
      </c>
      <c r="AB121" s="76" t="s">
        <v>1026</v>
      </c>
    </row>
    <row r="122" spans="1:28" ht="39.75" customHeight="1">
      <c r="A122" s="297" t="s">
        <v>312</v>
      </c>
      <c r="B122" s="302" t="s">
        <v>28</v>
      </c>
      <c r="C122" s="19">
        <v>45772</v>
      </c>
      <c r="D122" s="18" t="s">
        <v>1027</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1016</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776</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776</v>
      </c>
      <c r="AB146" s="11"/>
    </row>
    <row r="147" spans="1:28" ht="39.75" customHeight="1">
      <c r="A147" s="297" t="s">
        <v>372</v>
      </c>
      <c r="B147" s="302" t="s">
        <v>28</v>
      </c>
      <c r="C147" s="305">
        <v>45711</v>
      </c>
      <c r="D147" s="19" t="s">
        <v>1027</v>
      </c>
      <c r="E147" s="299">
        <v>45706</v>
      </c>
      <c r="F147" s="19" t="s">
        <v>55</v>
      </c>
      <c r="G147" s="306" t="s">
        <v>373</v>
      </c>
      <c r="H147" s="20">
        <v>85</v>
      </c>
      <c r="I147" s="304" t="s">
        <v>774</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774</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774</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774</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776</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774</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63">
        <v>46106</v>
      </c>
      <c r="AB166" s="1375"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774</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776</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774</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776</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774</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776</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774</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774</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774</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774</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774</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774</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774</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774</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774</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774</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774</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774</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774</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774</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774</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774</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774</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774</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774</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774</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774</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774</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774</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774</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774</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774</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774</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774</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774</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774</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774</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774</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774</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833</v>
      </c>
      <c r="E215" s="715">
        <v>46034</v>
      </c>
      <c r="F215" s="716" t="s">
        <v>53</v>
      </c>
      <c r="G215" s="716"/>
      <c r="H215" s="717">
        <v>76</v>
      </c>
      <c r="I215" s="372" t="s">
        <v>774</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774</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774</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814</v>
      </c>
    </row>
    <row r="218" spans="1:28" ht="39.75" customHeight="1">
      <c r="A218" s="563" t="s">
        <v>1165</v>
      </c>
      <c r="B218" s="377" t="s">
        <v>37</v>
      </c>
      <c r="C218" s="360">
        <v>46006</v>
      </c>
      <c r="D218" s="366" t="s">
        <v>52</v>
      </c>
      <c r="E218" s="367">
        <v>45975</v>
      </c>
      <c r="F218" s="366" t="s">
        <v>51</v>
      </c>
      <c r="G218" s="368" t="s">
        <v>1166</v>
      </c>
      <c r="H218" s="369">
        <v>86</v>
      </c>
      <c r="I218" s="372" t="s">
        <v>774</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774</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816</v>
      </c>
      <c r="E224" s="704">
        <v>46042</v>
      </c>
      <c r="F224" s="705" t="s">
        <v>57</v>
      </c>
      <c r="G224" s="705" t="s">
        <v>1177</v>
      </c>
      <c r="H224" s="706">
        <v>65</v>
      </c>
      <c r="I224" s="1150" t="s">
        <v>774</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774</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774</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774</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774</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774</v>
      </c>
      <c r="J229" s="706" t="s">
        <v>30</v>
      </c>
      <c r="K229" s="704">
        <v>45994</v>
      </c>
      <c r="L229" s="717" t="s">
        <v>110</v>
      </c>
      <c r="M229" s="835">
        <v>42150</v>
      </c>
      <c r="N229" s="707"/>
      <c r="O229" s="707"/>
      <c r="P229" s="717" t="s">
        <v>110</v>
      </c>
      <c r="Q229" s="836" t="s">
        <v>38</v>
      </c>
      <c r="R229" s="709">
        <v>45994</v>
      </c>
      <c r="S229" s="333">
        <v>3885</v>
      </c>
      <c r="T229" s="837">
        <v>3910</v>
      </c>
      <c r="U229" s="365">
        <f>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774</v>
      </c>
      <c r="J230" s="362" t="s">
        <v>30</v>
      </c>
      <c r="K230" s="360">
        <v>45903</v>
      </c>
      <c r="L230" s="362" t="s">
        <v>110</v>
      </c>
      <c r="M230" s="651">
        <v>59116.7</v>
      </c>
      <c r="N230" s="415"/>
      <c r="O230" s="415"/>
      <c r="P230" s="362" t="s">
        <v>110</v>
      </c>
      <c r="Q230" s="565" t="s">
        <v>38</v>
      </c>
      <c r="R230" s="363">
        <v>45903</v>
      </c>
      <c r="S230" s="364">
        <v>4833</v>
      </c>
      <c r="T230" s="382">
        <v>4646</v>
      </c>
      <c r="U230" s="3">
        <f>IFERROR($T230/$S230, 0)</f>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774</v>
      </c>
      <c r="J231" s="706" t="s">
        <v>30</v>
      </c>
      <c r="K231" s="704">
        <v>45936</v>
      </c>
      <c r="L231" s="706" t="s">
        <v>110</v>
      </c>
      <c r="M231" s="835">
        <v>38192</v>
      </c>
      <c r="N231" s="707"/>
      <c r="O231" s="707"/>
      <c r="P231" s="706" t="s">
        <v>110</v>
      </c>
      <c r="Q231" s="836" t="s">
        <v>38</v>
      </c>
      <c r="R231" s="709">
        <v>45936</v>
      </c>
      <c r="S231" s="710">
        <v>2845</v>
      </c>
      <c r="T231" s="837">
        <v>2825</v>
      </c>
      <c r="U231" s="365">
        <f>IFERROR($T231/$S231, 0)</f>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774</v>
      </c>
      <c r="J232" s="362" t="s">
        <v>30</v>
      </c>
      <c r="K232" s="360">
        <v>45903</v>
      </c>
      <c r="L232" s="362" t="s">
        <v>110</v>
      </c>
      <c r="M232" s="651">
        <v>40406</v>
      </c>
      <c r="N232" s="415"/>
      <c r="O232" s="415"/>
      <c r="P232" s="362" t="s">
        <v>110</v>
      </c>
      <c r="Q232" s="565" t="s">
        <v>38</v>
      </c>
      <c r="R232" s="363">
        <v>45903</v>
      </c>
      <c r="S232" s="364">
        <v>3895</v>
      </c>
      <c r="T232" s="382">
        <v>3809</v>
      </c>
      <c r="U232" s="3">
        <f>IFERROR($T232/$S232, 0)</f>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774</v>
      </c>
      <c r="J233" s="706" t="s">
        <v>30</v>
      </c>
      <c r="K233" s="704">
        <v>45936</v>
      </c>
      <c r="L233" s="706" t="s">
        <v>110</v>
      </c>
      <c r="M233" s="835">
        <v>37755.599999999999</v>
      </c>
      <c r="N233" s="707"/>
      <c r="O233" s="707"/>
      <c r="P233" s="706" t="s">
        <v>110</v>
      </c>
      <c r="Q233" s="836" t="s">
        <v>38</v>
      </c>
      <c r="R233" s="709">
        <v>45936</v>
      </c>
      <c r="S233" s="710">
        <v>2584</v>
      </c>
      <c r="T233" s="837">
        <v>2584</v>
      </c>
      <c r="U233" s="365">
        <f>IFERROR($T233/$S233, 0)</f>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774</v>
      </c>
      <c r="J234" s="706" t="s">
        <v>30</v>
      </c>
      <c r="K234" s="704">
        <v>45972</v>
      </c>
      <c r="L234" s="706" t="s">
        <v>110</v>
      </c>
      <c r="M234" s="835">
        <v>27615.5</v>
      </c>
      <c r="N234" s="707"/>
      <c r="O234" s="707"/>
      <c r="P234" s="706" t="s">
        <v>110</v>
      </c>
      <c r="Q234" s="836" t="s">
        <v>38</v>
      </c>
      <c r="R234" s="740">
        <v>45979</v>
      </c>
      <c r="S234" s="710">
        <v>2027</v>
      </c>
      <c r="T234" s="837">
        <v>2146</v>
      </c>
      <c r="U234" s="383">
        <f>IFERROR($T234/$S234, 0)</f>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774</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774</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774</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774</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774</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774</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816</v>
      </c>
      <c r="E241" s="19">
        <v>45950</v>
      </c>
      <c r="F241" s="18" t="s">
        <v>61</v>
      </c>
      <c r="G241" s="303"/>
      <c r="H241" s="20">
        <v>82</v>
      </c>
      <c r="I241" s="304" t="s">
        <v>774</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774</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816</v>
      </c>
      <c r="E243" s="704">
        <v>46021</v>
      </c>
      <c r="F243" s="705" t="s">
        <v>61</v>
      </c>
      <c r="G243" s="705" t="s">
        <v>1228</v>
      </c>
      <c r="H243" s="706">
        <v>88</v>
      </c>
      <c r="I243" s="1150" t="s">
        <v>774</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774</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774</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774</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774</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774</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816</v>
      </c>
      <c r="E249" s="360">
        <v>45953</v>
      </c>
      <c r="F249" s="358" t="s">
        <v>61</v>
      </c>
      <c r="G249" s="361" t="s">
        <v>1239</v>
      </c>
      <c r="H249" s="362">
        <v>0</v>
      </c>
      <c r="I249" s="362" t="s">
        <v>774</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820</v>
      </c>
      <c r="E250" s="360">
        <v>45939</v>
      </c>
      <c r="F250" s="358" t="s">
        <v>869</v>
      </c>
      <c r="G250" s="361"/>
      <c r="H250" s="362">
        <v>385</v>
      </c>
      <c r="I250" s="1150" t="s">
        <v>774</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774</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820</v>
      </c>
      <c r="E252" s="360">
        <v>45958</v>
      </c>
      <c r="F252" s="358" t="s">
        <v>61</v>
      </c>
      <c r="G252" s="361" t="s">
        <v>1248</v>
      </c>
      <c r="H252" s="362">
        <v>303</v>
      </c>
      <c r="I252" s="1150" t="s">
        <v>774</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774</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774</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774</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774</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816</v>
      </c>
      <c r="E257" s="704">
        <v>45965</v>
      </c>
      <c r="F257" s="705" t="s">
        <v>57</v>
      </c>
      <c r="G257" s="705" t="s">
        <v>1260</v>
      </c>
      <c r="H257" s="706">
        <v>0</v>
      </c>
      <c r="I257" s="1150" t="s">
        <v>774</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774</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774</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774</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774</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774</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774</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774</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774</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774</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774</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774</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774</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774</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774</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774</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774</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63">
        <v>46106</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774</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774</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63">
        <v>46106</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774</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774</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774</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774</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774</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774</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774</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774</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774</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774</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774</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774</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774</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774</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774</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774</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774</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829</v>
      </c>
      <c r="E301" s="366" t="s">
        <v>260</v>
      </c>
      <c r="F301" s="358" t="s">
        <v>1020</v>
      </c>
      <c r="G301" s="361" t="s">
        <v>121</v>
      </c>
      <c r="H301" s="362">
        <v>60</v>
      </c>
      <c r="I301" s="372" t="s">
        <v>774</v>
      </c>
      <c r="J301" s="369" t="s">
        <v>36</v>
      </c>
      <c r="K301" s="360">
        <v>45716</v>
      </c>
      <c r="L301" s="369" t="s">
        <v>110</v>
      </c>
      <c r="M301" s="415">
        <v>2075.6999999999998</v>
      </c>
      <c r="N301" s="415"/>
      <c r="O301" s="415"/>
      <c r="P301" s="369" t="s">
        <v>110</v>
      </c>
      <c r="Q301" s="620" t="s">
        <v>38</v>
      </c>
      <c r="R301" s="277" t="s">
        <v>36</v>
      </c>
      <c r="S301" s="9">
        <v>0</v>
      </c>
      <c r="T301" s="277">
        <v>0</v>
      </c>
      <c r="U301" s="1256">
        <f t="shared" ref="U301:U307" si="2">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829</v>
      </c>
      <c r="E302" s="366" t="s">
        <v>260</v>
      </c>
      <c r="F302" s="366" t="s">
        <v>1020</v>
      </c>
      <c r="G302" s="368" t="s">
        <v>127</v>
      </c>
      <c r="H302" s="369">
        <v>79</v>
      </c>
      <c r="I302" s="372" t="s">
        <v>774</v>
      </c>
      <c r="J302" s="369" t="s">
        <v>36</v>
      </c>
      <c r="K302" s="360">
        <v>45716</v>
      </c>
      <c r="L302" s="369" t="s">
        <v>110</v>
      </c>
      <c r="M302" s="416">
        <v>2947.5</v>
      </c>
      <c r="N302" s="416"/>
      <c r="O302" s="416"/>
      <c r="P302" s="369" t="s">
        <v>110</v>
      </c>
      <c r="Q302" s="621" t="s">
        <v>38</v>
      </c>
      <c r="R302" s="277" t="s">
        <v>36</v>
      </c>
      <c r="S302" s="9">
        <v>0</v>
      </c>
      <c r="T302" s="277">
        <v>0</v>
      </c>
      <c r="U302" s="383">
        <f t="shared" si="2"/>
        <v>0</v>
      </c>
      <c r="V302" s="370">
        <v>45744</v>
      </c>
      <c r="W302" s="1035">
        <v>1</v>
      </c>
      <c r="X302" s="1035"/>
      <c r="Y302" s="1035"/>
      <c r="Z302" s="1035"/>
      <c r="AA302" s="1035"/>
      <c r="AB302" s="613"/>
    </row>
    <row r="303" spans="1:31" ht="39.75" customHeight="1">
      <c r="A303" s="1015" t="s">
        <v>126</v>
      </c>
      <c r="B303" s="377" t="s">
        <v>34</v>
      </c>
      <c r="C303" s="367">
        <v>45807</v>
      </c>
      <c r="D303" s="366" t="s">
        <v>829</v>
      </c>
      <c r="E303" s="366" t="s">
        <v>260</v>
      </c>
      <c r="F303" s="366" t="s">
        <v>1020</v>
      </c>
      <c r="G303" s="368" t="s">
        <v>1348</v>
      </c>
      <c r="H303" s="369">
        <v>83</v>
      </c>
      <c r="I303" s="372" t="s">
        <v>774</v>
      </c>
      <c r="J303" s="369" t="s">
        <v>36</v>
      </c>
      <c r="K303" s="360">
        <v>45716</v>
      </c>
      <c r="L303" s="369" t="s">
        <v>110</v>
      </c>
      <c r="M303" s="416">
        <v>2908.95</v>
      </c>
      <c r="N303" s="416"/>
      <c r="O303" s="416"/>
      <c r="P303" s="369" t="s">
        <v>110</v>
      </c>
      <c r="Q303" s="621" t="s">
        <v>38</v>
      </c>
      <c r="R303" s="277" t="s">
        <v>36</v>
      </c>
      <c r="S303" s="9">
        <v>0</v>
      </c>
      <c r="T303" s="277">
        <v>0</v>
      </c>
      <c r="U303" s="383">
        <f t="shared" si="2"/>
        <v>0</v>
      </c>
      <c r="V303" s="370">
        <v>45744</v>
      </c>
      <c r="W303" s="1035">
        <v>1</v>
      </c>
      <c r="X303" s="1035"/>
      <c r="Y303" s="1035"/>
      <c r="Z303" s="1035"/>
      <c r="AA303" s="1035"/>
      <c r="AB303" s="11"/>
    </row>
    <row r="304" spans="1:31" ht="39.75" customHeight="1">
      <c r="A304" s="1015" t="s">
        <v>271</v>
      </c>
      <c r="B304" s="359" t="s">
        <v>28</v>
      </c>
      <c r="C304" s="367">
        <v>45807</v>
      </c>
      <c r="D304" s="366" t="s">
        <v>829</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2"/>
        <v>0</v>
      </c>
      <c r="V304" s="370">
        <v>45812</v>
      </c>
      <c r="W304" s="256">
        <v>1</v>
      </c>
      <c r="X304" s="256"/>
      <c r="Y304" s="256"/>
      <c r="Z304" s="256"/>
      <c r="AA304" s="256"/>
      <c r="AB304" s="11"/>
    </row>
    <row r="305" spans="1:29" ht="39.75" customHeight="1">
      <c r="A305" s="1015" t="s">
        <v>281</v>
      </c>
      <c r="B305" s="359" t="s">
        <v>28</v>
      </c>
      <c r="C305" s="367">
        <v>45772</v>
      </c>
      <c r="D305" s="366" t="s">
        <v>829</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2"/>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774</v>
      </c>
      <c r="J306" s="369" t="s">
        <v>30</v>
      </c>
      <c r="K306" s="1257">
        <v>45716</v>
      </c>
      <c r="L306" s="372" t="s">
        <v>110</v>
      </c>
      <c r="M306" s="416">
        <v>2025.6</v>
      </c>
      <c r="N306" s="416"/>
      <c r="O306" s="416"/>
      <c r="P306" s="372" t="s">
        <v>110</v>
      </c>
      <c r="Q306" s="622" t="s">
        <v>38</v>
      </c>
      <c r="R306" s="277" t="s">
        <v>36</v>
      </c>
      <c r="S306" s="9">
        <v>0</v>
      </c>
      <c r="T306" s="364">
        <v>0</v>
      </c>
      <c r="U306" s="383">
        <f t="shared" si="2"/>
        <v>0</v>
      </c>
      <c r="V306" s="370">
        <v>45716</v>
      </c>
      <c r="W306" s="3">
        <v>1</v>
      </c>
      <c r="X306" s="1161"/>
      <c r="Y306" s="1161"/>
      <c r="Z306" s="1161"/>
      <c r="AA306" s="1161"/>
      <c r="AB306" s="1036" t="s">
        <v>1350</v>
      </c>
    </row>
    <row r="307" spans="1:29" ht="39.75" customHeight="1">
      <c r="A307" s="1015" t="s">
        <v>370</v>
      </c>
      <c r="B307" s="359" t="s">
        <v>28</v>
      </c>
      <c r="C307" s="367">
        <v>45742</v>
      </c>
      <c r="D307" s="366" t="s">
        <v>829</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2"/>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3">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3"/>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774</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4">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Z191:AA234 AA163:AA185 K178:K188 R178:R186 Z87:AA91 Z248:AA255 R246:R260 R8:R95 K54:K76 Z68:AA75 K221:K236 S210 R191:R193 R195:R244 D201:E201 AA277:AA296"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22389</v>
      </c>
      <c r="Q9">
        <v>8220</v>
      </c>
      <c r="R9">
        <v>37797</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150696</v>
      </c>
      <c r="Q13">
        <v>113546</v>
      </c>
      <c r="R13">
        <v>315140</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773</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773</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779</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779</v>
      </c>
      <c r="C975">
        <v>1917</v>
      </c>
      <c r="E975">
        <v>272</v>
      </c>
      <c r="G975">
        <v>2189</v>
      </c>
    </row>
    <row r="976" spans="1:7">
      <c r="A976" t="s">
        <v>924</v>
      </c>
      <c r="B976">
        <v>956</v>
      </c>
      <c r="G976">
        <v>956</v>
      </c>
    </row>
    <row r="977" spans="1:7">
      <c r="A977" t="s">
        <v>591</v>
      </c>
      <c r="E977">
        <v>195</v>
      </c>
      <c r="G977">
        <v>195</v>
      </c>
    </row>
    <row r="978" spans="1:7">
      <c r="A978" t="s">
        <v>808</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796</v>
      </c>
      <c r="D1100">
        <v>817</v>
      </c>
      <c r="E1100">
        <v>1820</v>
      </c>
      <c r="G1100">
        <v>2637</v>
      </c>
    </row>
    <row r="1101" spans="1:7">
      <c r="A1101" t="s">
        <v>1197</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802</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802</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825</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825</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782</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805</v>
      </c>
      <c r="C1309">
        <v>1646</v>
      </c>
      <c r="F1309">
        <v>6</v>
      </c>
      <c r="G1309">
        <v>1652</v>
      </c>
    </row>
    <row r="1310" spans="1:7">
      <c r="A1310" t="s">
        <v>823</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823</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815</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825</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815</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819</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t="s">
        <v>469</v>
      </c>
    </row>
    <row r="1415" spans="1:7">
      <c r="A1415" t="s">
        <v>508</v>
      </c>
    </row>
    <row r="1416" spans="1:7">
      <c r="A1416" t="s">
        <v>790</v>
      </c>
    </row>
    <row r="1417" spans="1:7">
      <c r="A1417" t="s">
        <v>655</v>
      </c>
      <c r="B1417">
        <v>225</v>
      </c>
      <c r="C1417">
        <v>135</v>
      </c>
      <c r="E1417">
        <v>360</v>
      </c>
    </row>
    <row r="1418" spans="1:7">
      <c r="A1418" t="s">
        <v>793</v>
      </c>
    </row>
    <row r="1419" spans="1:7">
      <c r="A1419" t="s">
        <v>788</v>
      </c>
    </row>
    <row r="1420" spans="1:7">
      <c r="A1420" t="s">
        <v>674</v>
      </c>
    </row>
    <row r="1421" spans="1:7">
      <c r="A1421" t="s">
        <v>597</v>
      </c>
      <c r="B1421">
        <v>735</v>
      </c>
      <c r="C1421">
        <v>755</v>
      </c>
      <c r="E1421">
        <v>1490</v>
      </c>
    </row>
    <row r="1422" spans="1:7">
      <c r="A1422" t="s">
        <v>1435</v>
      </c>
      <c r="C1422">
        <v>513</v>
      </c>
      <c r="E1422">
        <v>513</v>
      </c>
    </row>
    <row r="1423" spans="1:7">
      <c r="A1423" t="s">
        <v>657</v>
      </c>
    </row>
    <row r="1424" spans="1:7">
      <c r="A1424" t="s">
        <v>557</v>
      </c>
    </row>
    <row r="1425" spans="1:5">
      <c r="A1425" t="s">
        <v>835</v>
      </c>
    </row>
    <row r="1426" spans="1:5">
      <c r="A1426" t="s">
        <v>671</v>
      </c>
    </row>
    <row r="1427" spans="1:5">
      <c r="A1427" t="s">
        <v>469</v>
      </c>
      <c r="B1427">
        <v>960</v>
      </c>
      <c r="C1427">
        <v>1403</v>
      </c>
      <c r="E1427">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790</v>
      </c>
      <c r="B2336" s="880"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802</v>
      </c>
      <c r="B2378" s="895"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799</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799</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799</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799</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799</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799</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825</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782</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782</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825</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823</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3" t="s">
        <v>52</v>
      </c>
      <c r="C2640" s="23">
        <v>46056</v>
      </c>
      <c r="D2640" s="89">
        <v>1646</v>
      </c>
      <c r="E2640" s="11"/>
      <c r="F2640" s="11" t="s">
        <v>2350</v>
      </c>
      <c r="G2640" t="s">
        <v>1364</v>
      </c>
    </row>
    <row r="2641" spans="1:7">
      <c r="A2641" s="263" t="s">
        <v>823</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823</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823</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823</v>
      </c>
      <c r="B2660" s="240" t="s">
        <v>56</v>
      </c>
      <c r="C2660" s="23">
        <v>46062</v>
      </c>
      <c r="E2660" s="250">
        <v>1049</v>
      </c>
      <c r="F2660" s="11" t="s">
        <v>2362</v>
      </c>
      <c r="G2660" t="s">
        <v>1364</v>
      </c>
    </row>
    <row r="2661" spans="1:7">
      <c r="A2661" s="244" t="s">
        <v>1182</v>
      </c>
      <c r="B2661" s="244" t="s">
        <v>820</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820</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820</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820</v>
      </c>
      <c r="C2680" s="23">
        <v>46065</v>
      </c>
      <c r="D2680" s="11">
        <v>397</v>
      </c>
      <c r="F2680" s="11" t="s">
        <v>2368</v>
      </c>
      <c r="G2680" t="s">
        <v>1364</v>
      </c>
    </row>
    <row r="2681" spans="1:7">
      <c r="A2681" s="244" t="s">
        <v>823</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823</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820</v>
      </c>
      <c r="C2688" s="23">
        <v>46069</v>
      </c>
      <c r="D2688" s="89">
        <v>669</v>
      </c>
      <c r="G2688" t="s">
        <v>1364</v>
      </c>
    </row>
    <row r="2689" spans="1:7">
      <c r="A2689" s="244" t="s">
        <v>815</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820</v>
      </c>
      <c r="C2693" s="23">
        <v>46070</v>
      </c>
      <c r="D2693" s="11">
        <v>467</v>
      </c>
      <c r="G2693" t="s">
        <v>1364</v>
      </c>
    </row>
    <row r="2694" spans="1:7">
      <c r="A2694" s="244" t="s">
        <v>815</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820</v>
      </c>
      <c r="C2700" s="23">
        <v>46071</v>
      </c>
      <c r="D2700" s="11">
        <v>1133</v>
      </c>
      <c r="F2700" s="11" t="s">
        <v>2375</v>
      </c>
      <c r="G2700" t="s">
        <v>1364</v>
      </c>
    </row>
    <row r="2701" spans="1:7">
      <c r="A2701" s="244" t="s">
        <v>815</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820</v>
      </c>
      <c r="C2706" s="23">
        <v>46072</v>
      </c>
      <c r="D2706" s="11">
        <v>448</v>
      </c>
      <c r="G2706" t="s">
        <v>1364</v>
      </c>
    </row>
    <row r="2707" spans="1:7">
      <c r="A2707" s="244" t="s">
        <v>815</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815</v>
      </c>
      <c r="B2718" s="244" t="s">
        <v>56</v>
      </c>
      <c r="C2718" s="23">
        <v>46076</v>
      </c>
      <c r="F2718" s="11" t="s">
        <v>1746</v>
      </c>
      <c r="G2718" t="s">
        <v>1364</v>
      </c>
    </row>
    <row r="2719" spans="1:7">
      <c r="A2719" s="240" t="s">
        <v>1182</v>
      </c>
      <c r="B2719" s="240" t="s">
        <v>820</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820</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825</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825</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1115</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819</v>
      </c>
      <c r="B2791" s="240" t="s">
        <v>820</v>
      </c>
      <c r="C2791" s="23">
        <v>46098</v>
      </c>
      <c r="D2791" s="11">
        <v>560</v>
      </c>
      <c r="F2791" s="11" t="s">
        <v>2403</v>
      </c>
      <c r="G2791" t="s">
        <v>1365</v>
      </c>
    </row>
    <row r="2792" spans="1:7">
      <c r="A2792" s="1277" t="s">
        <v>788</v>
      </c>
      <c r="B2792" s="1277" t="s">
        <v>52</v>
      </c>
      <c r="C2792" s="23">
        <v>46098</v>
      </c>
      <c r="D2792" s="89">
        <v>1300</v>
      </c>
      <c r="G2792" t="s">
        <v>1365</v>
      </c>
    </row>
    <row r="2793" spans="1:7">
      <c r="A2793" s="1278" t="s">
        <v>793</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819</v>
      </c>
      <c r="B2798" s="240" t="s">
        <v>820</v>
      </c>
      <c r="C2798" s="23">
        <v>46099</v>
      </c>
      <c r="D2798" s="11">
        <v>367</v>
      </c>
      <c r="F2798" s="11" t="s">
        <v>2406</v>
      </c>
      <c r="G2798" t="s">
        <v>1365</v>
      </c>
    </row>
    <row r="2799" spans="1:7">
      <c r="A2799" s="244" t="s">
        <v>1434</v>
      </c>
      <c r="B2799" s="244" t="s">
        <v>820</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788</v>
      </c>
      <c r="B2809" s="1337" t="s">
        <v>52</v>
      </c>
      <c r="C2809" s="23">
        <v>46100</v>
      </c>
      <c r="D2809" s="89">
        <v>1766</v>
      </c>
      <c r="F2809" s="11" t="s">
        <v>1866</v>
      </c>
      <c r="G2809" t="s">
        <v>1365</v>
      </c>
    </row>
    <row r="2810" spans="1:7">
      <c r="A2810" s="1337" t="s">
        <v>793</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788</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790</v>
      </c>
      <c r="B2821" s="1351" t="s">
        <v>54</v>
      </c>
      <c r="C2821" s="23">
        <v>46104</v>
      </c>
      <c r="F2821" s="1341" t="s">
        <v>1665</v>
      </c>
      <c r="G2821" t="s">
        <v>1365</v>
      </c>
    </row>
    <row r="2822" spans="1:7">
      <c r="A2822" s="1351" t="s">
        <v>793</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D2825" s="11">
        <v>513</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row r="2828" spans="1:7">
      <c r="A2828" s="1277" t="s">
        <v>508</v>
      </c>
      <c r="B2828" s="1277" t="s">
        <v>1368</v>
      </c>
      <c r="C2828" s="23">
        <v>46106</v>
      </c>
      <c r="G2828" t="s">
        <v>1365</v>
      </c>
    </row>
    <row r="2829" spans="1:7">
      <c r="A2829" s="1277" t="s">
        <v>557</v>
      </c>
      <c r="B2829" s="1277" t="s">
        <v>56</v>
      </c>
      <c r="C2829" s="23">
        <v>46106</v>
      </c>
      <c r="G2829" t="s">
        <v>1365</v>
      </c>
    </row>
    <row r="2830" spans="1:7">
      <c r="A2830" s="1350" t="s">
        <v>655</v>
      </c>
      <c r="B2830" s="1350" t="s">
        <v>58</v>
      </c>
      <c r="C2830" s="23">
        <v>46106</v>
      </c>
      <c r="G2830" t="s">
        <v>1365</v>
      </c>
    </row>
    <row r="2831" spans="1:7">
      <c r="A2831" s="1351" t="s">
        <v>597</v>
      </c>
      <c r="B2831" s="1351" t="s">
        <v>54</v>
      </c>
      <c r="C2831" s="23">
        <v>46106</v>
      </c>
      <c r="G2831" t="s">
        <v>1365</v>
      </c>
    </row>
    <row r="2832" spans="1:7">
      <c r="A2832" s="1351" t="s">
        <v>788</v>
      </c>
      <c r="B2832" s="1351" t="s">
        <v>2282</v>
      </c>
      <c r="C2832" s="23">
        <v>46106</v>
      </c>
      <c r="F2832" s="11" t="s">
        <v>2416</v>
      </c>
      <c r="G2832" t="s">
        <v>1365</v>
      </c>
    </row>
    <row r="2833" spans="1:7">
      <c r="A2833" s="1351" t="s">
        <v>655</v>
      </c>
      <c r="B2833" s="1351" t="s">
        <v>1368</v>
      </c>
      <c r="C2833" s="23">
        <v>46106</v>
      </c>
      <c r="G2833" t="s">
        <v>1365</v>
      </c>
    </row>
    <row r="2834" spans="1:7">
      <c r="A2834" s="1351" t="s">
        <v>674</v>
      </c>
      <c r="B2834" s="1351" t="s">
        <v>52</v>
      </c>
      <c r="C2834" s="23">
        <v>46106</v>
      </c>
      <c r="G2834" t="s">
        <v>1365</v>
      </c>
    </row>
    <row r="2835" spans="1:7">
      <c r="A2835" s="1351" t="s">
        <v>835</v>
      </c>
      <c r="B2835" s="1351" t="s">
        <v>1368</v>
      </c>
      <c r="C2835" s="23">
        <v>46106</v>
      </c>
      <c r="F2835" s="11" t="s">
        <v>2417</v>
      </c>
      <c r="G2835" t="s">
        <v>1365</v>
      </c>
    </row>
    <row r="2836" spans="1:7">
      <c r="A2836" s="1351" t="s">
        <v>671</v>
      </c>
      <c r="B2836" s="1351" t="s">
        <v>1368</v>
      </c>
      <c r="C2836" s="23">
        <v>46106</v>
      </c>
      <c r="G2836" t="s">
        <v>1365</v>
      </c>
    </row>
    <row r="2837" spans="1:7">
      <c r="A2837" s="1351" t="s">
        <v>657</v>
      </c>
      <c r="B2837" s="1351" t="s">
        <v>2418</v>
      </c>
      <c r="C2837" s="23">
        <v>46106</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1000">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1000">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1000">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1000">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1000"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1000"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0"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1000"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1000">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1000">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D-HSW401</v>
      </c>
      <c r="B72" s="998" t="str">
        <v>Kissimmee</v>
      </c>
      <c r="C72" s="999">
        <v>46372</v>
      </c>
      <c r="D72" s="998">
        <v>60</v>
      </c>
      <c r="E72" s="998" t="str">
        <v>Pending</v>
      </c>
      <c r="F72" s="998" t="str">
        <v>Yes</v>
      </c>
      <c r="G72" s="998">
        <v>82732</v>
      </c>
      <c r="H72" s="998" t="str">
        <v>Yes</v>
      </c>
      <c r="I72" s="998">
        <v>0</v>
      </c>
      <c r="J72" s="99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1000">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D-HSW403</v>
      </c>
      <c r="B74" s="998" t="str">
        <v>Kissimmee</v>
      </c>
      <c r="C74" s="999">
        <v>46372</v>
      </c>
      <c r="D74" s="998">
        <v>84</v>
      </c>
      <c r="E74" s="998" t="str">
        <v>Pending</v>
      </c>
      <c r="F74" s="998" t="str">
        <v>Yes</v>
      </c>
      <c r="G74" s="998">
        <v>108948</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1000">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1000">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1000">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1000">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1000">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1000">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1000">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1000">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1000">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1000">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1000">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1000">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1000">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1000">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1000">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1000">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1000">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1000">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1000">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1000">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1000">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1000">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1000">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1000">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1000">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1000">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1000">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1000">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1000">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1000">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1000">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1000">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1000">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1000">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1000">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1000">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1000">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1000">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1000">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1000">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1000">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1000">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1000">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1000">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1000">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1000">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1000"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1000"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1000">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1000">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1000">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D-HBR255</v>
      </c>
      <c r="B131" s="998" t="str">
        <v>Miami</v>
      </c>
      <c r="C131" s="999">
        <v>46388</v>
      </c>
      <c r="D131" s="998">
        <v>88</v>
      </c>
      <c r="E131" s="998" t="str">
        <v>Pending</v>
      </c>
      <c r="F131" s="998" t="str">
        <v>Yes</v>
      </c>
      <c r="G131" s="998">
        <v>88069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1000">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1000">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1000">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1000">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1000">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1000">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1000">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1000">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100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5BC29AB-96C4-4CD2-91B0-4C11E0AF6E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2026-03-25T13:06:17Z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