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13" documentId="8_{DCF85A03-1EEC-410A-B6A1-333228F65FDB}" xr6:coauthVersionLast="47" xr6:coauthVersionMax="47" xr10:uidLastSave="{5F59FC40-7708-4412-B41A-3AE99D21800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95" r:id="rId12"/>
    <pivotCache cacheId="596" r:id="rId13"/>
    <pivotCache cacheId="597" r:id="rId14"/>
    <pivotCache cacheId="598"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<sst xmlns="http://schemas.openxmlformats.org/spreadsheetml/2006/main" count="21606" uniqueCount="2666">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</sst>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95</c:v>
                </c:pt>
                <c:pt idx="2">
                  <c:v>53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06/08/2026  7:45 AM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13" t="s">
        <v>9</v>
      </c>
      <c r="E9" s="1514"/>
      <c r="F9" s="1515"/>
      <c r="G9" s="1007"/>
      <c r="H9" s="1513" t="s">
        <v>10</v>
      </c>
      <c r="I9" s="1514"/>
      <c r="J9" s="1515"/>
      <c r="K9" s="1007"/>
      <c r="L9" s="1513" t="s">
        <v>11</v>
      </c>
      <c r="M9" s="1514"/>
      <c r="N9" s="1515"/>
      <c r="O9" s="1007"/>
      <c r="P9" s="1007"/>
      <c r="Q9" s="1007"/>
      <c r="R9" s="1007"/>
      <c r="S9" s="1007"/>
      <c r="T9" s="1007"/>
      <c r="U9" s="1007"/>
      <c r="V9" s="1007"/>
      <c r="W9" s="1007"/>
      <c r="X9" s="1007"/>
      <c r="Y9" s="1007"/>
      <c r="Z9" s="1007"/>
    </row>
    <row r="10" spans="1:26" ht="50.1" customHeight="1">
      <c r="A10" s="1519"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1"/>
      <c r="C10" s="1007"/>
      <c r="D10" s="1519"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0"/>
      <c r="F10" s="1521"/>
      <c r="G10" s="1007"/>
      <c r="H10" s="1535"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94360</v>
      </c>
      <c r="I10" s="1536"/>
      <c r="J10" s="1537"/>
      <c r="K10" s="1007"/>
      <c r="L10" s="1538"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949316</v>
      </c>
      <c r="M10" s="1539"/>
      <c r="N10" s="154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3" t="s">
        <v>12</v>
      </c>
      <c r="B12" s="1515"/>
      <c r="C12" s="1007"/>
      <c r="D12" s="1513" t="s">
        <v>13</v>
      </c>
      <c r="E12" s="1514"/>
      <c r="F12" s="1515"/>
      <c r="G12" s="1007"/>
      <c r="H12" s="1513" t="s">
        <v>14</v>
      </c>
      <c r="I12" s="1514"/>
      <c r="J12" s="1515"/>
      <c r="K12" s="1007"/>
      <c r="L12" s="1513" t="s">
        <v>15</v>
      </c>
      <c r="M12" s="1514"/>
      <c r="N12" s="1515"/>
      <c r="O12" s="1007"/>
      <c r="P12" s="1007"/>
      <c r="Q12" s="1007"/>
      <c r="R12" s="1007"/>
      <c r="S12" s="1007"/>
      <c r="T12" s="1007"/>
      <c r="U12" s="1007"/>
      <c r="V12" s="1007"/>
      <c r="W12" s="1007"/>
      <c r="X12" s="1007"/>
      <c r="Y12" s="1007"/>
      <c r="Z12" s="1007"/>
    </row>
    <row r="13" spans="1:26" ht="50.1" customHeight="1">
      <c r="A13" s="1541">
        <f>IFERROR(H10/D10,0)</f>
        <v>9.0411200410855472E-2</v>
      </c>
      <c r="B13" s="1542"/>
      <c r="C13" s="1007"/>
      <c r="D13" s="1516"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7"/>
      <c r="F13" s="1518"/>
      <c r="G13" s="1007"/>
      <c r="H13" s="1519"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0"/>
      <c r="J13" s="1521"/>
      <c r="K13" s="1007"/>
      <c r="L13" s="1527">
        <f>COUNTA('Pending Resto-COP Packages'!A13:A57)</f>
        <v>33</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2" t="s">
        <v>16</v>
      </c>
      <c r="B15" s="1522"/>
      <c r="C15" s="1522"/>
      <c r="D15" s="1522"/>
      <c r="E15" s="1007"/>
      <c r="F15" s="1522" t="s">
        <v>17</v>
      </c>
      <c r="G15" s="1522"/>
      <c r="H15" s="1522"/>
      <c r="I15" s="1522"/>
      <c r="J15" s="1007"/>
      <c r="K15" s="1522" t="s">
        <v>18</v>
      </c>
      <c r="L15" s="1522"/>
      <c r="M15" s="152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95</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592193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6651662.7999999998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53</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328657</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4027366.75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0.24345623836126629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9.0411200410855472E-2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2" t="s">
        <v>44</v>
      </c>
      <c r="B27" s="1522"/>
      <c r="C27" s="1522"/>
      <c r="D27" s="1522"/>
      <c r="F27" s="1523" t="s">
        <v>45</v>
      </c>
      <c r="G27" s="1523"/>
      <c r="H27" s="1523"/>
      <c r="I27" s="152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4" t="s">
        <v>65</v>
      </c>
      <c r="B39" s="1524"/>
      <c r="C39" s="1524"/>
      <c r="D39" s="1524"/>
      <c r="E39" s="1524"/>
      <c r="F39" s="1524"/>
      <c r="G39" s="1524"/>
      <c r="H39" s="1524"/>
      <c r="I39" s="1524"/>
      <c r="J39" s="1524"/>
      <c r="K39" s="1525"/>
      <c r="L39" s="1525"/>
      <c r="M39" s="1525"/>
      <c r="N39" s="152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6" t="s">
        <v>66</v>
      </c>
      <c r="B60" s="1526"/>
      <c r="C60" s="1526"/>
      <c r="D60" s="1526"/>
      <c r="E60" s="1526"/>
      <c r="F60" s="1526"/>
      <c r="G60" s="1526"/>
      <c r="H60" s="1526"/>
      <c r="I60" s="1526"/>
      <c r="J60" s="1526"/>
      <c r="K60" s="1526"/>
      <c r="L60" s="1526"/>
      <c r="M60" s="1526"/>
      <c r="N60" s="152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3" t="s">
        <v>441</v>
      </c>
      <c r="C1" s="1543"/>
      <c r="D1" s="427"/>
      <c r="E1" s="1543" t="s">
        <v>442</v>
      </c>
      <c r="F1" s="15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4"/>
      <c r="B1" s="1544"/>
      <c r="C1" s="1544"/>
      <c r="D1" s="1544"/>
      <c r="E1" s="1544"/>
      <c r="F1" s="1544"/>
      <c r="G1" s="1544"/>
      <c r="H1" s="1545" t="s">
        <v>486</v>
      </c>
      <c r="I1" s="1545"/>
      <c r="J1" s="1545"/>
      <c r="K1" s="1545"/>
      <c r="L1" s="1545"/>
      <c r="M1" s="1545"/>
      <c r="N1" s="1545"/>
      <c r="O1" s="1545"/>
      <c r="P1" s="189"/>
      <c r="Q1" s="1546" t="s">
        <v>97</v>
      </c>
      <c r="R1" s="1546"/>
      <c r="S1" s="1547"/>
      <c r="T1" s="1546"/>
      <c r="U1" s="1546"/>
      <c r="V1" s="1546"/>
      <c r="W1" s="1546"/>
      <c r="X1" s="1546"/>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9" activePane="topRight" state="frozen"/>
      <selection pane="topRight" activeCell="W186" sqref="W18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12">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12">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12">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v>46181</v>
      </c>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35</v>
      </c>
      <c r="Q40" s="1558">
        <v>46178</v>
      </c>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v>46181</v>
      </c>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09"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1">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1548">
        <v>6365</v>
      </c>
      <c r="X185" s="1373">
        <f t="shared" ref="X185:X194" si="14">SUM(V185-W185)</f>
        <v>-375</v>
      </c>
      <c r="Y185" s="29">
        <f t="shared" ref="Y185:Y194" si="15">IFERROR($W185/$V185, 0)</f>
        <v>1.0626043405676127</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49">
        <v>6539</v>
      </c>
      <c r="X186" s="1373">
        <f t="shared" si="14"/>
        <v>703</v>
      </c>
      <c r="Y186" s="29">
        <f t="shared" si="15"/>
        <v>0.90292736813035068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2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0"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D0F2BBC-1D9C-4FF1-9EFD-B826F2F3B07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2026-06-08T11:47:11Z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