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439" documentId="8_{941262AC-BC69-4A39-A0F5-E6C0C5A7C19A}" xr6:coauthVersionLast="47" xr6:coauthVersionMax="47" xr10:uidLastSave="{99B252EE-3F35-4283-B92A-092A89A2BCBB}"/>
  <bookViews>
    <workbookView xWindow="-28920" yWindow="-120" windowWidth="29040" windowHeight="1572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Footage'!$A$66:$DP$66</definedName>
    <definedName name="_xlnm._FilterDatabase" localSheetId="2" hidden="1">'UG Condensed'!$A$1:$BE$142</definedName>
  </definedNames>
  <calcPr calcId="191028"/>
  <pivotCaches>
    <pivotCache cacheId="11557" r:id="rId12"/>
    <pivotCache cacheId="11558" r:id="rId13"/>
    <pivotCache cacheId="11559" r:id="rId14"/>
    <pivotCache cacheId="11560" r:id="rId15"/>
    <pivotCache cacheId="1156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3" i="31" l="1"/>
  <c r="X3" i="31"/>
  <c r="W5" i="31"/>
  <c r="X5" i="31"/>
  <c r="U274" i="30"/>
  <c r="U199" i="30"/>
  <c r="U246" i="30"/>
  <c r="X22" i="31"/>
  <c r="W22" i="31"/>
  <c r="W21" i="31"/>
  <c r="X19" i="31"/>
  <c r="W19" i="31"/>
  <c r="U270" i="30"/>
  <c r="U225" i="30"/>
  <c r="X23" i="31"/>
  <c r="W23" i="31"/>
  <c r="U203" i="30"/>
  <c r="X21" i="31"/>
  <c r="U217" i="30"/>
  <c r="W48" i="2"/>
  <c r="X48" i="2"/>
  <c r="X9" i="31"/>
  <c r="W9" i="31"/>
  <c r="U211" i="30"/>
  <c r="U194" i="30"/>
  <c r="U229" i="30"/>
  <c r="U227" i="30"/>
  <c r="W7" i="31"/>
  <c r="X7" i="31"/>
  <c r="X17" i="31"/>
  <c r="W17" i="31"/>
  <c r="U34" i="30"/>
  <c r="X8" i="31"/>
  <c r="W8" i="31"/>
  <c r="X28" i="31"/>
  <c r="W28"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0" i="2"/>
  <c r="W30" i="2"/>
  <c r="U228" i="30"/>
  <c r="U269" i="30"/>
  <c r="U267" i="30"/>
  <c r="U52" i="30"/>
  <c r="U55" i="30"/>
  <c r="U74" i="30"/>
  <c r="U56" i="30"/>
  <c r="U97" i="30"/>
  <c r="U54" i="30"/>
  <c r="U73" i="30"/>
  <c r="W49" i="2"/>
  <c r="X49" i="2"/>
  <c r="U214" i="30"/>
  <c r="U198" i="30"/>
  <c r="A1" i="32" a="1"/>
  <c r="A1" i="32" s="1"/>
  <c r="U281" i="30"/>
  <c r="U216" i="30"/>
  <c r="U60" i="30"/>
  <c r="U71" i="30"/>
  <c r="U38" i="30"/>
  <c r="U7" i="30"/>
  <c r="U90" i="30"/>
  <c r="U70" i="30"/>
  <c r="U69" i="30"/>
  <c r="U67" i="30"/>
  <c r="U66" i="30"/>
  <c r="U65" i="30"/>
  <c r="U64" i="30"/>
  <c r="U8" i="30"/>
  <c r="U218" i="30"/>
  <c r="U82" i="30"/>
  <c r="U57" i="30"/>
  <c r="U201" i="30"/>
  <c r="W53" i="2"/>
  <c r="X53" i="2"/>
  <c r="U207" i="30"/>
  <c r="U300" i="30"/>
  <c r="U58" i="30"/>
  <c r="U298" i="30"/>
  <c r="U283" i="30"/>
  <c r="U220" i="30"/>
  <c r="U287" i="30"/>
  <c r="U299" i="30"/>
  <c r="W54" i="2"/>
  <c r="X54" i="2"/>
  <c r="X63" i="2"/>
  <c r="W63" i="2"/>
  <c r="X62" i="2"/>
  <c r="W62" i="2"/>
  <c r="X61" i="2"/>
  <c r="W61" i="2"/>
  <c r="X60" i="2"/>
  <c r="W60" i="2"/>
  <c r="X59" i="2"/>
  <c r="W59" i="2"/>
  <c r="X58" i="2"/>
  <c r="W58" i="2"/>
  <c r="X57" i="2"/>
  <c r="W57" i="2"/>
  <c r="X56" i="2"/>
  <c r="W56" i="2"/>
  <c r="X55" i="2"/>
  <c r="W55" i="2"/>
  <c r="U290" i="30"/>
  <c r="U279" i="30"/>
  <c r="U293" i="30"/>
  <c r="U284" i="30"/>
  <c r="W24" i="31"/>
  <c r="X24"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6" i="2"/>
  <c r="X46" i="2"/>
  <c r="W47" i="2"/>
  <c r="X47" i="2"/>
  <c r="U268" i="30"/>
  <c r="U209" i="30"/>
  <c r="U219" i="30"/>
  <c r="U230" i="30"/>
  <c r="U295" i="30"/>
  <c r="W18" i="31"/>
  <c r="X18" i="31"/>
  <c r="U285" i="30"/>
  <c r="W42" i="2"/>
  <c r="X42" i="2"/>
  <c r="W43" i="2"/>
  <c r="X43" i="2"/>
  <c r="W36" i="2"/>
  <c r="X36" i="2"/>
  <c r="U294" i="30"/>
  <c r="X13" i="31"/>
  <c r="W13" i="31"/>
  <c r="X12" i="31"/>
  <c r="W12" i="31"/>
  <c r="U256" i="30"/>
  <c r="U245" i="30"/>
  <c r="X10" i="2"/>
  <c r="X6" i="31"/>
  <c r="W6" i="31"/>
  <c r="U253" i="30"/>
  <c r="U244" i="30"/>
  <c r="U240" i="30"/>
  <c r="X11" i="31"/>
  <c r="W11" i="31"/>
  <c r="X27" i="31"/>
  <c r="W27" i="31"/>
  <c r="U282" i="30"/>
  <c r="X29" i="31"/>
  <c r="W29" i="31"/>
  <c r="X16" i="31"/>
  <c r="W16" i="31"/>
  <c r="X130" i="2"/>
  <c r="X131" i="2"/>
  <c r="X132" i="2"/>
  <c r="X133" i="2"/>
  <c r="X134" i="2"/>
  <c r="X135" i="2"/>
  <c r="X136" i="2"/>
  <c r="X137" i="2"/>
  <c r="X138" i="2"/>
  <c r="X139" i="2"/>
  <c r="X140" i="2"/>
  <c r="X141" i="2"/>
  <c r="X35" i="2"/>
  <c r="W35" i="2"/>
  <c r="X41" i="2"/>
  <c r="W41" i="2"/>
  <c r="X10" i="31"/>
  <c r="W10" i="31"/>
  <c r="U224" i="30"/>
  <c r="U79" i="30"/>
  <c r="U248" i="30"/>
  <c r="X20" i="31"/>
  <c r="W20" i="31"/>
  <c r="X15" i="31"/>
  <c r="W15" i="31"/>
  <c r="W38" i="2"/>
  <c r="X38" i="2"/>
  <c r="W25" i="31"/>
  <c r="X25" i="31"/>
  <c r="X4" i="31"/>
  <c r="W4" i="31"/>
  <c r="W45" i="2"/>
  <c r="X45" i="2"/>
  <c r="X14" i="31"/>
  <c r="W14" i="31"/>
  <c r="X12" i="2"/>
  <c r="W12" i="2"/>
  <c r="W5" i="2"/>
  <c r="X5" i="2"/>
  <c r="W40" i="2"/>
  <c r="X40" i="2"/>
  <c r="X9" i="2"/>
  <c r="W9" i="2"/>
  <c r="W37" i="2"/>
  <c r="X37" i="2"/>
  <c r="U222" i="30"/>
  <c r="W3" i="2"/>
  <c r="X3" i="2"/>
  <c r="W4" i="2"/>
  <c r="X4" i="2"/>
  <c r="W25" i="2"/>
  <c r="W26" i="2"/>
  <c r="W27" i="2"/>
  <c r="W28" i="2"/>
  <c r="W29" i="2"/>
  <c r="W31" i="2"/>
  <c r="W32" i="2"/>
  <c r="W33" i="2"/>
  <c r="W34" i="2"/>
  <c r="W39" i="2"/>
  <c r="W44" i="2"/>
  <c r="W50" i="2"/>
  <c r="W51" i="2"/>
  <c r="W52" i="2"/>
  <c r="W24" i="2"/>
  <c r="W10" i="2"/>
  <c r="W11" i="2"/>
  <c r="W13" i="2"/>
  <c r="W14" i="2"/>
  <c r="W15" i="2"/>
  <c r="W16" i="2"/>
  <c r="W2" i="2"/>
  <c r="X26" i="2"/>
  <c r="X27" i="2"/>
  <c r="X28" i="2"/>
  <c r="X29" i="2"/>
  <c r="X31" i="2"/>
  <c r="X32" i="2"/>
  <c r="X33" i="2"/>
  <c r="X34" i="2"/>
  <c r="X39" i="2"/>
  <c r="X44" i="2"/>
  <c r="X11" i="2"/>
  <c r="X52" i="2"/>
  <c r="X51" i="2"/>
  <c r="X50" i="2"/>
  <c r="X26" i="31"/>
  <c r="W26" i="31"/>
  <c r="X2" i="31"/>
  <c r="W2" i="31"/>
  <c r="Y317" i="30"/>
  <c r="X317" i="30"/>
  <c r="Y316" i="30"/>
  <c r="X316" i="30"/>
  <c r="U312" i="30"/>
  <c r="U311" i="30"/>
  <c r="U310" i="30"/>
  <c r="U309" i="30"/>
  <c r="U308" i="30"/>
  <c r="U307" i="30"/>
  <c r="U306" i="30"/>
  <c r="U208" i="30"/>
  <c r="U250" i="30"/>
  <c r="U221" i="30"/>
  <c r="U262" i="30"/>
  <c r="U263" i="30"/>
  <c r="U264" i="30"/>
  <c r="U272" i="30"/>
  <c r="U273" i="30"/>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0"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2"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8"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6" authorId="52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46" authorId="52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46" authorId="52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4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4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5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5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7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7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8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8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9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60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60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1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1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2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2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3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3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<sst xmlns="http://schemas.openxmlformats.org/spreadsheetml/2006/main" count="19118" uniqueCount="2419">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</sst>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94</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64085</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381090162038"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381090162038" createdVersion="8" refreshedVersion="8" minRefreshableVersion="3" recordCount="28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3810901620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381090277777" createdVersion="8" refreshedVersion="8" minRefreshableVersion="3" recordCount="67" xr:uid="{22236E91-871C-480B-84AA-CB3922954193}">
  <cacheSource type="worksheet">
    <worksheetSource ref="A1:AD6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381090277777" createdVersion="8" refreshedVersion="8" minRefreshableVersion="3" recordCount="2853" xr:uid="{E3D0A88A-CBD0-4D66-B171-1D8684787A19}">
  <cacheSource type="worksheet">
    <worksheetSource ref="A1:F1048576" sheet="Daily Production_RAW DATA"/>
  </cacheSource>
  <cacheFields count="6">
    <cacheField name="Project" numFmtId="0">
      <sharedItems containsBlank="1" count="40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379"/>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1T00:00:00" count="3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m/>
    <m/>
    <m/>
    <x v="1"/>
  </r>
  <r>
    <s v="FB-HAL113"/>
    <x v="26"/>
    <d v="2026-03-30T00:00:00"/>
    <m/>
    <m/>
    <m/>
    <x v="1"/>
  </r>
  <r>
    <s v="FB-HSF477"/>
    <x v="1"/>
    <d v="2026-03-30T00:00:00"/>
    <m/>
    <m/>
    <m/>
    <x v="1"/>
  </r>
  <r>
    <s v="FB-HSF379"/>
    <x v="29"/>
    <d v="2026-03-30T00:00:00"/>
    <m/>
    <m/>
    <m/>
    <x v="1"/>
  </r>
  <r>
    <s v="BHCD-FPW-03-W"/>
    <x v="41"/>
    <d v="2026-03-30T00:00:00"/>
    <m/>
    <m/>
    <m/>
    <x v="1"/>
  </r>
  <r>
    <s v="BHCD-FSF-05-E"/>
    <x v="29"/>
    <d v="2026-03-30T00:00:00"/>
    <m/>
    <m/>
    <m/>
    <x v="1"/>
  </r>
  <r>
    <m/>
    <x v="15"/>
    <d v="2026-03-31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m/>
    <m/>
    <m/>
  </r>
  <r>
    <x v="392"/>
    <x v="26"/>
    <x v="294"/>
    <m/>
    <m/>
    <m/>
  </r>
  <r>
    <x v="391"/>
    <x v="1"/>
    <x v="294"/>
    <m/>
    <m/>
    <m/>
  </r>
  <r>
    <x v="393"/>
    <x v="29"/>
    <x v="294"/>
    <m/>
    <m/>
    <m/>
  </r>
  <r>
    <x v="387"/>
    <x v="41"/>
    <x v="294"/>
    <m/>
    <m/>
    <m/>
  </r>
  <r>
    <x v="383"/>
    <x v="29"/>
    <x v="294"/>
    <m/>
    <m/>
    <m/>
  </r>
  <r>
    <x v="125"/>
    <x v="15"/>
    <x v="295"/>
    <m/>
    <m/>
    <m/>
  </r>
  <r>
    <x v="125"/>
    <x v="15"/>
    <x v="29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D1442"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t="default"/>
      </items>
    </pivotField>
    <pivotField dataField="1" compact="0" outline="0" showAll="0"/>
    <pivotField compact="0" outline="0" showAll="0"/>
    <pivotField compact="0" outline="0" showAll="0"/>
  </pivotFields>
  <rowFields count="1">
    <field x="0"/>
  </rowFields>
  <rowItems count="8">
    <i>
      <x v="13"/>
    </i>
    <i>
      <x v="386"/>
    </i>
    <i>
      <x v="398"/>
    </i>
    <i>
      <x v="401"/>
    </i>
    <i>
      <x v="405"/>
    </i>
    <i>
      <x v="406"/>
    </i>
    <i>
      <x v="407"/>
    </i>
    <i t="grand">
      <x/>
    </i>
  </rowItems>
  <colFields count="1">
    <field x="2"/>
  </colFields>
  <colItems count="3">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x="10"/>
        <item x="11"/>
        <item x="12"/>
        <item x="13"/>
        <item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x="0"/>
        <item x="1"/>
        <item x="2"/>
        <item x="3"/>
        <item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x="15"/>
        <item x="16"/>
        <item x="17"/>
        <item x="18"/>
        <item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x="5"/>
        <item x="6"/>
        <item x="7"/>
        <item x="8"/>
        <item h="1" x="296"/>
        <item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x="20"/>
        <item h="1" m="1" x="299"/>
        <item x="21"/>
        <item m="1" x="2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3" totalsRowShown="0" headerRowDxfId="298" dataDxfId="297" tableBorderDxfId="296">
  <autoFilter ref="A21:AC63"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6:AC67" insertRow="1" totalsRowShown="0" headerRowDxfId="202" dataDxfId="201" tableBorderDxfId="200">
  <autoFilter ref="A66:AC67"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SUM(U67-V67)</calculatedColumnFormula>
    </tableColumn>
    <tableColumn id="25" xr3:uid="{46B32F0B-D8D7-45A5-8929-840D7A8ECF37}" name="UG Percentage Complete" dataDxfId="176">
      <calculatedColumnFormula>IFERROR($V67/$U67,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C141" totalsRowShown="0" headerRowDxfId="170" dataDxfId="169" tableBorderDxfId="168">
  <autoFilter ref="A129:AC141"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IFERROR($V130/$U130,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0:AC128" totalsRowShown="0" headerRowDxfId="138" dataDxfId="137" tableBorderDxfId="136">
  <autoFilter ref="A70:AC128"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106" tableBorderDxfId="105">
  <autoFilter ref="A1:AC29"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0"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V22" dT="2026-03-26T12:43:21.39" personId="{79160F3F-A2CD-4B5D-ACD4-80E02EA51DFF}" id="{1B606A97-1B1B-4F72-A8BC-9AB697C97DE7}">
    <text>3-26-2026 HandHole Was Only 7' Not 47' As Per The SOW/PO.</text>
  </threadedComment>
  <threadedComment ref="V2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T246" dT="2026-03-27T13:20:36.34" personId="{79160F3F-A2CD-4B5D-ACD4-80E02EA51DFF}" id="{3B608E6F-7A60-4F7C-84C4-7A7B53AE7BAB}">
    <text>3-26-2026 Confirmed Actual Completed Footage.</text>
  </threadedComment>
  <threadedComment ref="U246" dT="2026-03-27T13:21:09.44" personId="{79160F3F-A2CD-4B5D-ACD4-80E02EA51DFF}" id="{AA0C36F1-82F8-473F-AD01-C0B2C7AD4F08}">
    <text>3-26-2026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98" t="s">
        <v>0</v>
      </c>
      <c r="B1" s="1398"/>
      <c r="C1" s="1398"/>
      <c r="D1" s="1398"/>
      <c r="E1" s="1398"/>
      <c r="F1" s="1398"/>
      <c r="G1" s="1398"/>
      <c r="H1" s="1398"/>
      <c r="I1" s="1398"/>
      <c r="J1" s="1398"/>
      <c r="K1" s="1398"/>
      <c r="L1" s="1398"/>
      <c r="M1" s="1398"/>
      <c r="N1" s="1398"/>
      <c r="O1" s="1398"/>
      <c r="P1" s="1398"/>
      <c r="Q1" s="1084"/>
      <c r="S1" s="1084"/>
      <c r="T1" s="1084"/>
      <c r="U1" s="1084"/>
      <c r="V1" s="1084"/>
      <c r="W1" s="1084"/>
      <c r="X1" s="1084"/>
      <c r="Y1" s="1084"/>
      <c r="Z1" s="1084"/>
    </row>
    <row r="2" spans="1:26" ht="24.95" customHeight="1">
      <c r="A2" s="1399" t="str">
        <f ca="1">"Last Updated: "&amp;TEXT(NOW(),"MM/DD/YYYY  h:mm AM/PM")</f>
        <v>Last Updated: 03/30/2026  9:50 AM</v>
      </c>
      <c r="B2" s="1399"/>
      <c r="C2" s="1399"/>
      <c r="D2" s="1399"/>
      <c r="E2" s="1399"/>
      <c r="F2" s="1399"/>
      <c r="G2" s="1399"/>
      <c r="H2" s="1399"/>
      <c r="I2" s="1399"/>
      <c r="J2" s="1399"/>
      <c r="K2" s="1399"/>
      <c r="L2" s="1399"/>
      <c r="M2" s="1399"/>
      <c r="N2" s="1399"/>
      <c r="O2" s="1399"/>
      <c r="P2" s="1399"/>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7" t="s">
        <v>1</v>
      </c>
      <c r="B4" s="1427"/>
      <c r="C4" s="1427"/>
      <c r="D4" s="1427"/>
      <c r="E4" s="1427"/>
      <c r="F4" s="1427"/>
      <c r="G4" s="1427"/>
      <c r="H4" s="1427"/>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400" t="s">
        <v>7</v>
      </c>
      <c r="B7" s="1400"/>
      <c r="C7" s="1400"/>
      <c r="D7" s="1400"/>
      <c r="E7" s="1400"/>
      <c r="F7" s="1400"/>
      <c r="G7" s="1400"/>
      <c r="H7" s="1400"/>
      <c r="I7" s="1400"/>
      <c r="J7" s="1400"/>
      <c r="K7" s="1400"/>
      <c r="L7" s="1400"/>
      <c r="M7" s="1400"/>
      <c r="N7" s="1400"/>
      <c r="O7" s="1400"/>
      <c r="P7" s="1400"/>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401" t="s">
        <v>8</v>
      </c>
      <c r="B9" s="1402"/>
      <c r="C9" s="1084"/>
      <c r="D9" s="1392" t="s">
        <v>9</v>
      </c>
      <c r="E9" s="1393"/>
      <c r="F9" s="1394"/>
      <c r="G9" s="1084"/>
      <c r="H9" s="1392" t="s">
        <v>10</v>
      </c>
      <c r="I9" s="1393"/>
      <c r="J9" s="1394"/>
      <c r="K9" s="1084"/>
      <c r="L9" s="1392" t="s">
        <v>11</v>
      </c>
      <c r="M9" s="1393"/>
      <c r="N9" s="1394"/>
      <c r="O9" s="1084"/>
      <c r="P9" s="1084"/>
      <c r="Q9" s="1084"/>
      <c r="R9" s="1084"/>
      <c r="S9" s="1084"/>
      <c r="T9" s="1084"/>
      <c r="U9" s="1084"/>
      <c r="V9" s="1084"/>
      <c r="W9" s="1084"/>
      <c r="X9" s="1084"/>
      <c r="Y9" s="1084"/>
      <c r="Z9" s="1084"/>
    </row>
    <row r="10" spans="1:26" ht="50.1" customHeight="1">
      <c r="A10" s="1403" cm="1">
        <f t="array" ref="A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f>
        <v>124</v>
      </c>
      <c r="B10" s="1404"/>
      <c r="C10" s="1084"/>
      <c r="D10" s="1403" cm="1">
        <f t="array" ref="D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Footage'!U2:U141),'Tillman UG Footage'!U2:U141,0)))</f>
        <v>703615</v>
      </c>
      <c r="E10" s="1405"/>
      <c r="F10" s="1404"/>
      <c r="G10" s="1084"/>
      <c r="H10" s="1406" cm="1">
        <f t="array" ref="H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Footage'!V2:V141),'Tillman UG Footage'!V2:V141,0)))</f>
        <v>53003</v>
      </c>
      <c r="I10" s="1407"/>
      <c r="J10" s="1408"/>
      <c r="K10" s="1084"/>
      <c r="L10" s="1409" cm="1">
        <f t="array" ref="L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Footage'!W2:W141),'Tillman UG Footage'!W2:W141,0)))</f>
        <v>650612</v>
      </c>
      <c r="M10" s="1410"/>
      <c r="N10" s="1411"/>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92" t="s">
        <v>12</v>
      </c>
      <c r="B12" s="1394"/>
      <c r="C12" s="1084"/>
      <c r="D12" s="1392" t="s">
        <v>13</v>
      </c>
      <c r="E12" s="1393"/>
      <c r="F12" s="1394"/>
      <c r="G12" s="1084"/>
      <c r="H12" s="1392" t="s">
        <v>14</v>
      </c>
      <c r="I12" s="1393"/>
      <c r="J12" s="1394"/>
      <c r="K12" s="1084"/>
      <c r="L12" s="1392" t="s">
        <v>15</v>
      </c>
      <c r="M12" s="1393"/>
      <c r="N12" s="1394"/>
      <c r="O12" s="1084"/>
      <c r="P12" s="1084"/>
      <c r="Q12" s="1084"/>
      <c r="R12" s="1084"/>
      <c r="S12" s="1084"/>
      <c r="T12" s="1084"/>
      <c r="U12" s="1084"/>
      <c r="V12" s="1084"/>
      <c r="W12" s="1084"/>
      <c r="X12" s="1084"/>
      <c r="Y12" s="1084"/>
      <c r="Z12" s="1084"/>
    </row>
    <row r="13" spans="1:26" ht="50.1" customHeight="1">
      <c r="A13" s="1412">
        <f>IFERROR(H10/D10,0)</f>
        <v>7.532954811935505E-2</v>
      </c>
      <c r="B13" s="1413"/>
      <c r="C13" s="1084"/>
      <c r="D13" s="1418" cm="1">
        <f t="array" ref="D13">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Footage'!N2:N141),'Tillman UG Footage'!N2:N141,0)))</f>
        <v>7794811.75</v>
      </c>
      <c r="E13" s="1419"/>
      <c r="F13" s="1420"/>
      <c r="G13" s="1084"/>
      <c r="H13" s="1403" cm="1">
        <f t="array" ref="H13">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Footage'!H2:H141),'Tillman UG Footage'!H2:H141,0)))</f>
        <v>6312</v>
      </c>
      <c r="I13" s="1405"/>
      <c r="J13" s="1404"/>
      <c r="K13" s="1084"/>
      <c r="L13" s="1395">
        <f>COUNTA('Completed Projects Pending PW'!A2:A41)-COUNTIF('Completed Projects Pending PW'!A2:A41,"")</f>
        <v>18</v>
      </c>
      <c r="M13" s="1396"/>
      <c r="N13" s="1397"/>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417" t="s">
        <v>16</v>
      </c>
      <c r="B15" s="1417"/>
      <c r="C15" s="1417"/>
      <c r="D15" s="1417"/>
      <c r="E15" s="1084"/>
      <c r="F15" s="1417" t="s">
        <v>17</v>
      </c>
      <c r="G15" s="1417"/>
      <c r="H15" s="1417"/>
      <c r="I15" s="1417"/>
      <c r="J15" s="1084"/>
      <c r="K15" s="1417" t="s">
        <v>18</v>
      </c>
      <c r="L15" s="1417"/>
      <c r="M15" s="1417"/>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Footage'!P2:P141="In Process")+('Tillman UG Footage'!P2:P141="Not Started")+('Tillman UG Footage'!P2:P141="Locates Called"))&gt;0)*1*--('Tillman UG Footage'!B2:B141="St Petersburg")*--(IF($D$5="All",TRUE,'Tillman UG Footage'!P2:P141=$D$5))*--(IF($F$5="All",TRUE,ISNUMBER(FIND($F$5,'Tillman UG Footage'!D2:D141&amp;" "))))*--(IF($H$5="All",TRUE,ISNUMBER(FIND($H$5,'Tillman UG Footage'!F2:F141&amp;" ")))))</f>
        <v>4</v>
      </c>
      <c r="C17" s="1089" cm="1">
        <f t="array" ref="C17">SUMPRODUCT(((('Tillman UG Footage'!P2:P141="In Process")+('Tillman UG Footage'!P2:P141="Not Started")+('Tillman UG Footage'!P2:P141="Locates Called"))&gt;0)*1*--('Tillman UG Footage'!B2:B141="St Petersburg")*--(IF($D$5="All",TRUE,'Tillman UG Footage'!P2:P141=$D$5))*--(IF($F$5="All",TRUE,ISNUMBER(FIND($F$5,'Tillman UG Footage'!D2:D141&amp;" "))))*--(IF($H$5="All",TRUE,ISNUMBER(FIND($H$5,'Tillman UG Footage'!F2:F141&amp;" "))))*(IF(ISNUMBER('Tillman UG Footage'!U2:U141),'Tillman UG Footage'!U2:U141,0)))</f>
        <v>17813</v>
      </c>
      <c r="D17" s="1095" cm="1">
        <f t="array" ref="D17">IFERROR(SUMPRODUCT(((('Tillman UG Footage'!P2:P141="In Process")+('Tillman UG Footage'!P2:P141="Not Started")+('Tillman UG Footage'!P2:P141="Locates Called"))&gt;0)*1*--('Tillman UG Footage'!B2:B141="St Petersburg")*--(IF($D$5="All",TRUE,'Tillman UG Footage'!P2:P141=$D$5))*--(IF($F$5="All",TRUE,ISNUMBER(FIND($F$5,'Tillman UG Footage'!D2:D141&amp;" "))))*--(IF($H$5="All",TRUE,ISNUMBER(FIND($H$5,'Tillman UG Footage'!F2:F141&amp;" "))))*(IF(ISNUMBER('Tillman UG Footage'!V2:V141),'Tillman UG Footage'!V2:V141,0)))/C17,0)</f>
        <v>0.33116263403132545</v>
      </c>
      <c r="E17" s="1084"/>
      <c r="F17" s="1092" t="s">
        <v>29</v>
      </c>
      <c r="G17" s="1089" cm="1">
        <f t="array" ref="G17">SUMPRODUCT(--(IF($B$5="All",TRUE,'Tillman UG Footage'!B2:B141=$B$5))*--('Tillman UG Footage'!P2:P141="In Process")*--(IF($F$5="All",TRUE,ISNUMBER(FIND($F$5,'Tillman UG Footage'!D2:D141&amp;" "))))*--(IF($H$5="All",TRUE,ISNUMBER(FIND($H$5,'Tillman UG Footage'!F2:F141&amp;" ")))))</f>
        <v>14</v>
      </c>
      <c r="H17" s="1089" cm="1">
        <f t="array" ref="H17">SUMPRODUCT(--(IF($B$5="All",TRUE,'Tillman UG Footage'!B2:B141=$B$5))*--('Tillman UG Footage'!P2:P141="In Process")*--(IF($F$5="All",TRUE,ISNUMBER(FIND($F$5,'Tillman UG Footage'!D2:D141&amp;" "))))*--(IF($H$5="All",TRUE,ISNUMBER(FIND($H$5,'Tillman UG Footage'!F2:F141&amp;" "))))*(IF(ISNUMBER('Tillman UG Footage'!U2:U141),'Tillman UG Footage'!U2:U141,0)))</f>
        <v>82591</v>
      </c>
      <c r="I17" s="1095" cm="1">
        <f t="array" ref="I17">SUMPRODUCT(--(IF($B$5="All",TRUE,'Tillman UG Footage'!B2:B141=$B$5))*--('Tillman UG Footage'!P2:P141="In Process")*--(IF($F$5="All",TRUE,ISNUMBER(FIND($F$5,'Tillman UG Footage'!D2:D141&amp;" "))))*--(IF($H$5="All",TRUE,ISNUMBER(FIND($H$5,'Tillman UG Footage'!F2:F141&amp;" "))))*(IF(ISNUMBER('Tillman UG Footage'!N2:N141),'Tillman UG Footage'!N2:N141,0)))</f>
        <v>905618.45</v>
      </c>
      <c r="J17" s="1084"/>
      <c r="K17" s="1092" t="s">
        <v>30</v>
      </c>
      <c r="L17" s="1089" cm="1">
        <f t="array" ref="L17">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"))))*--('Tillman UG Footage'!J2:J141="Received"))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Footage'!P2:P141="In Process")+('Tillman UG Footage'!P2:P141="Not Started")+('Tillman UG Footage'!P2:P141="Locates Called"))&gt;0)*1*--('Tillman UG Footage'!B2:B141="Lakeland")*--(IF($D$5="All",TRUE,'Tillman UG Footage'!P2:P141=$D$5))*--(IF($F$5="All",TRUE,ISNUMBER(FIND($F$5,'Tillman UG Footage'!D2:D141&amp;" "))))*--(IF($H$5="All",TRUE,ISNUMBER(FIND($H$5,'Tillman UG Footage'!F2:F141&amp;" ")))))</f>
        <v>10</v>
      </c>
      <c r="C18" s="1090" cm="1">
        <f t="array" ref="C18">SUMPRODUCT(((('Tillman UG Footage'!P2:P141="In Process")+('Tillman UG Footage'!P2:P141="Not Started")+('Tillman UG Footage'!P2:P141="Locates Called"))&gt;0)*1*--('Tillman UG Footage'!B2:B141="Lakeland")*--(IF($D$5="All",TRUE,'Tillman UG Footage'!P2:P141=$D$5))*--(IF($F$5="All",TRUE,ISNUMBER(FIND($F$5,'Tillman UG Footage'!D2:D141&amp;" "))))*--(IF($H$5="All",TRUE,ISNUMBER(FIND($H$5,'Tillman UG Footage'!F2:F141&amp;" "))))*(IF(ISNUMBER('Tillman UG Footage'!U2:U141),'Tillman UG Footage'!U2:U141,0)))</f>
        <v>22963</v>
      </c>
      <c r="D18" s="1096" cm="1">
        <f t="array" ref="D18">IFERROR(SUMPRODUCT(((('Tillman UG Footage'!P2:P141="In Process")+('Tillman UG Footage'!P2:P141="Not Started")+('Tillman UG Footage'!P2:P141="Locates Called"))&gt;0)*1*--('Tillman UG Footage'!B2:B141="Lakeland")*--(IF($D$5="All",TRUE,'Tillman UG Footage'!P2:P141=$D$5))*--(IF($F$5="All",TRUE,ISNUMBER(FIND($F$5,'Tillman UG Footage'!D2:D141&amp;" "))))*--(IF($H$5="All",TRUE,ISNUMBER(FIND($H$5,'Tillman UG Footage'!F2:F141&amp;" "))))*(IF(ISNUMBER('Tillman UG Footage'!V2:V141),'Tillman UG Footage'!V2:V141,0)))/C18,0)</f>
        <v>0.17105778861646997</v>
      </c>
      <c r="E18" s="1084"/>
      <c r="F18" s="1093" t="s">
        <v>32</v>
      </c>
      <c r="G18" s="1090" cm="1">
        <f t="array" ref="G18">SUMPRODUCT(--(IF($B$5="All",TRUE,'Tillman UG Footage'!B2:B141=$B$5))*--('Tillman UG Footage'!P2:P141="Not Started")*--(IF($F$5="All",TRUE,ISNUMBER(FIND($F$5,'Tillman UG Footage'!D2:D141&amp;" "))))*--(IF($H$5="All",TRUE,ISNUMBER(FIND($H$5,'Tillman UG Footage'!F2:F141&amp;" ")))))</f>
        <v>94</v>
      </c>
      <c r="H18" s="1090" cm="1">
        <f t="array" ref="H18">SUMPRODUCT(--(IF($B$5="All",TRUE,'Tillman UG Footage'!B2:B141=$B$5))*--('Tillman UG Footage'!P2:P141="Not Started")*--(IF($F$5="All",TRUE,ISNUMBER(FIND($F$5,'Tillman UG Footage'!D2:D141&amp;" "))))*--(IF($H$5="All",TRUE,ISNUMBER(FIND($H$5,'Tillman UG Footage'!F2:F141&amp;" "))))*(IF(ISNUMBER('Tillman UG Footage'!U2:U141),'Tillman UG Footage'!U2:U141,0)))</f>
        <v>560879</v>
      </c>
      <c r="I18" s="1096" cm="1">
        <f t="array" ref="I18">SUMPRODUCT(--(IF($B$5="All",TRUE,'Tillman UG Footage'!B2:B141=$B$5))*--('Tillman UG Footage'!P2:P141="Not Started")*--(IF($F$5="All",TRUE,ISNUMBER(FIND($F$5,'Tillman UG Footage'!D2:D141&amp;" "))))*--(IF($H$5="All",TRUE,ISNUMBER(FIND($H$5,'Tillman UG Footage'!F2:F141&amp;" "))))*(IF(ISNUMBER('Tillman UG Footage'!N2:N141),'Tillman UG Footage'!N2:N141,0)))</f>
        <v>6038409.75</v>
      </c>
      <c r="J18" s="1084"/>
      <c r="K18" s="1093" t="s">
        <v>33</v>
      </c>
      <c r="L18" s="1090" cm="1">
        <f t="array" ref="L18">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"))))*--('Tillman UG Footage'!J2:J141="Pending"))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Footage'!P2:P141="In Process")+('Tillman UG Footage'!P2:P141="Not Started")+('Tillman UG Footage'!P2:P141="Locates Called"))&gt;0)*1*--('Tillman UG Footage'!B2:B141="Bradenton")*--(IF($D$5="All",TRUE,'Tillman UG Footage'!P2:P141=$D$5))*--(IF($F$5="All",TRUE,ISNUMBER(FIND($F$5,'Tillman UG Footage'!D2:D141&amp;" "))))*--(IF($H$5="All",TRUE,ISNUMBER(FIND($H$5,'Tillman UG Footage'!F2:F141&amp;" ")))))</f>
        <v>26</v>
      </c>
      <c r="C19" s="1089" cm="1">
        <f t="array" ref="C19">SUMPRODUCT(((('Tillman UG Footage'!P2:P141="In Process")+('Tillman UG Footage'!P2:P141="Not Started")+('Tillman UG Footage'!P2:P141="Locates Called"))&gt;0)*1*--('Tillman UG Footage'!B2:B141="Bradenton")*--(IF($D$5="All",TRUE,'Tillman UG Footage'!P2:P141=$D$5))*--(IF($F$5="All",TRUE,ISNUMBER(FIND($F$5,'Tillman UG Footage'!D2:D141&amp;" "))))*--(IF($H$5="All",TRUE,ISNUMBER(FIND($H$5,'Tillman UG Footage'!F2:F141&amp;" "))))*(IF(ISNUMBER('Tillman UG Footage'!U2:U141),'Tillman UG Footage'!U2:U141,0)))</f>
        <v>111815</v>
      </c>
      <c r="D19" s="1095" cm="1">
        <f t="array" ref="D19">IFERROR(SUMPRODUCT(((('Tillman UG Footage'!P2:P141="In Process")+('Tillman UG Footage'!P2:P141="Not Started")+('Tillman UG Footage'!P2:P141="Locates Called"))&gt;0)*1*--('Tillman UG Footage'!B2:B141="Bradenton")*--(IF($D$5="All",TRUE,'Tillman UG Footage'!P2:P141=$D$5))*--(IF($F$5="All",TRUE,ISNUMBER(FIND($F$5,'Tillman UG Footage'!D2:D141&amp;" "))))*--(IF($H$5="All",TRUE,ISNUMBER(FIND($H$5,'Tillman UG Footage'!F2:F141&amp;" "))))*(IF(ISNUMBER('Tillman UG Footage'!V2:V141),'Tillman UG Footage'!V2:V141,0)))/C19,0)</f>
        <v>0.14554397889370835</v>
      </c>
      <c r="E19" s="1084"/>
      <c r="F19" s="1092" t="s">
        <v>35</v>
      </c>
      <c r="G19" s="1089" cm="1">
        <f t="array" ref="G19">SUMPRODUCT(--(IF($B$5="All",TRUE,'Tillman UG Footage'!B2:B141=$B$5))*--('Tillman UG Footage'!P2:P141="Locates Called")*--(IF($F$5="All",TRUE,ISNUMBER(FIND($F$5,'Tillman UG Footage'!D2:D141&amp;" "))))*--(IF($H$5="All",TRUE,ISNUMBER(FIND($H$5,'Tillman UG Footage'!F2:F141&amp;" ")))))</f>
        <v>16</v>
      </c>
      <c r="H19" s="1089" cm="1">
        <f t="array" ref="H19">SUMPRODUCT(--(IF($B$5="All",TRUE,'Tillman UG Footage'!B2:B141=$B$5))*--('Tillman UG Footage'!P2:P141="Locates Called")*--(IF($F$5="All",TRUE,ISNUMBER(FIND($F$5,'Tillman UG Footage'!D2:D141&amp;" "))))*--(IF($H$5="All",TRUE,ISNUMBER(FIND($H$5,'Tillman UG Footage'!F2:F141&amp;" "))))*(IF(ISNUMBER('Tillman UG Footage'!U2:U141),'Tillman UG Footage'!U2:U141,0)))</f>
        <v>60145</v>
      </c>
      <c r="I19" s="1095" cm="1">
        <f t="array" ref="I19">SUMPRODUCT(--(IF($B$5="All",TRUE,'Tillman UG Footage'!B2:B141=$B$5))*--('Tillman UG Footage'!P2:P141="Locates Called")*--(IF($F$5="All",TRUE,ISNUMBER(FIND($F$5,'Tillman UG Footage'!D2:D141&amp;" "))))*--(IF($H$5="All",TRUE,ISNUMBER(FIND($H$5,'Tillman UG Footage'!F2:F141&amp;" "))))*(IF(ISNUMBER('Tillman UG Footage'!N2:N141),'Tillman UG Footage'!N2:N141,0)))</f>
        <v>850783.54999999981</v>
      </c>
      <c r="J19" s="1084"/>
      <c r="K19" s="1092" t="s">
        <v>36</v>
      </c>
      <c r="L19" s="1089" cm="1">
        <f t="array" ref="L19">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"))))*--('Tillman UG Footage'!J2:J141="Not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Footage'!P2:P141="In Process")+('Tillman UG Footage'!P2:P141="Not Started")+('Tillman UG Footage'!P2:P141="Locates Called"))&gt;0)*1*--('Tillman UG Footage'!B2:B141="Fort Myers")*--(IF($D$5="All",TRUE,'Tillman UG Footage'!P2:P141=$D$5))*--(IF($F$5="All",TRUE,ISNUMBER(FIND($F$5,'Tillman UG Footage'!D2:D141&amp;" "))))*--(IF($H$5="All",TRUE,ISNUMBER(FIND($H$5,'Tillman UG Footage'!F2:F141&amp;" ")))))</f>
        <v>6</v>
      </c>
      <c r="C20" s="1090" cm="1">
        <f t="array" ref="C20">SUMPRODUCT(((('Tillman UG Footage'!P2:P141="In Process")+('Tillman UG Footage'!P2:P141="Not Started")+('Tillman UG Footage'!P2:P141="Locates Called"))&gt;0)*1*--('Tillman UG Footage'!B2:B141="Fort Myers")*--(IF($D$5="All",TRUE,'Tillman UG Footage'!P2:P141=$D$5))*--(IF($F$5="All",TRUE,ISNUMBER(FIND($F$5,'Tillman UG Footage'!D2:D141&amp;" "))))*--(IF($H$5="All",TRUE,ISNUMBER(FIND($H$5,'Tillman UG Footage'!F2:F141&amp;" "))))*(IF(ISNUMBER('Tillman UG Footage'!U2:U141),'Tillman UG Footage'!U2:U141,0)))</f>
        <v>64085</v>
      </c>
      <c r="D20" s="1096" cm="1">
        <f t="array" ref="D20">IFERROR(SUMPRODUCT(((('Tillman UG Footage'!P2:P141="In Process")+('Tillman UG Footage'!P2:P141="Not Started")+('Tillman UG Footage'!P2:P141="Locates Called"))&gt;0)*1*--('Tillman UG Footage'!B2:B141="Fort Myers")*--(IF($D$5="All",TRUE,'Tillman UG Footage'!P2:P141=$D$5))*--(IF($F$5="All",TRUE,ISNUMBER(FIND($F$5,'Tillman UG Footage'!D2:D141&amp;" "))))*--(IF($H$5="All",TRUE,ISNUMBER(FIND($H$5,'Tillman UG Footage'!F2:F141&amp;" "))))*(IF(ISNUMBER('Tillman UG Footage'!V2:V141),'Tillman UG Footage'!V2:V141,0)))/C20,0)</f>
        <v>0.27438558164937193</v>
      </c>
      <c r="E20" s="1084"/>
      <c r="F20" s="1093" t="s">
        <v>38</v>
      </c>
      <c r="G20" s="1090" cm="1">
        <f t="array" ref="G20">SUMPRODUCT(--(IF($B$5="All",TRUE,'Tillman UG Footage'!B2:B141=$B$5))*--('Tillman UG Footage'!P2:P141="Completed")*--(IF($F$5="All",TRUE,ISNUMBER(FIND($F$5,'Tillman UG Footage'!D2:D141&amp;" "))))*--(IF($H$5="All",TRUE,ISNUMBER(FIND($H$5,'Tillman UG Footage'!F2:F141&amp;" ")))))</f>
        <v>0</v>
      </c>
      <c r="H20" s="1090" cm="1">
        <f t="array" ref="H20">SUMPRODUCT(--(IF($B$5="All",TRUE,'Tillman UG Footage'!B2:B141=$B$5))*--('Tillman UG Footage'!P2:P141="Completed")*--(IF($F$5="All",TRUE,ISNUMBER(FIND($F$5,'Tillman UG Footage'!D2:D141&amp;" "))))*--(IF($H$5="All",TRUE,ISNUMBER(FIND($H$5,'Tillman UG Footage'!F2:F141&amp;" "))))*IF(ISNUMBER('Tillman UG Footage'!U2:U141),'Tillman UG Footage'!U2:U141,0))</f>
        <v>0</v>
      </c>
      <c r="I20" s="1096" cm="1">
        <f t="array" ref="I20">SUMPRODUCT(--(IF($B$5="All",TRUE,'Tillman UG Footage'!B2:B141=$B$5))*--('Tillman UG Footage'!P2:P141="Completed")*--(IF($F$5="All",TRUE,ISNUMBER(FIND($F$5,'Tillman UG Footage'!D2:D141&amp;" "))))*--(IF($H$5="All",TRUE,ISNUMBER(FIND($H$5,'Tillman UG Footage'!F2:F141&amp;" "))))*IF(ISNUMBER('Tillman UG Footage'!N2:N141),'Tillman UG Footage'!N2:N141,0))</f>
        <v>0</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Footage'!P2:P141="In Process")+('Tillman UG Footage'!P2:P141="Not Started")+('Tillman UG Footage'!P2:P141="Locates Called"))&gt;0)*1*--('Tillman UG Footage'!B2:B141="Port Charlotte")*--(IF($D$5="All",TRUE,'Tillman UG Footage'!P2:P141=$D$5))*--(IF($F$5="All",TRUE,ISNUMBER(FIND($F$5,'Tillman UG Footage'!D2:D141&amp;" "))))*--(IF($H$5="All",TRUE,ISNUMBER(FIND($H$5,'Tillman UG Footage'!F2:F141&amp;" ")))))</f>
        <v>10</v>
      </c>
      <c r="C21" s="1089" cm="1">
        <f t="array" ref="C21">SUMPRODUCT(((('Tillman UG Footage'!P2:P141="In Process")+('Tillman UG Footage'!P2:P141="Not Started")+('Tillman UG Footage'!P2:P141="Locates Called"))&gt;0)*1*--('Tillman UG Footage'!B2:B141="Port Charlotte")*--(IF($D$5="All",TRUE,'Tillman UG Footage'!P2:P141=$D$5))*--(IF($F$5="All",TRUE,ISNUMBER(FIND($F$5,'Tillman UG Footage'!D2:D141&amp;" "))))*--(IF($H$5="All",TRUE,ISNUMBER(FIND($H$5,'Tillman UG Footage'!F2:F141&amp;" "))))*(IF(ISNUMBER('Tillman UG Footage'!U2:U141),'Tillman UG Footage'!U2:U141,0)))</f>
        <v>19556</v>
      </c>
      <c r="D21" s="1095" cm="1">
        <f t="array" ref="D21">IFERROR(SUMPRODUCT(((('Tillman UG Footage'!P2:P141="In Process")+('Tillman UG Footage'!P2:P141="Not Started")+('Tillman UG Footage'!P2:P141="Locates Called"))&gt;0)*1*--('Tillman UG Footage'!B2:B141="Port Charlotte")*--(IF($D$5="All",TRUE,'Tillman UG Footage'!P2:P141=$D$5))*--(IF($F$5="All",TRUE,ISNUMBER(FIND($F$5,'Tillman UG Footage'!D2:D141&amp;" "))))*--(IF($H$5="All",TRUE,ISNUMBER(FIND($H$5,'Tillman UG Footage'!F2:F141&amp;" "))))*(IF(ISNUMBER('Tillman UG Footage'!V2:V141),'Tillman UG Footage'!V2:V141,0)))/C21,0)</f>
        <v>0.47647780732256084</v>
      </c>
      <c r="E21" s="1084"/>
      <c r="F21" s="1097" t="s">
        <v>39</v>
      </c>
      <c r="G21" s="1098">
        <f>SUM(G17:G20)</f>
        <v>124</v>
      </c>
      <c r="H21" s="1098">
        <f>SUM(H17:H20)</f>
        <v>703615</v>
      </c>
      <c r="I21" s="1099">
        <f>SUM(I17:I20)</f>
        <v>7794811.75</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Footage'!P2:P141="In Process")+('Tillman UG Footage'!P2:P141="Not Started")+('Tillman UG Footage'!P2:P141="Locates Called"))&gt;0)*1*--('Tillman UG Footage'!B2:B141="Naples")*--(IF($D$5="All",TRUE,'Tillman UG Footage'!P2:P141=$D$5))*--(IF($F$5="All",TRUE,ISNUMBER(FIND($F$5,'Tillman UG Footage'!D2:D141&amp;" "))))*--(IF($H$5="All",TRUE,ISNUMBER(FIND($H$5,'Tillman UG Footage'!F2:F141&amp;" ")))))</f>
        <v>0</v>
      </c>
      <c r="C22" s="1090" cm="1">
        <f t="array" ref="C22">SUMPRODUCT(((('Tillman UG Footage'!P2:P141="In Process")+('Tillman UG Footage'!P2:P141="Not Started")+('Tillman UG Footage'!P2:P141="Locates Called"))&gt;0)*1*--('Tillman UG Footage'!B2:B141="Naples")*--(IF($D$5="All",TRUE,'Tillman UG Footage'!P2:P141=$D$5))*--(IF($F$5="All",TRUE,ISNUMBER(FIND($F$5,'Tillman UG Footage'!D2:D141&amp;" "))))*--(IF($H$5="All",TRUE,ISNUMBER(FIND($H$5,'Tillman UG Footage'!F2:F141&amp;" "))))*(IF(ISNUMBER('Tillman UG Footage'!U2:U141),'Tillman UG Footage'!U2:U141,0)))</f>
        <v>0</v>
      </c>
      <c r="D22" s="1096" cm="1">
        <f t="array" ref="D22">IFERROR(SUMPRODUCT(((('Tillman UG Footage'!P2:P141="In Process")+('Tillman UG Footage'!P2:P141="Not Started")+('Tillman UG Footage'!P2:P141="Locates Called"))&gt;0)*1*--('Tillman UG Footage'!B2:B141="Naples")*--(IF($D$5="All",TRUE,'Tillman UG Footage'!P2:P141=$D$5))*--(IF($F$5="All",TRUE,ISNUMBER(FIND($F$5,'Tillman UG Footage'!D2:D141&amp;" "))))*--(IF($H$5="All",TRUE,ISNUMBER(FIND($H$5,'Tillman UG Footage'!F2:F141&amp;" "))))*(IF(ISNUMBER('Tillman UG Footage'!V2:V141),'Tillman UG Footage'!V2:V141,0)))/C22,0)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Footage'!P2:P141="In Process")+('Tillman UG Footage'!P2:P141="Not Started")+('Tillman UG Footage'!P2:P141="Locates Called"))&gt;0)*1*--('Tillman UG Footage'!B2:B141="Kissimmee")*--(IF($D$5="All",TRUE,'Tillman UG Footage'!P2:P141=$D$5))*--(IF($F$5="All",TRUE,ISNUMBER(FIND($F$5,'Tillman UG Footage'!D2:D141&amp;" "))))*--(IF($H$5="All",TRUE,ISNUMBER(FIND($H$5,'Tillman UG Footage'!F2:F141&amp;" ")))))</f>
        <v>56</v>
      </c>
      <c r="C23" s="1089" cm="1">
        <f t="array" ref="C23">SUMPRODUCT(((('Tillman UG Footage'!P2:P141="In Process")+('Tillman UG Footage'!P2:P141="Not Started")+('Tillman UG Footage'!P2:P141="Locates Called"))&gt;0)*1*--('Tillman UG Footage'!B2:B141="Kissimmee")*--(IF($D$5="All",TRUE,'Tillman UG Footage'!P2:P141=$D$5))*--(IF($F$5="All",TRUE,ISNUMBER(FIND($F$5,'Tillman UG Footage'!D2:D141&amp;" "))))*--(IF($H$5="All",TRUE,ISNUMBER(FIND($H$5,'Tillman UG Footage'!F2:F141&amp;" "))))*(IF(ISNUMBER('Tillman UG Footage'!U2:U141),'Tillman UG Footage'!U2:U141,0)))</f>
        <v>391682</v>
      </c>
      <c r="D23" s="1095" cm="1">
        <f t="array" ref="D23">IFERROR(SUMPRODUCT(((('Tillman UG Footage'!P2:P141="In Process")+('Tillman UG Footage'!P2:P141="Not Started")+('Tillman UG Footage'!P2:P141="Locates Called"))&gt;0)*1*--('Tillman UG Footage'!B2:B141="Kissimmee")*--(IF($D$5="All",TRUE,'Tillman UG Footage'!P2:P141=$D$5))*--(IF($F$5="All",TRUE,ISNUMBER(FIND($F$5,'Tillman UG Footage'!D2:D141&amp;" "))))*--(IF($H$5="All",TRUE,ISNUMBER(FIND($H$5,'Tillman UG Footage'!F2:F141&amp;" "))))*(IF(ISNUMBER('Tillman UG Footage'!V2:V141),'Tillman UG Footage'!V2:V141,0)))/C23,0)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Footage'!P2:P141="In Process")+('Tillman UG Footage'!P2:P141="Not Started")+('Tillman UG Footage'!P2:P141="Locates Called"))&gt;0)*1*--('Tillman UG Footage'!B2:B141="Miami")*--(IF($D$5="All",TRUE,'Tillman UG Footage'!P2:P141=$D$5))*--(IF($F$5="All",TRUE,ISNUMBER(FIND($F$5,'Tillman UG Footage'!D2:D141&amp;" "))))*--(IF($H$5="All",TRUE,ISNUMBER(FIND($H$5,'Tillman UG Footage'!F2:F141&amp;" ")))))</f>
        <v>12</v>
      </c>
      <c r="C24" s="1090" cm="1">
        <f t="array" ref="C24">SUMPRODUCT(((('Tillman UG Footage'!P2:P141="In Process")+('Tillman UG Footage'!P2:P141="Not Started")+('Tillman UG Footage'!P2:P141="Locates Called"))&gt;0)*1*--('Tillman UG Footage'!B2:B141="Miami")*--(IF($D$5="All",TRUE,'Tillman UG Footage'!P2:P141=$D$5))*--(IF($F$5="All",TRUE,ISNUMBER(FIND($F$5,'Tillman UG Footage'!D2:D141&amp;" "))))*--(IF($H$5="All",TRUE,ISNUMBER(FIND($H$5,'Tillman UG Footage'!F2:F141&amp;" "))))*(IF(ISNUMBER('Tillman UG Footage'!U2:U141),'Tillman UG Footage'!U2:U141,0)))</f>
        <v>75701</v>
      </c>
      <c r="D24" s="1096" cm="1">
        <f t="array" ref="D24">IFERROR(SUMPRODUCT(((('Tillman UG Footage'!P2:P141="In Process")+('Tillman UG Footage'!P2:P141="Not Started")+('Tillman UG Footage'!P2:P141="Locates Called"))&gt;0)*1*--('Tillman UG Footage'!B2:B141="Miami")*--(IF($D$5="All",TRUE,'Tillman UG Footage'!P2:P141=$D$5))*--(IF($F$5="All",TRUE,ISNUMBER(FIND($F$5,'Tillman UG Footage'!D2:D141&amp;" "))))*--(IF($H$5="All",TRUE,ISNUMBER(FIND($H$5,'Tillman UG Footage'!F2:F141&amp;" "))))*(IF(ISNUMBER('Tillman UG Footage'!V2:V141),'Tillman UG Footage'!V2:V141,0)))/C24,0)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703615</v>
      </c>
      <c r="D25" s="1099">
        <f>IFERROR(H10/D10,0)</f>
        <v>7.532954811935505E-2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417" t="s">
        <v>44</v>
      </c>
      <c r="B27" s="1417"/>
      <c r="C27" s="1417"/>
      <c r="D27" s="1417"/>
      <c r="F27" s="1421" t="s">
        <v>45</v>
      </c>
      <c r="G27" s="1421"/>
      <c r="H27" s="1421"/>
      <c r="I27" s="1421"/>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10</v>
      </c>
      <c r="C29" s="1103">
        <f>COUNTIF('Completed Projects Pending PW'!D:D,"*Lightspeed In-House*")</f>
        <v>9</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2</v>
      </c>
      <c r="H31" s="1103">
        <f>COUNTIF('Completed Projects Pending PW'!F:F,"*Betsy*")</f>
        <v>2</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29</v>
      </c>
      <c r="C36" s="1112">
        <f>SUM(C29:C35)</f>
        <v>27</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30</v>
      </c>
      <c r="H37" s="1112">
        <f>SUM(H29:H36)</f>
        <v>28</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414" t="s">
        <v>65</v>
      </c>
      <c r="B39" s="1414"/>
      <c r="C39" s="1414"/>
      <c r="D39" s="1414"/>
      <c r="E39" s="1414"/>
      <c r="F39" s="1414"/>
      <c r="G39" s="1414"/>
      <c r="H39" s="1414"/>
      <c r="I39" s="1414"/>
      <c r="J39" s="1414"/>
      <c r="K39" s="1415"/>
      <c r="L39" s="1415"/>
      <c r="M39" s="1415"/>
      <c r="N39" s="1415"/>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416" t="s">
        <v>66</v>
      </c>
      <c r="B60" s="1416"/>
      <c r="C60" s="1416"/>
      <c r="D60" s="1416"/>
      <c r="E60" s="1416"/>
      <c r="F60" s="1416"/>
      <c r="G60" s="1416"/>
      <c r="H60" s="1416"/>
      <c r="I60" s="1416"/>
      <c r="J60" s="1416"/>
      <c r="K60" s="1416"/>
      <c r="L60" s="1416"/>
      <c r="M60" s="1416"/>
      <c r="N60" s="1416"/>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09">
        <f>IF('Completed Projects Pending PW'!A4="","",'Completed Projects Pending PW'!N4)</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09">
        <f>IF('Completed Projects Pending PW'!A6="","",'Completed Projects Pending PW'!N6)</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PW'!A10="","",'Completed Projects Pending PW'!A10)</f>
        <v>D-HDF703</v>
      </c>
      <c r="B68" s="1102" t="str">
        <f>IF('Completed Projects Pending PW'!A10="","",'Completed Projects Pending PW'!B10)</f>
        <v>Fort Myers</v>
      </c>
      <c r="C68" s="1102" t="str">
        <f>IF('Completed Projects Pending PW'!A10="","",'Completed Projects Pending PW'!D10)</f>
        <v>GN Systems</v>
      </c>
      <c r="D68" s="1102" t="str">
        <f>IF('Completed Projects Pending PW'!A10="","",'Completed Projects Pending PW'!F10)</f>
        <v>Joshua</v>
      </c>
      <c r="E68" s="1103">
        <f>IF('Completed Projects Pending PW'!A10="","",'Completed Projects Pending PW'!H10)</f>
        <v>30</v>
      </c>
      <c r="F68" s="1103">
        <f>IF('Completed Projects Pending PW'!A10="","",'Completed Projects Pending PW'!U10)</f>
        <v>2580</v>
      </c>
      <c r="G68" s="1103">
        <f>IF('Completed Projects Pending PW'!A10="","",'Completed Projects Pending PW'!V10)</f>
        <v>2637</v>
      </c>
      <c r="H68" s="1108">
        <f>IF('Completed Projects Pending PW'!A10="","",'Completed Projects Pending PW'!N10)</f>
        <v>31387.05</v>
      </c>
    </row>
    <row r="69" spans="1:8">
      <c r="A69" s="1106" t="str">
        <f>IF('Completed Projects Pending PW'!A11="","",'Completed Projects Pending PW'!A11)</f>
        <v>D-HDF705</v>
      </c>
      <c r="B69" t="str">
        <f>IF('Completed Projects Pending PW'!A11="","",'Completed Projects Pending PW'!B11)</f>
        <v>Fort Myers</v>
      </c>
      <c r="C69" t="str">
        <f>IF('Completed Projects Pending PW'!A11="","",'Completed Projects Pending PW'!D11)</f>
        <v>GN Systems</v>
      </c>
      <c r="D69" t="str">
        <f>IF('Completed Projects Pending PW'!A11="","",'Completed Projects Pending PW'!F11)</f>
        <v>Joshua</v>
      </c>
      <c r="E69" s="54">
        <f>IF('Completed Projects Pending PW'!A11="","",'Completed Projects Pending PW'!H11)</f>
        <v>73</v>
      </c>
      <c r="F69" s="54">
        <f>IF('Completed Projects Pending PW'!A11="","",'Completed Projects Pending PW'!U11)</f>
        <v>6263</v>
      </c>
      <c r="G69" s="54">
        <f>IF('Completed Projects Pending PW'!A11="","",'Completed Projects Pending PW'!V11)</f>
        <v>6221</v>
      </c>
      <c r="H69" s="1109">
        <f>IF('Completed Projects Pending PW'!A11="","",'Completed Projects Pending PW'!N11)</f>
        <v>77814</v>
      </c>
    </row>
    <row r="70" spans="1:8">
      <c r="A70" s="1105" t="str">
        <f>IF('Completed Projects Pending PW'!A12="","",'Completed Projects Pending PW'!A12)</f>
        <v>D-HDF707</v>
      </c>
      <c r="B70" s="1102" t="str">
        <f>IF('Completed Projects Pending PW'!A12="","",'Completed Projects Pending PW'!B12)</f>
        <v>Fort Myers</v>
      </c>
      <c r="C70" s="1102" t="str">
        <f>IF('Completed Projects Pending PW'!A12="","",'Completed Projects Pending PW'!D12)</f>
        <v>Lightspeed In-House</v>
      </c>
      <c r="D70" s="1102" t="str">
        <f>IF('Completed Projects Pending PW'!A12="","",'Completed Projects Pending PW'!F12)</f>
        <v>Joshua</v>
      </c>
      <c r="E70" s="1103">
        <f>IF('Completed Projects Pending PW'!A12="","",'Completed Projects Pending PW'!H12)</f>
        <v>80</v>
      </c>
      <c r="F70" s="1103">
        <f>IF('Completed Projects Pending PW'!A12="","",'Completed Projects Pending PW'!U12)</f>
        <v>5052</v>
      </c>
      <c r="G70" s="1103">
        <f>IF('Completed Projects Pending PW'!A12="","",'Completed Projects Pending PW'!V12)</f>
        <v>4889</v>
      </c>
      <c r="H70" s="1108">
        <f>IF('Completed Projects Pending PW'!A12="","",'Completed Projects Pending PW'!N12)</f>
        <v>65843.5</v>
      </c>
    </row>
    <row r="71" spans="1:8">
      <c r="A71" s="1106" t="str">
        <f>IF('Completed Projects Pending PW'!A13="","",'Completed Projects Pending PW'!A13)</f>
        <v>D-HDF710</v>
      </c>
      <c r="B71" t="str">
        <f>IF('Completed Projects Pending PW'!A13="","",'Completed Projects Pending PW'!B13)</f>
        <v>Fort Myers</v>
      </c>
      <c r="C71" t="str">
        <f>IF('Completed Projects Pending PW'!A13="","",'Completed Projects Pending PW'!D13)</f>
        <v>GN Systems</v>
      </c>
      <c r="D71" t="str">
        <f>IF('Completed Projects Pending PW'!A13="","",'Completed Projects Pending PW'!F13)</f>
        <v>Joshua</v>
      </c>
      <c r="E71" s="54">
        <f>IF('Completed Projects Pending PW'!A13="","",'Completed Projects Pending PW'!H13)</f>
        <v>61</v>
      </c>
      <c r="F71" s="54">
        <f>IF('Completed Projects Pending PW'!A13="","",'Completed Projects Pending PW'!U13)</f>
        <v>4641</v>
      </c>
      <c r="G71" s="54">
        <f>IF('Completed Projects Pending PW'!A13="","",'Completed Projects Pending PW'!V13)</f>
        <v>4757</v>
      </c>
      <c r="H71" s="1109">
        <f>IF('Completed Projects Pending PW'!A13="","",'Completed Projects Pending PW'!N13)</f>
        <v>56650</v>
      </c>
    </row>
    <row r="72" spans="1:8">
      <c r="A72" s="1105" t="str">
        <f>IF('Completed Projects Pending PW'!A14="","",'Completed Projects Pending PW'!A14)</f>
        <v>D-HDF711</v>
      </c>
      <c r="B72" s="1102" t="str">
        <f>IF('Completed Projects Pending PW'!A14="","",'Completed Projects Pending PW'!B14)</f>
        <v>Fort Myers</v>
      </c>
      <c r="C72" s="1102" t="str">
        <f>IF('Completed Projects Pending PW'!A14="","",'Completed Projects Pending PW'!D14)</f>
        <v>GN Systems</v>
      </c>
      <c r="D72" s="1102" t="str">
        <f>IF('Completed Projects Pending PW'!A14="","",'Completed Projects Pending PW'!F14)</f>
        <v>Joshua</v>
      </c>
      <c r="E72" s="1103">
        <f>IF('Completed Projects Pending PW'!A14="","",'Completed Projects Pending PW'!H14)</f>
        <v>82</v>
      </c>
      <c r="F72" s="1103">
        <f>IF('Completed Projects Pending PW'!A14="","",'Completed Projects Pending PW'!U14)</f>
        <v>8100</v>
      </c>
      <c r="G72" s="1103">
        <f>IF('Completed Projects Pending PW'!A14="","",'Completed Projects Pending PW'!V14)</f>
        <v>7972</v>
      </c>
      <c r="H72" s="1108">
        <f>IF('Completed Projects Pending PW'!A14="","",'Completed Projects Pending PW'!N14)</f>
        <v>101871</v>
      </c>
    </row>
    <row r="73" spans="1:8">
      <c r="A73" s="1106" t="str">
        <f>IF('Completed Projects Pending PW'!A15="","",'Completed Projects Pending PW'!A15)</f>
        <v>D-HDF713</v>
      </c>
      <c r="B73" t="str">
        <f>IF('Completed Projects Pending PW'!A15="","",'Completed Projects Pending PW'!B15)</f>
        <v>Fort Myers</v>
      </c>
      <c r="C73" t="str">
        <f>IF('Completed Projects Pending PW'!A15="","",'Completed Projects Pending PW'!D15)</f>
        <v>GN Systems</v>
      </c>
      <c r="D73" t="str">
        <f>IF('Completed Projects Pending PW'!A15="","",'Completed Projects Pending PW'!F15)</f>
        <v>Joshua</v>
      </c>
      <c r="E73" s="54">
        <f>IF('Completed Projects Pending PW'!A15="","",'Completed Projects Pending PW'!H15)</f>
        <v>77</v>
      </c>
      <c r="F73" s="54">
        <f>IF('Completed Projects Pending PW'!A15="","",'Completed Projects Pending PW'!U15)</f>
        <v>8013</v>
      </c>
      <c r="G73" s="54">
        <f>IF('Completed Projects Pending PW'!A15="","",'Completed Projects Pending PW'!V15)</f>
        <v>7885</v>
      </c>
      <c r="H73" s="1109">
        <f>IF('Completed Projects Pending PW'!A15="","",'Completed Projects Pending PW'!N15)</f>
        <v>90786</v>
      </c>
    </row>
    <row r="74" spans="1:8">
      <c r="A74" s="1105" t="str">
        <f>IF('Completed Projects Pending PW'!A16="","",'Completed Projects Pending PW'!A16)</f>
        <v>D-HDF715</v>
      </c>
      <c r="B74" s="1102" t="str">
        <f>IF('Completed Projects Pending PW'!A16="","",'Completed Projects Pending PW'!B16)</f>
        <v>Fort Myers</v>
      </c>
      <c r="C74" s="1102" t="str">
        <f>IF('Completed Projects Pending PW'!A16="","",'Completed Projects Pending PW'!D16)</f>
        <v>GN Systems</v>
      </c>
      <c r="D74" s="1102" t="str">
        <f>IF('Completed Projects Pending PW'!A16="","",'Completed Projects Pending PW'!F16)</f>
        <v>Joshua</v>
      </c>
      <c r="E74" s="1103">
        <f>IF('Completed Projects Pending PW'!A16="","",'Completed Projects Pending PW'!H16)</f>
        <v>78</v>
      </c>
      <c r="F74" s="1103">
        <f>IF('Completed Projects Pending PW'!A16="","",'Completed Projects Pending PW'!U16)</f>
        <v>6758</v>
      </c>
      <c r="G74" s="1103">
        <f>IF('Completed Projects Pending PW'!A16="","",'Completed Projects Pending PW'!V16)</f>
        <v>6565</v>
      </c>
      <c r="H74" s="1108">
        <f>IF('Completed Projects Pending PW'!A16="","",'Completed Projects Pending PW'!N16)</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PW'!A18="","",'Completed Projects Pending PW'!A18)</f>
        <v>D-HWP1303</v>
      </c>
      <c r="B76" t="str">
        <f>IF('Completed Projects Pending PW'!A18="","",'Completed Projects Pending PW'!B18)</f>
        <v>Lakeland</v>
      </c>
      <c r="C76" t="str">
        <f>IF('Completed Projects Pending PW'!A18="","",'Completed Projects Pending PW'!D18)</f>
        <v xml:space="preserve">Brothers </v>
      </c>
      <c r="D76" t="str">
        <f>IF('Completed Projects Pending PW'!A18="","",'Completed Projects Pending PW'!F18)</f>
        <v>Travis</v>
      </c>
      <c r="E76" s="54">
        <f>IF('Completed Projects Pending PW'!A18="","",'Completed Projects Pending PW'!H18)</f>
        <v>81</v>
      </c>
      <c r="F76" s="54">
        <f>IF('Completed Projects Pending PW'!A18="","",'Completed Projects Pending PW'!U18)</f>
        <v>3323</v>
      </c>
      <c r="G76" s="54">
        <f>IF('Completed Projects Pending PW'!A18="","",'Completed Projects Pending PW'!V18)</f>
        <v>3100</v>
      </c>
      <c r="H76" s="1109">
        <f>IF('Completed Projects Pending PW'!A18="","",'Completed Projects Pending PW'!N18)</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PW'!A20="","",'Completed Projects Pending PW'!A20)</f>
        <v>FB-HWP1305</v>
      </c>
      <c r="B78" t="str">
        <f>IF('Completed Projects Pending PW'!A20="","",'Completed Projects Pending PW'!B20)</f>
        <v>Lakeland</v>
      </c>
      <c r="C78" t="str">
        <f>IF('Completed Projects Pending PW'!A20="","",'Completed Projects Pending PW'!D20)</f>
        <v>Splice Only</v>
      </c>
      <c r="D78" t="str">
        <f>IF('Completed Projects Pending PW'!A20="","",'Completed Projects Pending PW'!F20)</f>
        <v>Miguel</v>
      </c>
      <c r="E78" s="54">
        <f>IF('Completed Projects Pending PW'!A20="","",'Completed Projects Pending PW'!H20)</f>
        <v>0</v>
      </c>
      <c r="F78" s="54">
        <f>IF('Completed Projects Pending PW'!A20="","",'Completed Projects Pending PW'!U20)</f>
        <v>0</v>
      </c>
      <c r="G78" s="54">
        <f>IF('Completed Projects Pending PW'!A20="","",'Completed Projects Pending PW'!V20)</f>
        <v>0</v>
      </c>
      <c r="H78" s="1109">
        <f>IF('Completed Projects Pending PW'!A20="","",'Completed Projects Pending PW'!N20)</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PW'!A24="","",'Completed Projects Pending PW'!A24)</f>
        <v>FB-HNP104</v>
      </c>
      <c r="B80" t="str">
        <f>IF('Completed Projects Pending PW'!A24="","",'Completed Projects Pending PW'!B24)</f>
        <v>St Petersburg</v>
      </c>
      <c r="C80" t="str">
        <f>IF('Completed Projects Pending PW'!A24="","",'Completed Projects Pending PW'!D24)</f>
        <v>Kattle One/LSCG</v>
      </c>
      <c r="D80" t="str">
        <f>IF('Completed Projects Pending PW'!A24="","",'Completed Projects Pending PW'!F24)</f>
        <v>Johnnie</v>
      </c>
      <c r="E80" s="54">
        <f>IF('Completed Projects Pending PW'!A24="","",'Completed Projects Pending PW'!H24)</f>
        <v>0</v>
      </c>
      <c r="F80" s="54">
        <f>IF('Completed Projects Pending PW'!A24="","",'Completed Projects Pending PW'!U24)</f>
        <v>1831</v>
      </c>
      <c r="G80" s="54">
        <f>IF('Completed Projects Pending PW'!A24="","",'Completed Projects Pending PW'!V24)</f>
        <v>1904</v>
      </c>
      <c r="H80" s="1109">
        <f>IF('Completed Projects Pending PW'!A24="","",'Completed Projects Pending PW'!N24)</f>
        <v>29634.15</v>
      </c>
    </row>
    <row r="81" spans="1:8">
      <c r="A81" s="1105" t="str">
        <f>IF('Completed Projects Pending PW'!A25="","",'Completed Projects Pending PW'!A25)</f>
        <v>FB-HNP111</v>
      </c>
      <c r="B81" s="1102" t="str">
        <f>IF('Completed Projects Pending PW'!A25="","",'Completed Projects Pending PW'!B25)</f>
        <v>St Petersburg</v>
      </c>
      <c r="C81" s="1102" t="str">
        <f>IF('Completed Projects Pending PW'!A25="","",'Completed Projects Pending PW'!D25)</f>
        <v>Lightspeed In-House</v>
      </c>
      <c r="D81" s="1102" t="str">
        <f>IF('Completed Projects Pending PW'!A25="","",'Completed Projects Pending PW'!F25)</f>
        <v>Johnnie</v>
      </c>
      <c r="E81" s="1103">
        <f>IF('Completed Projects Pending PW'!A25="","",'Completed Projects Pending PW'!H25)</f>
        <v>0</v>
      </c>
      <c r="F81" s="1103">
        <f>IF('Completed Projects Pending PW'!A25="","",'Completed Projects Pending PW'!U25)</f>
        <v>1157</v>
      </c>
      <c r="G81" s="1103">
        <f>IF('Completed Projects Pending PW'!A25="","",'Completed Projects Pending PW'!V25)</f>
        <v>1321</v>
      </c>
      <c r="H81" s="1108">
        <f>IF('Completed Projects Pending PW'!A25="","",'Completed Projects Pending PW'!N25)</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PW'!A26="","",'Completed Projects Pending PW'!A26)</f>
        <v>FB-HNP133</v>
      </c>
      <c r="B83" s="1102" t="str">
        <f>IF('Completed Projects Pending PW'!A26="","",'Completed Projects Pending PW'!B26)</f>
        <v>St Petersburg</v>
      </c>
      <c r="C83" s="1102" t="str">
        <f>IF('Completed Projects Pending PW'!A26="","",'Completed Projects Pending PW'!D26)</f>
        <v>Lightspeed In-House</v>
      </c>
      <c r="D83" s="1102" t="str">
        <f>IF('Completed Projects Pending PW'!A26="","",'Completed Projects Pending PW'!F26)</f>
        <v>Johnnie</v>
      </c>
      <c r="E83" s="1103">
        <f>IF('Completed Projects Pending PW'!A26="","",'Completed Projects Pending PW'!H26)</f>
        <v>0</v>
      </c>
      <c r="F83" s="1103">
        <f>IF('Completed Projects Pending PW'!A26="","",'Completed Projects Pending PW'!U26)</f>
        <v>1697</v>
      </c>
      <c r="G83" s="1103">
        <f>IF('Completed Projects Pending PW'!A26="","",'Completed Projects Pending PW'!V26)</f>
        <v>1815</v>
      </c>
      <c r="H83" s="1108">
        <f>IF('Completed Projects Pending PW'!A26="","",'Completed Projects Pending PW'!N26)</f>
        <v>23800.25</v>
      </c>
    </row>
    <row r="84" spans="1:8">
      <c r="A84" s="1106" t="str">
        <f>IF('Completed Projects Pending PW'!A27="","",'Completed Projects Pending PW'!A27)</f>
        <v>FB-HNP138</v>
      </c>
      <c r="B84" t="str">
        <f>IF('Completed Projects Pending PW'!A27="","",'Completed Projects Pending PW'!B27)</f>
        <v>St Petersburg</v>
      </c>
      <c r="C84" t="str">
        <f>IF('Completed Projects Pending PW'!A27="","",'Completed Projects Pending PW'!D27)</f>
        <v>Lightspeed In-House</v>
      </c>
      <c r="D84" t="str">
        <f>IF('Completed Projects Pending PW'!A27="","",'Completed Projects Pending PW'!F27)</f>
        <v>Johnnie</v>
      </c>
      <c r="E84" s="54">
        <f>IF('Completed Projects Pending PW'!A27="","",'Completed Projects Pending PW'!H27)</f>
        <v>0</v>
      </c>
      <c r="F84" s="54">
        <f>IF('Completed Projects Pending PW'!A27="","",'Completed Projects Pending PW'!U27)</f>
        <v>1534</v>
      </c>
      <c r="G84" s="54">
        <f>IF('Completed Projects Pending PW'!A27="","",'Completed Projects Pending PW'!V27)</f>
        <v>1571</v>
      </c>
      <c r="H84" s="1109">
        <f>IF('Completed Projects Pending PW'!A27="","",'Completed Projects Pending PW'!N27)</f>
        <v>19745.25</v>
      </c>
    </row>
    <row r="85" spans="1:8">
      <c r="A85" s="1105" t="str">
        <f>IF('Completed Projects Pending PW'!A29="","",'Completed Projects Pending PW'!A29)</f>
        <v>Vantage Point Condominiums</v>
      </c>
      <c r="B85" s="1102" t="str">
        <f>IF('Completed Projects Pending PW'!A29="","",'Completed Projects Pending PW'!B29)</f>
        <v>St Petersburg</v>
      </c>
      <c r="C85" s="1102" t="str">
        <f>IF('Completed Projects Pending PW'!A29="","",'Completed Projects Pending PW'!D29)</f>
        <v>APT Communications/Kattleone</v>
      </c>
      <c r="D85" s="1102" t="str">
        <f>IF('Completed Projects Pending PW'!A29="","",'Completed Projects Pending PW'!F29)</f>
        <v>Johnnie</v>
      </c>
      <c r="E85" s="1103">
        <f>IF('Completed Projects Pending PW'!A29="","",'Completed Projects Pending PW'!H29)</f>
        <v>380</v>
      </c>
      <c r="F85" s="1103">
        <f>IF('Completed Projects Pending PW'!A29="","",'Completed Projects Pending PW'!U29)</f>
        <v>9181</v>
      </c>
      <c r="G85" s="1103">
        <f>IF('Completed Projects Pending PW'!A29="","",'Completed Projects Pending PW'!V29)</f>
        <v>9179</v>
      </c>
      <c r="H85" s="1108">
        <f>IF('Completed Projects Pending PW'!A29="","",'Completed Projects Pending PW'!N29)</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2" t="s">
        <v>441</v>
      </c>
      <c r="C1" s="1422"/>
      <c r="D1" s="427"/>
      <c r="E1" s="1422" t="s">
        <v>442</v>
      </c>
      <c r="F1" s="142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23602</v>
      </c>
      <c r="E5" t="s">
        <v>48</v>
      </c>
      <c r="F5">
        <v>31331</v>
      </c>
      <c r="K5" s="12" t="s">
        <v>450</v>
      </c>
      <c r="P5" s="12" t="s">
        <v>450</v>
      </c>
      <c r="W5" t="s">
        <v>451</v>
      </c>
      <c r="X5">
        <v>13</v>
      </c>
    </row>
    <row r="6" spans="1:25">
      <c r="B6" t="s">
        <v>452</v>
      </c>
      <c r="C6">
        <v>117963</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15064</v>
      </c>
      <c r="L8" t="s">
        <v>147</v>
      </c>
      <c r="M8">
        <v>1</v>
      </c>
      <c r="P8" t="s">
        <v>458</v>
      </c>
      <c r="R8">
        <v>1</v>
      </c>
      <c r="V8" t="s">
        <v>459</v>
      </c>
      <c r="W8" s="186">
        <v>203521</v>
      </c>
      <c r="X8" s="242">
        <f>X5/X4</f>
        <v>0.59090909090909094</v>
      </c>
      <c r="Y8" s="242">
        <f>W9/W8</f>
        <v>0.31446386367991508</v>
      </c>
    </row>
    <row r="9" spans="1:25">
      <c r="B9" t="s">
        <v>52</v>
      </c>
      <c r="C9">
        <v>35418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240229</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3"/>
      <c r="B1" s="1423"/>
      <c r="C1" s="1423"/>
      <c r="D1" s="1423"/>
      <c r="E1" s="1423"/>
      <c r="F1" s="1423"/>
      <c r="G1" s="1423"/>
      <c r="H1" s="1424" t="s">
        <v>478</v>
      </c>
      <c r="I1" s="1424"/>
      <c r="J1" s="1424"/>
      <c r="K1" s="1424"/>
      <c r="L1" s="1424"/>
      <c r="M1" s="1424"/>
      <c r="N1" s="1424"/>
      <c r="O1" s="1424"/>
      <c r="P1" s="189"/>
      <c r="Q1" s="1425" t="s">
        <v>97</v>
      </c>
      <c r="R1" s="1425"/>
      <c r="S1" s="1426"/>
      <c r="T1" s="1425"/>
      <c r="U1" s="1425"/>
      <c r="V1" s="1425"/>
      <c r="W1" s="1425"/>
      <c r="X1" s="1425"/>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7"/>
  <sheetViews>
    <sheetView tabSelected="1" topLeftCell="A6" zoomScale="90" zoomScaleNormal="90" workbookViewId="0">
      <pane xSplit="1" topLeftCell="T31" activePane="topRight" state="frozen"/>
      <selection pane="topRight" activeCell="V62" sqref="V44:V6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2" si="5">SUM(U24-V24)</f>
        <v>6210</v>
      </c>
      <c r="X24" s="365">
        <f t="shared" ref="X24:X52"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03" t="s">
        <v>591</v>
      </c>
      <c r="B26" s="377" t="s">
        <v>34</v>
      </c>
      <c r="C26" s="704">
        <v>46249</v>
      </c>
      <c r="D26" s="715"/>
      <c r="E26" s="715"/>
      <c r="F26" s="716"/>
      <c r="G26" s="715" t="s">
        <v>592</v>
      </c>
      <c r="H26" s="717">
        <v>52</v>
      </c>
      <c r="I26" s="372" t="s">
        <v>540</v>
      </c>
      <c r="J26" s="1150" t="s">
        <v>30</v>
      </c>
      <c r="K26" s="706"/>
      <c r="L26" s="715"/>
      <c r="M26" s="372" t="s">
        <v>110</v>
      </c>
      <c r="N26" s="727">
        <v>61830</v>
      </c>
      <c r="O26" s="372" t="s">
        <v>110</v>
      </c>
      <c r="P26" s="729" t="s">
        <v>32</v>
      </c>
      <c r="Q26" s="720"/>
      <c r="R26" s="720"/>
      <c r="S26" s="720"/>
      <c r="T26" s="720"/>
      <c r="U26" s="721">
        <v>5149</v>
      </c>
      <c r="V26" s="710"/>
      <c r="W26" s="710">
        <f t="shared" si="5"/>
        <v>5149</v>
      </c>
      <c r="X26" s="365">
        <f t="shared" si="6"/>
        <v>0</v>
      </c>
      <c r="Y26" s="711"/>
      <c r="Z26" s="712">
        <v>0</v>
      </c>
      <c r="AA26" s="712">
        <v>0</v>
      </c>
      <c r="AB26" s="1146">
        <v>0</v>
      </c>
      <c r="AC26" s="713" t="s">
        <v>593</v>
      </c>
      <c r="AD26" s="752"/>
    </row>
    <row r="27" spans="1:115" ht="24.75" customHeight="1">
      <c r="A27" s="703" t="s">
        <v>594</v>
      </c>
      <c r="B27" s="377" t="s">
        <v>34</v>
      </c>
      <c r="C27" s="715">
        <v>46171</v>
      </c>
      <c r="D27" s="715"/>
      <c r="E27" s="715"/>
      <c r="F27" s="716"/>
      <c r="G27" s="715" t="s">
        <v>595</v>
      </c>
      <c r="H27" s="717">
        <v>56</v>
      </c>
      <c r="I27" s="372" t="s">
        <v>540</v>
      </c>
      <c r="J27" s="1150" t="s">
        <v>30</v>
      </c>
      <c r="K27" s="706"/>
      <c r="L27" s="715"/>
      <c r="M27" s="372" t="s">
        <v>110</v>
      </c>
      <c r="N27" s="727">
        <v>75665</v>
      </c>
      <c r="O27" s="372" t="s">
        <v>110</v>
      </c>
      <c r="P27" s="729" t="s">
        <v>32</v>
      </c>
      <c r="Q27" s="720"/>
      <c r="R27" s="720"/>
      <c r="S27" s="720"/>
      <c r="T27" s="720"/>
      <c r="U27" s="721">
        <v>6249</v>
      </c>
      <c r="V27" s="710"/>
      <c r="W27" s="710">
        <f t="shared" si="5"/>
        <v>6249</v>
      </c>
      <c r="X27" s="365">
        <f t="shared" si="6"/>
        <v>0</v>
      </c>
      <c r="Y27" s="711"/>
      <c r="Z27" s="712">
        <v>0</v>
      </c>
      <c r="AA27" s="712">
        <v>0</v>
      </c>
      <c r="AB27" s="1146">
        <v>0</v>
      </c>
      <c r="AC27" s="713" t="s">
        <v>596</v>
      </c>
      <c r="AD27" s="752"/>
    </row>
    <row r="28" spans="1:115" ht="24.75" customHeight="1">
      <c r="A28" s="703" t="s">
        <v>597</v>
      </c>
      <c r="B28" s="377" t="s">
        <v>34</v>
      </c>
      <c r="C28" s="715">
        <v>46171</v>
      </c>
      <c r="D28" s="715"/>
      <c r="E28" s="715"/>
      <c r="F28" s="716"/>
      <c r="G28" s="715" t="s">
        <v>598</v>
      </c>
      <c r="H28" s="1150">
        <v>70</v>
      </c>
      <c r="I28" s="372" t="s">
        <v>540</v>
      </c>
      <c r="J28" s="1150" t="s">
        <v>30</v>
      </c>
      <c r="K28" s="706"/>
      <c r="L28" s="715"/>
      <c r="M28" s="372" t="s">
        <v>110</v>
      </c>
      <c r="N28" s="1151">
        <v>80624</v>
      </c>
      <c r="O28" s="372" t="s">
        <v>110</v>
      </c>
      <c r="P28" s="729" t="s">
        <v>32</v>
      </c>
      <c r="Q28" s="720"/>
      <c r="R28" s="720"/>
      <c r="S28" s="720"/>
      <c r="T28" s="720"/>
      <c r="U28" s="685">
        <v>6762</v>
      </c>
      <c r="V28" s="333"/>
      <c r="W28" s="710">
        <f t="shared" si="5"/>
        <v>6762</v>
      </c>
      <c r="X28" s="365">
        <f t="shared" si="6"/>
        <v>0</v>
      </c>
      <c r="Y28" s="711"/>
      <c r="Z28" s="712">
        <v>0</v>
      </c>
      <c r="AA28" s="712">
        <v>0</v>
      </c>
      <c r="AB28" s="1146">
        <v>0</v>
      </c>
      <c r="AC28" s="713" t="s">
        <v>599</v>
      </c>
      <c r="AD28" s="752"/>
    </row>
    <row r="29" spans="1:115" ht="24.75" customHeight="1">
      <c r="A29" s="703" t="s">
        <v>600</v>
      </c>
      <c r="B29" s="377" t="s">
        <v>34</v>
      </c>
      <c r="C29" s="715">
        <v>46171</v>
      </c>
      <c r="D29" s="715"/>
      <c r="E29" s="715"/>
      <c r="F29" s="716"/>
      <c r="G29" s="715" t="s">
        <v>601</v>
      </c>
      <c r="H29" s="717">
        <v>30</v>
      </c>
      <c r="I29" s="372" t="s">
        <v>540</v>
      </c>
      <c r="J29" s="1150" t="s">
        <v>30</v>
      </c>
      <c r="K29" s="706"/>
      <c r="L29" s="715"/>
      <c r="M29" s="372" t="s">
        <v>110</v>
      </c>
      <c r="N29" s="727">
        <v>45160</v>
      </c>
      <c r="O29" s="372" t="s">
        <v>110</v>
      </c>
      <c r="P29" s="729" t="s">
        <v>32</v>
      </c>
      <c r="Q29" s="720"/>
      <c r="R29" s="720"/>
      <c r="S29" s="720"/>
      <c r="T29" s="720"/>
      <c r="U29" s="721">
        <v>3700</v>
      </c>
      <c r="V29" s="710"/>
      <c r="W29" s="710">
        <f t="shared" si="5"/>
        <v>3700</v>
      </c>
      <c r="X29" s="365">
        <f t="shared" si="6"/>
        <v>0</v>
      </c>
      <c r="Y29" s="711"/>
      <c r="Z29" s="712">
        <v>0</v>
      </c>
      <c r="AA29" s="712">
        <v>0</v>
      </c>
      <c r="AB29" s="1146">
        <v>0</v>
      </c>
      <c r="AC29" s="713" t="s">
        <v>602</v>
      </c>
      <c r="AD29" s="752"/>
    </row>
    <row r="30" spans="1:115" ht="24.75" customHeight="1">
      <c r="A30" s="1148" t="s">
        <v>603</v>
      </c>
      <c r="B30" s="377" t="s">
        <v>34</v>
      </c>
      <c r="C30" s="360">
        <v>46131</v>
      </c>
      <c r="D30" s="367"/>
      <c r="E30" s="367"/>
      <c r="F30" s="366"/>
      <c r="G30" s="715" t="s">
        <v>604</v>
      </c>
      <c r="H30" s="1063">
        <v>2</v>
      </c>
      <c r="I30" s="372" t="s">
        <v>540</v>
      </c>
      <c r="J30" s="1150" t="s">
        <v>30</v>
      </c>
      <c r="K30" s="1057"/>
      <c r="L30" s="367"/>
      <c r="M30" s="372" t="s">
        <v>110</v>
      </c>
      <c r="N30" s="1064">
        <v>21370</v>
      </c>
      <c r="O30" s="372" t="s">
        <v>110</v>
      </c>
      <c r="P30" s="729" t="s">
        <v>32</v>
      </c>
      <c r="Q30" s="1065"/>
      <c r="R30" s="1065"/>
      <c r="S30" s="1065"/>
      <c r="T30" s="1065"/>
      <c r="U30" s="1066">
        <v>1782</v>
      </c>
      <c r="V30" s="1060"/>
      <c r="W30" s="1060">
        <f>SUM(U30-V30)</f>
        <v>1782</v>
      </c>
      <c r="X30" s="365">
        <f>IFERROR($V30/$U30, 0)</f>
        <v>0</v>
      </c>
      <c r="Y30" s="1067"/>
      <c r="Z30" s="712">
        <v>0</v>
      </c>
      <c r="AA30" s="712">
        <v>0</v>
      </c>
      <c r="AB30" s="1146">
        <v>0</v>
      </c>
      <c r="AC30" s="713" t="s">
        <v>605</v>
      </c>
      <c r="AD30" s="752"/>
    </row>
    <row r="31" spans="1:115" ht="24.75" customHeight="1">
      <c r="A31" s="703" t="s">
        <v>606</v>
      </c>
      <c r="B31" s="377" t="s">
        <v>34</v>
      </c>
      <c r="C31" s="715">
        <v>46171</v>
      </c>
      <c r="D31" s="715"/>
      <c r="E31" s="715"/>
      <c r="F31" s="716"/>
      <c r="G31" s="715" t="s">
        <v>607</v>
      </c>
      <c r="H31" s="1150">
        <v>48</v>
      </c>
      <c r="I31" s="372" t="s">
        <v>540</v>
      </c>
      <c r="J31" s="1150" t="s">
        <v>30</v>
      </c>
      <c r="K31" s="706"/>
      <c r="L31" s="715"/>
      <c r="M31" s="372" t="s">
        <v>110</v>
      </c>
      <c r="N31" s="1151">
        <v>54814</v>
      </c>
      <c r="O31" s="372" t="s">
        <v>110</v>
      </c>
      <c r="P31" s="729" t="s">
        <v>32</v>
      </c>
      <c r="Q31" s="720"/>
      <c r="R31" s="720"/>
      <c r="S31" s="720"/>
      <c r="T31" s="720"/>
      <c r="U31" s="685">
        <v>4515</v>
      </c>
      <c r="V31" s="333"/>
      <c r="W31" s="710">
        <f t="shared" si="5"/>
        <v>4515</v>
      </c>
      <c r="X31" s="365">
        <f t="shared" si="6"/>
        <v>0</v>
      </c>
      <c r="Y31" s="711"/>
      <c r="Z31" s="712">
        <v>0</v>
      </c>
      <c r="AA31" s="712">
        <v>0</v>
      </c>
      <c r="AB31" s="1146">
        <v>0</v>
      </c>
      <c r="AC31" s="713" t="s">
        <v>608</v>
      </c>
      <c r="AD31" s="752"/>
    </row>
    <row r="32" spans="1:115" ht="24.75" customHeight="1">
      <c r="A32" s="703" t="s">
        <v>609</v>
      </c>
      <c r="B32" s="377" t="s">
        <v>34</v>
      </c>
      <c r="C32" s="715">
        <v>46171</v>
      </c>
      <c r="D32" s="715"/>
      <c r="E32" s="715"/>
      <c r="F32" s="716"/>
      <c r="G32" s="715" t="s">
        <v>610</v>
      </c>
      <c r="H32" s="1150">
        <v>60</v>
      </c>
      <c r="I32" s="372" t="s">
        <v>540</v>
      </c>
      <c r="J32" s="1150" t="s">
        <v>30</v>
      </c>
      <c r="K32" s="706"/>
      <c r="L32" s="715"/>
      <c r="M32" s="372" t="s">
        <v>110</v>
      </c>
      <c r="N32" s="1151">
        <v>76865.5</v>
      </c>
      <c r="O32" s="372" t="s">
        <v>110</v>
      </c>
      <c r="P32" s="729" t="s">
        <v>32</v>
      </c>
      <c r="Q32" s="720"/>
      <c r="R32" s="720"/>
      <c r="S32" s="720"/>
      <c r="T32" s="720"/>
      <c r="U32" s="685">
        <v>5795</v>
      </c>
      <c r="V32" s="333"/>
      <c r="W32" s="710">
        <f t="shared" si="5"/>
        <v>5795</v>
      </c>
      <c r="X32" s="365">
        <f t="shared" si="6"/>
        <v>0</v>
      </c>
      <c r="Y32" s="711"/>
      <c r="Z32" s="712">
        <v>0</v>
      </c>
      <c r="AA32" s="712">
        <v>0</v>
      </c>
      <c r="AB32" s="1146">
        <v>0</v>
      </c>
      <c r="AC32" s="713" t="s">
        <v>608</v>
      </c>
      <c r="AD32" s="752"/>
    </row>
    <row r="33" spans="1:30" ht="24.75" customHeight="1">
      <c r="A33" s="703" t="s">
        <v>611</v>
      </c>
      <c r="B33" s="377" t="s">
        <v>34</v>
      </c>
      <c r="C33" s="715">
        <v>46171</v>
      </c>
      <c r="D33" s="715"/>
      <c r="E33" s="715"/>
      <c r="F33" s="716"/>
      <c r="G33" s="715" t="s">
        <v>612</v>
      </c>
      <c r="H33" s="1150">
        <v>72</v>
      </c>
      <c r="I33" s="372" t="s">
        <v>540</v>
      </c>
      <c r="J33" s="1150" t="s">
        <v>30</v>
      </c>
      <c r="K33" s="706"/>
      <c r="L33" s="715"/>
      <c r="M33" s="372" t="s">
        <v>110</v>
      </c>
      <c r="N33" s="1151">
        <v>85035</v>
      </c>
      <c r="O33" s="372" t="s">
        <v>110</v>
      </c>
      <c r="P33" s="729" t="s">
        <v>32</v>
      </c>
      <c r="Q33" s="720"/>
      <c r="R33" s="720"/>
      <c r="S33" s="720"/>
      <c r="T33" s="720"/>
      <c r="U33" s="685">
        <v>7140</v>
      </c>
      <c r="V33" s="333"/>
      <c r="W33" s="710">
        <f t="shared" si="5"/>
        <v>7140</v>
      </c>
      <c r="X33" s="365">
        <f t="shared" si="6"/>
        <v>0</v>
      </c>
      <c r="Y33" s="711"/>
      <c r="Z33" s="712">
        <v>0</v>
      </c>
      <c r="AA33" s="712">
        <v>0</v>
      </c>
      <c r="AB33" s="1146">
        <v>0</v>
      </c>
      <c r="AC33" s="713" t="s">
        <v>608</v>
      </c>
      <c r="AD33" s="752"/>
    </row>
    <row r="34" spans="1:30" ht="24.75" customHeight="1">
      <c r="A34" s="703" t="s">
        <v>613</v>
      </c>
      <c r="B34" s="377" t="s">
        <v>34</v>
      </c>
      <c r="C34" s="704">
        <v>46107</v>
      </c>
      <c r="D34" s="715"/>
      <c r="E34" s="715"/>
      <c r="F34" s="716"/>
      <c r="G34" s="715" t="s">
        <v>614</v>
      </c>
      <c r="H34" s="717">
        <v>20</v>
      </c>
      <c r="I34" s="372" t="s">
        <v>540</v>
      </c>
      <c r="J34" s="1150" t="s">
        <v>30</v>
      </c>
      <c r="K34" s="706"/>
      <c r="L34" s="715"/>
      <c r="M34" s="372" t="s">
        <v>110</v>
      </c>
      <c r="N34" s="727">
        <v>23501</v>
      </c>
      <c r="O34" s="372" t="s">
        <v>110</v>
      </c>
      <c r="P34" s="729" t="s">
        <v>32</v>
      </c>
      <c r="Q34" s="720"/>
      <c r="R34" s="720"/>
      <c r="S34" s="720"/>
      <c r="T34" s="720"/>
      <c r="U34" s="721">
        <v>1831</v>
      </c>
      <c r="V34" s="710"/>
      <c r="W34" s="710">
        <f t="shared" si="5"/>
        <v>1831</v>
      </c>
      <c r="X34" s="365">
        <f t="shared" si="6"/>
        <v>0</v>
      </c>
      <c r="Y34" s="711"/>
      <c r="Z34" s="712">
        <v>0</v>
      </c>
      <c r="AA34" s="712">
        <v>0</v>
      </c>
      <c r="AB34" s="1146">
        <v>0</v>
      </c>
      <c r="AC34" s="713" t="s">
        <v>596</v>
      </c>
      <c r="AD34" s="752"/>
    </row>
    <row r="35" spans="1:30" ht="24.75" customHeight="1">
      <c r="A35" s="1148" t="s">
        <v>615</v>
      </c>
      <c r="B35" s="377" t="s">
        <v>34</v>
      </c>
      <c r="C35" s="704">
        <v>46079</v>
      </c>
      <c r="D35" s="367"/>
      <c r="E35" s="367"/>
      <c r="F35" s="366"/>
      <c r="G35" s="715" t="s">
        <v>616</v>
      </c>
      <c r="H35" s="1063">
        <v>0</v>
      </c>
      <c r="I35" s="372" t="s">
        <v>540</v>
      </c>
      <c r="J35" s="1150" t="s">
        <v>30</v>
      </c>
      <c r="K35" s="1057"/>
      <c r="L35" s="367"/>
      <c r="M35" s="372" t="s">
        <v>110</v>
      </c>
      <c r="N35" s="1064">
        <v>36998.550000000003</v>
      </c>
      <c r="O35" s="372" t="s">
        <v>110</v>
      </c>
      <c r="P35" s="729" t="s">
        <v>32</v>
      </c>
      <c r="Q35" s="1065"/>
      <c r="R35" s="1065"/>
      <c r="S35" s="1065"/>
      <c r="T35" s="1065"/>
      <c r="U35" s="1066">
        <v>2944</v>
      </c>
      <c r="V35" s="1060"/>
      <c r="W35" s="1060">
        <f>SUM(U35-V35)</f>
        <v>2944</v>
      </c>
      <c r="X35" s="365">
        <f>IFERROR($V35/$U35, 0)</f>
        <v>0</v>
      </c>
      <c r="Y35" s="1067"/>
      <c r="Z35" s="712">
        <v>0</v>
      </c>
      <c r="AA35" s="712">
        <v>0</v>
      </c>
      <c r="AB35" s="1146">
        <v>0</v>
      </c>
      <c r="AC35" s="713"/>
      <c r="AD35" s="752"/>
    </row>
    <row r="36" spans="1:30" ht="24.75" customHeight="1">
      <c r="A36" s="1148" t="s">
        <v>617</v>
      </c>
      <c r="B36" s="377" t="s">
        <v>34</v>
      </c>
      <c r="C36" s="360">
        <v>46079</v>
      </c>
      <c r="D36" s="367" t="s">
        <v>54</v>
      </c>
      <c r="E36" s="367">
        <v>46101</v>
      </c>
      <c r="F36" s="366"/>
      <c r="G36" s="715" t="s">
        <v>618</v>
      </c>
      <c r="H36" s="1063">
        <v>0</v>
      </c>
      <c r="I36" s="372" t="s">
        <v>540</v>
      </c>
      <c r="J36" s="1150" t="s">
        <v>30</v>
      </c>
      <c r="K36" s="1057"/>
      <c r="L36" s="367"/>
      <c r="M36" s="372" t="s">
        <v>110</v>
      </c>
      <c r="N36" s="1064">
        <v>49932.800000000003</v>
      </c>
      <c r="O36" s="372" t="s">
        <v>110</v>
      </c>
      <c r="P36" s="729" t="s">
        <v>29</v>
      </c>
      <c r="Q36" s="1065">
        <v>46077</v>
      </c>
      <c r="R36" s="1065"/>
      <c r="S36" s="1065"/>
      <c r="T36" s="1065"/>
      <c r="U36" s="1066">
        <v>4048</v>
      </c>
      <c r="V36" s="1060"/>
      <c r="W36" s="1060">
        <f>SUM(U36-V36)</f>
        <v>4048</v>
      </c>
      <c r="X36" s="365">
        <f>IFERROR($V36/$U36, 0)</f>
        <v>0</v>
      </c>
      <c r="Y36" s="1065">
        <v>46111</v>
      </c>
      <c r="Z36" s="712">
        <v>0</v>
      </c>
      <c r="AA36" s="712">
        <v>0</v>
      </c>
      <c r="AB36" s="1146">
        <v>0</v>
      </c>
      <c r="AC36" s="713"/>
      <c r="AD36" s="752"/>
    </row>
    <row r="37" spans="1:30" ht="24.75" customHeight="1">
      <c r="A37" s="703" t="s">
        <v>619</v>
      </c>
      <c r="B37" s="377" t="s">
        <v>34</v>
      </c>
      <c r="C37" s="704">
        <v>46112</v>
      </c>
      <c r="D37" s="715"/>
      <c r="E37" s="715"/>
      <c r="F37" s="716"/>
      <c r="G37" s="715" t="s">
        <v>620</v>
      </c>
      <c r="H37" s="717">
        <v>20</v>
      </c>
      <c r="I37" s="372" t="s">
        <v>540</v>
      </c>
      <c r="J37" s="1150" t="s">
        <v>30</v>
      </c>
      <c r="K37" s="706"/>
      <c r="L37" s="715"/>
      <c r="M37" s="717" t="s">
        <v>110</v>
      </c>
      <c r="N37" s="727">
        <v>1733.25</v>
      </c>
      <c r="O37" s="717" t="s">
        <v>110</v>
      </c>
      <c r="P37" s="729" t="s">
        <v>35</v>
      </c>
      <c r="Q37" s="720">
        <v>45979</v>
      </c>
      <c r="R37" s="720"/>
      <c r="S37" s="720"/>
      <c r="T37" s="720"/>
      <c r="U37" s="721">
        <v>255</v>
      </c>
      <c r="V37" s="710"/>
      <c r="W37" s="710">
        <f>SUM(U37-V37)</f>
        <v>255</v>
      </c>
      <c r="X37" s="365">
        <f>IFERROR($V37/$U37, 0)</f>
        <v>0</v>
      </c>
      <c r="Y37" s="711"/>
      <c r="Z37" s="712">
        <v>0</v>
      </c>
      <c r="AA37" s="712">
        <v>0</v>
      </c>
      <c r="AB37" s="1146">
        <v>0</v>
      </c>
      <c r="AC37" s="753" t="s">
        <v>621</v>
      </c>
      <c r="AD37" s="752"/>
    </row>
    <row r="38" spans="1:30" ht="24.75" customHeight="1">
      <c r="A38" s="703" t="s">
        <v>622</v>
      </c>
      <c r="B38" s="377" t="s">
        <v>34</v>
      </c>
      <c r="C38" s="704">
        <v>46099</v>
      </c>
      <c r="D38" s="715" t="s">
        <v>54</v>
      </c>
      <c r="E38" s="715">
        <v>46101</v>
      </c>
      <c r="F38" s="716"/>
      <c r="G38" s="715" t="s">
        <v>623</v>
      </c>
      <c r="H38" s="717">
        <v>0</v>
      </c>
      <c r="I38" s="372" t="s">
        <v>540</v>
      </c>
      <c r="J38" s="1150" t="s">
        <v>30</v>
      </c>
      <c r="K38" s="706"/>
      <c r="L38" s="715"/>
      <c r="M38" s="372" t="s">
        <v>110</v>
      </c>
      <c r="N38" s="727">
        <v>18270.8</v>
      </c>
      <c r="O38" s="372" t="s">
        <v>110</v>
      </c>
      <c r="P38" s="729" t="s">
        <v>35</v>
      </c>
      <c r="Q38" s="720">
        <v>46077</v>
      </c>
      <c r="R38" s="720"/>
      <c r="S38" s="720"/>
      <c r="T38" s="720"/>
      <c r="U38" s="721">
        <v>1388</v>
      </c>
      <c r="V38" s="710"/>
      <c r="W38" s="710">
        <f>SUM(U38-V38)</f>
        <v>1388</v>
      </c>
      <c r="X38" s="365">
        <f>IFERROR($V38/$U38, 0)</f>
        <v>0</v>
      </c>
      <c r="Y38" s="711"/>
      <c r="Z38" s="712">
        <v>0</v>
      </c>
      <c r="AA38" s="712">
        <v>0</v>
      </c>
      <c r="AB38" s="721">
        <v>0</v>
      </c>
      <c r="AC38" s="713" t="s">
        <v>624</v>
      </c>
      <c r="AD38" s="752"/>
    </row>
    <row r="39" spans="1:30" ht="24.75" customHeight="1">
      <c r="A39" s="703" t="s">
        <v>625</v>
      </c>
      <c r="B39" s="377" t="s">
        <v>34</v>
      </c>
      <c r="C39" s="704">
        <v>46112</v>
      </c>
      <c r="D39" s="366" t="s">
        <v>50</v>
      </c>
      <c r="E39" s="715">
        <v>46077</v>
      </c>
      <c r="F39" s="716"/>
      <c r="G39" s="716" t="s">
        <v>626</v>
      </c>
      <c r="H39" s="717">
        <v>0</v>
      </c>
      <c r="I39" s="372" t="s">
        <v>540</v>
      </c>
      <c r="J39" s="717" t="s">
        <v>30</v>
      </c>
      <c r="K39" s="706"/>
      <c r="L39" s="715"/>
      <c r="M39" s="717" t="s">
        <v>110</v>
      </c>
      <c r="N39" s="727">
        <v>3995.4</v>
      </c>
      <c r="O39" s="717" t="s">
        <v>110</v>
      </c>
      <c r="P39" s="729" t="s">
        <v>29</v>
      </c>
      <c r="Q39" s="720">
        <v>46077</v>
      </c>
      <c r="R39" s="720"/>
      <c r="S39" s="720"/>
      <c r="T39" s="720"/>
      <c r="U39" s="721">
        <v>294</v>
      </c>
      <c r="V39" s="710"/>
      <c r="W39" s="710">
        <f t="shared" si="5"/>
        <v>294</v>
      </c>
      <c r="X39" s="365">
        <f t="shared" si="6"/>
        <v>0</v>
      </c>
      <c r="Y39" s="720">
        <v>46099</v>
      </c>
      <c r="Z39" s="712">
        <v>0</v>
      </c>
      <c r="AA39" s="712">
        <v>0</v>
      </c>
      <c r="AB39" s="721">
        <v>0</v>
      </c>
      <c r="AC39" s="713" t="s">
        <v>627</v>
      </c>
      <c r="AD39" s="752"/>
    </row>
    <row r="40" spans="1:30" ht="24.75" customHeight="1">
      <c r="A40" s="703" t="s">
        <v>628</v>
      </c>
      <c r="B40" s="377" t="s">
        <v>34</v>
      </c>
      <c r="C40" s="704">
        <v>46040</v>
      </c>
      <c r="D40" s="716"/>
      <c r="E40" s="715"/>
      <c r="F40" s="716"/>
      <c r="G40" s="716" t="s">
        <v>629</v>
      </c>
      <c r="H40" s="717">
        <v>0</v>
      </c>
      <c r="I40" s="372" t="s">
        <v>540</v>
      </c>
      <c r="J40" s="717" t="s">
        <v>30</v>
      </c>
      <c r="K40" s="706"/>
      <c r="L40" s="715"/>
      <c r="M40" s="717" t="s">
        <v>110</v>
      </c>
      <c r="N40" s="727">
        <v>18171.599999999999</v>
      </c>
      <c r="O40" s="717" t="s">
        <v>110</v>
      </c>
      <c r="P40" s="729" t="s">
        <v>35</v>
      </c>
      <c r="Q40" s="720">
        <v>45979</v>
      </c>
      <c r="R40" s="720"/>
      <c r="S40" s="720"/>
      <c r="T40" s="720"/>
      <c r="U40" s="721">
        <v>1514</v>
      </c>
      <c r="V40" s="710"/>
      <c r="W40" s="710">
        <f>SUM(U40-V40)</f>
        <v>1514</v>
      </c>
      <c r="X40" s="365">
        <f>IFERROR($V40/$U40, 0)</f>
        <v>0</v>
      </c>
      <c r="Y40" s="720"/>
      <c r="Z40" s="712">
        <v>0</v>
      </c>
      <c r="AA40" s="712">
        <v>0</v>
      </c>
      <c r="AB40" s="721">
        <v>0</v>
      </c>
      <c r="AC40" s="713" t="s">
        <v>630</v>
      </c>
      <c r="AD40" s="752"/>
    </row>
    <row r="41" spans="1:30" ht="24.75" customHeight="1">
      <c r="A41" s="703" t="s">
        <v>631</v>
      </c>
      <c r="B41" s="377" t="s">
        <v>34</v>
      </c>
      <c r="C41" s="704">
        <v>46079</v>
      </c>
      <c r="D41" s="366" t="s">
        <v>54</v>
      </c>
      <c r="E41" s="367">
        <v>46056</v>
      </c>
      <c r="F41" s="366" t="s">
        <v>53</v>
      </c>
      <c r="G41" s="716" t="s">
        <v>632</v>
      </c>
      <c r="H41" s="717">
        <v>0</v>
      </c>
      <c r="I41" s="372" t="s">
        <v>540</v>
      </c>
      <c r="J41" s="717" t="s">
        <v>30</v>
      </c>
      <c r="K41" s="1057"/>
      <c r="L41" s="367"/>
      <c r="M41" s="717" t="s">
        <v>110</v>
      </c>
      <c r="N41" s="1064">
        <v>118710.8</v>
      </c>
      <c r="O41" s="717" t="s">
        <v>110</v>
      </c>
      <c r="P41" s="708" t="s">
        <v>29</v>
      </c>
      <c r="Q41" s="1065">
        <v>46062</v>
      </c>
      <c r="R41" s="1065"/>
      <c r="S41" s="1065"/>
      <c r="T41" s="1065"/>
      <c r="U41" s="1066">
        <v>9628</v>
      </c>
      <c r="V41" s="1060">
        <v>6978</v>
      </c>
      <c r="W41" s="1060">
        <f>SUM(U41-V41)</f>
        <v>2650</v>
      </c>
      <c r="X41" s="365">
        <f>IFERROR($V41/$U41, 0)</f>
        <v>0.72476111341919403</v>
      </c>
      <c r="Y41" s="1065">
        <v>46064</v>
      </c>
      <c r="Z41" s="712">
        <v>0</v>
      </c>
      <c r="AA41" s="712">
        <v>0</v>
      </c>
      <c r="AB41" s="721">
        <v>0</v>
      </c>
      <c r="AC41" s="713" t="s">
        <v>633</v>
      </c>
      <c r="AD41" s="752"/>
    </row>
    <row r="42" spans="1:30" ht="24.75" customHeight="1">
      <c r="A42" s="703" t="s">
        <v>634</v>
      </c>
      <c r="B42" s="377" t="s">
        <v>34</v>
      </c>
      <c r="C42" s="704">
        <v>46103</v>
      </c>
      <c r="D42" s="366" t="s">
        <v>50</v>
      </c>
      <c r="E42" s="715">
        <v>46077</v>
      </c>
      <c r="F42" s="366"/>
      <c r="G42" s="716" t="s">
        <v>635</v>
      </c>
      <c r="H42" s="1063">
        <v>0</v>
      </c>
      <c r="I42" s="372" t="s">
        <v>540</v>
      </c>
      <c r="J42" s="717" t="s">
        <v>30</v>
      </c>
      <c r="K42" s="1057"/>
      <c r="L42" s="367"/>
      <c r="M42" s="717" t="s">
        <v>110</v>
      </c>
      <c r="N42" s="1064">
        <v>15002.75</v>
      </c>
      <c r="O42" s="717" t="s">
        <v>110</v>
      </c>
      <c r="P42" s="729" t="s">
        <v>29</v>
      </c>
      <c r="Q42" s="1065">
        <v>46077</v>
      </c>
      <c r="R42" s="1065"/>
      <c r="S42" s="1065"/>
      <c r="T42" s="1065"/>
      <c r="U42" s="1066">
        <v>1175</v>
      </c>
      <c r="V42" s="1060">
        <v>980</v>
      </c>
      <c r="W42" s="1060">
        <f>SUM(U42-V42)</f>
        <v>195</v>
      </c>
      <c r="X42" s="365">
        <f>IFERROR($V42/$U42, 0)</f>
        <v>0.83404255319148934</v>
      </c>
      <c r="Y42" s="1065">
        <v>46090</v>
      </c>
      <c r="Z42" s="712">
        <v>0</v>
      </c>
      <c r="AA42" s="712">
        <v>0</v>
      </c>
      <c r="AB42" s="721">
        <v>0</v>
      </c>
      <c r="AC42" s="713"/>
      <c r="AD42" s="752"/>
    </row>
    <row r="43" spans="1:30" ht="24.75" customHeight="1">
      <c r="A43" s="703" t="s">
        <v>636</v>
      </c>
      <c r="B43" s="377" t="s">
        <v>34</v>
      </c>
      <c r="C43" s="704">
        <v>46103</v>
      </c>
      <c r="D43" s="358" t="s">
        <v>52</v>
      </c>
      <c r="E43" s="715">
        <v>46077</v>
      </c>
      <c r="F43" s="366"/>
      <c r="G43" s="716" t="s">
        <v>637</v>
      </c>
      <c r="H43" s="1063">
        <v>0</v>
      </c>
      <c r="I43" s="372" t="s">
        <v>540</v>
      </c>
      <c r="J43" s="717" t="s">
        <v>30</v>
      </c>
      <c r="K43" s="1057"/>
      <c r="L43" s="367"/>
      <c r="M43" s="717" t="s">
        <v>110</v>
      </c>
      <c r="N43" s="1064">
        <v>12977.65</v>
      </c>
      <c r="O43" s="717" t="s">
        <v>110</v>
      </c>
      <c r="P43" s="729" t="s">
        <v>32</v>
      </c>
      <c r="Q43" s="1065"/>
      <c r="R43" s="1065"/>
      <c r="S43" s="1065"/>
      <c r="T43" s="1065"/>
      <c r="U43" s="1066">
        <v>1029</v>
      </c>
      <c r="V43" s="1060"/>
      <c r="W43" s="1060">
        <f>SUM(U43-V43)</f>
        <v>1029</v>
      </c>
      <c r="X43" s="365">
        <f>IFERROR($V43/$U43, 0)</f>
        <v>0</v>
      </c>
      <c r="Y43" s="1067"/>
      <c r="Z43" s="712">
        <v>0</v>
      </c>
      <c r="AA43" s="712">
        <v>0</v>
      </c>
      <c r="AB43" s="721">
        <v>0</v>
      </c>
      <c r="AC43" s="713"/>
      <c r="AD43" s="752"/>
    </row>
    <row r="44" spans="1:30" ht="24.75" customHeight="1">
      <c r="A44" s="703" t="s">
        <v>638</v>
      </c>
      <c r="B44" s="377" t="s">
        <v>34</v>
      </c>
      <c r="C44" s="704">
        <v>46112</v>
      </c>
      <c r="D44" s="716"/>
      <c r="E44" s="715"/>
      <c r="F44" s="716"/>
      <c r="G44" s="716" t="s">
        <v>639</v>
      </c>
      <c r="H44" s="717">
        <v>0</v>
      </c>
      <c r="I44" s="372" t="s">
        <v>540</v>
      </c>
      <c r="J44" s="717" t="s">
        <v>30</v>
      </c>
      <c r="K44" s="706"/>
      <c r="L44" s="715"/>
      <c r="M44" s="717" t="s">
        <v>110</v>
      </c>
      <c r="N44" s="727">
        <v>6526.35</v>
      </c>
      <c r="O44" s="717" t="s">
        <v>110</v>
      </c>
      <c r="P44" s="729" t="s">
        <v>32</v>
      </c>
      <c r="Q44" s="720"/>
      <c r="R44" s="720"/>
      <c r="S44" s="720"/>
      <c r="T44" s="720"/>
      <c r="U44" s="721">
        <v>411</v>
      </c>
      <c r="V44" s="710"/>
      <c r="W44" s="710">
        <f t="shared" si="5"/>
        <v>411</v>
      </c>
      <c r="X44" s="365">
        <f t="shared" si="6"/>
        <v>0</v>
      </c>
      <c r="Y44" s="711"/>
      <c r="Z44" s="712">
        <v>0</v>
      </c>
      <c r="AA44" s="712">
        <v>0</v>
      </c>
      <c r="AB44" s="721">
        <v>0</v>
      </c>
      <c r="AC44" s="713" t="s">
        <v>640</v>
      </c>
      <c r="AD44" s="752"/>
    </row>
    <row r="45" spans="1:30" ht="24.75" customHeight="1">
      <c r="A45" s="703" t="s">
        <v>641</v>
      </c>
      <c r="B45" s="377" t="s">
        <v>34</v>
      </c>
      <c r="C45" s="715">
        <v>46174</v>
      </c>
      <c r="D45" s="716"/>
      <c r="E45" s="715"/>
      <c r="F45" s="716"/>
      <c r="G45" s="716" t="s">
        <v>642</v>
      </c>
      <c r="H45" s="717">
        <v>0</v>
      </c>
      <c r="I45" s="372" t="s">
        <v>540</v>
      </c>
      <c r="J45" s="1150" t="s">
        <v>30</v>
      </c>
      <c r="K45" s="706"/>
      <c r="L45" s="715"/>
      <c r="M45" s="717" t="s">
        <v>110</v>
      </c>
      <c r="N45" s="727">
        <v>170309.8</v>
      </c>
      <c r="O45" s="717" t="s">
        <v>110</v>
      </c>
      <c r="P45" s="729" t="s">
        <v>32</v>
      </c>
      <c r="Q45" s="720"/>
      <c r="R45" s="720"/>
      <c r="S45" s="720"/>
      <c r="T45" s="720"/>
      <c r="U45" s="721">
        <v>13379</v>
      </c>
      <c r="V45" s="710"/>
      <c r="W45" s="710">
        <f>SUM(U45-V45)</f>
        <v>13379</v>
      </c>
      <c r="X45" s="365">
        <f>IFERROR($V45/$U45, 0)</f>
        <v>0</v>
      </c>
      <c r="Y45" s="711"/>
      <c r="Z45" s="712">
        <v>0</v>
      </c>
      <c r="AA45" s="712">
        <v>0</v>
      </c>
      <c r="AB45" s="721">
        <v>0</v>
      </c>
      <c r="AC45" s="713" t="s">
        <v>643</v>
      </c>
      <c r="AD45" s="752"/>
    </row>
    <row r="46" spans="1:30" ht="24.75" customHeight="1">
      <c r="A46" s="1152" t="s">
        <v>644</v>
      </c>
      <c r="B46" s="377" t="s">
        <v>34</v>
      </c>
      <c r="C46" s="360">
        <v>46108</v>
      </c>
      <c r="D46" s="366"/>
      <c r="E46" s="367"/>
      <c r="F46" s="366"/>
      <c r="G46" s="716"/>
      <c r="H46" s="1063">
        <v>107</v>
      </c>
      <c r="I46" s="372" t="s">
        <v>540</v>
      </c>
      <c r="J46" s="768" t="s">
        <v>36</v>
      </c>
      <c r="K46" s="1057" t="s">
        <v>546</v>
      </c>
      <c r="L46" s="367"/>
      <c r="M46" s="772" t="s">
        <v>238</v>
      </c>
      <c r="N46" s="849"/>
      <c r="O46" s="772" t="s">
        <v>238</v>
      </c>
      <c r="P46" s="763" t="s">
        <v>32</v>
      </c>
      <c r="Q46" s="1065"/>
      <c r="R46" s="1065"/>
      <c r="S46" s="1065"/>
      <c r="T46" s="1065"/>
      <c r="U46" s="1066">
        <v>9568</v>
      </c>
      <c r="V46" s="1060"/>
      <c r="W46" s="1060">
        <f>SUM(U46-V46)</f>
        <v>9568</v>
      </c>
      <c r="X46" s="365">
        <f>IFERROR($V46/$U46, 0)</f>
        <v>0</v>
      </c>
      <c r="Y46" s="1067"/>
      <c r="Z46" s="712">
        <v>0</v>
      </c>
      <c r="AA46" s="712">
        <v>0</v>
      </c>
      <c r="AB46" s="721">
        <v>0</v>
      </c>
      <c r="AC46" s="713" t="s">
        <v>645</v>
      </c>
      <c r="AD46" s="752"/>
    </row>
    <row r="47" spans="1:30" ht="24.75" customHeight="1">
      <c r="A47" s="1149" t="s">
        <v>646</v>
      </c>
      <c r="B47" s="377" t="s">
        <v>34</v>
      </c>
      <c r="C47" s="360">
        <v>46174</v>
      </c>
      <c r="D47" s="366"/>
      <c r="E47" s="367"/>
      <c r="F47" s="366"/>
      <c r="G47" s="716"/>
      <c r="H47" s="1063">
        <v>115</v>
      </c>
      <c r="I47" s="372" t="s">
        <v>540</v>
      </c>
      <c r="J47" s="768" t="s">
        <v>36</v>
      </c>
      <c r="K47" s="1057"/>
      <c r="L47" s="367"/>
      <c r="M47" s="717" t="s">
        <v>110</v>
      </c>
      <c r="N47" s="849">
        <v>125188</v>
      </c>
      <c r="O47" s="717" t="s">
        <v>110</v>
      </c>
      <c r="P47" s="729" t="s">
        <v>29</v>
      </c>
      <c r="Q47" s="1065">
        <v>46083</v>
      </c>
      <c r="R47" s="1065"/>
      <c r="S47" s="1065"/>
      <c r="T47" s="1065"/>
      <c r="U47" s="1066">
        <v>11028</v>
      </c>
      <c r="V47" s="1060">
        <v>6655</v>
      </c>
      <c r="W47" s="1060">
        <f>SUM(U47-V47)</f>
        <v>4373</v>
      </c>
      <c r="X47" s="365">
        <f>IFERROR($V47/$U47, 0)</f>
        <v>0.60346391004715272</v>
      </c>
      <c r="Y47" s="1065">
        <v>46090</v>
      </c>
      <c r="Z47" s="712">
        <v>0</v>
      </c>
      <c r="AA47" s="712">
        <v>0</v>
      </c>
      <c r="AB47" s="721">
        <v>0</v>
      </c>
      <c r="AC47" s="713"/>
      <c r="AD47" s="752"/>
    </row>
    <row r="48" spans="1:30" ht="24.75" customHeight="1">
      <c r="A48" s="1148" t="s">
        <v>647</v>
      </c>
      <c r="B48" s="377" t="s">
        <v>37</v>
      </c>
      <c r="C48" s="360">
        <v>46129</v>
      </c>
      <c r="D48" s="1359"/>
      <c r="E48" s="1360"/>
      <c r="F48" s="1359"/>
      <c r="G48" s="1361"/>
      <c r="H48" s="1063">
        <v>0</v>
      </c>
      <c r="I48" s="372" t="s">
        <v>540</v>
      </c>
      <c r="J48" s="717" t="s">
        <v>30</v>
      </c>
      <c r="K48" s="1428"/>
      <c r="L48" s="1360"/>
      <c r="M48" s="717" t="s">
        <v>110</v>
      </c>
      <c r="N48" s="1429">
        <v>43061.3</v>
      </c>
      <c r="O48" s="717" t="s">
        <v>110</v>
      </c>
      <c r="P48" s="1430" t="s">
        <v>29</v>
      </c>
      <c r="Q48" s="1065">
        <v>46087</v>
      </c>
      <c r="R48" s="1431"/>
      <c r="S48" s="1431"/>
      <c r="T48" s="1431"/>
      <c r="U48" s="1432">
        <v>11789</v>
      </c>
      <c r="V48" s="1433"/>
      <c r="W48" s="1433">
        <f>SUM(U48-V48)</f>
        <v>11789</v>
      </c>
      <c r="X48" s="1362">
        <f>IFERROR($V48/$U48, 0)</f>
        <v>0</v>
      </c>
      <c r="Y48" s="1431">
        <v>46106</v>
      </c>
      <c r="Z48" s="712">
        <v>0</v>
      </c>
      <c r="AA48" s="712">
        <v>0</v>
      </c>
      <c r="AB48" s="721">
        <v>0</v>
      </c>
      <c r="AC48" s="1363"/>
      <c r="AD48" s="752"/>
    </row>
    <row r="49" spans="1:31" ht="24.75" customHeight="1">
      <c r="A49" s="1148" t="s">
        <v>648</v>
      </c>
      <c r="B49" s="377" t="s">
        <v>37</v>
      </c>
      <c r="C49" s="360">
        <v>46138</v>
      </c>
      <c r="D49" s="716" t="s">
        <v>467</v>
      </c>
      <c r="E49" s="367">
        <v>46091</v>
      </c>
      <c r="F49" s="366" t="s">
        <v>51</v>
      </c>
      <c r="G49" s="716" t="s">
        <v>649</v>
      </c>
      <c r="H49" s="1063">
        <v>0</v>
      </c>
      <c r="I49" s="372" t="s">
        <v>540</v>
      </c>
      <c r="J49" s="717" t="s">
        <v>30</v>
      </c>
      <c r="K49" s="1057"/>
      <c r="L49" s="367"/>
      <c r="M49" s="717" t="s">
        <v>110</v>
      </c>
      <c r="N49" s="1064">
        <v>146065.95000000001</v>
      </c>
      <c r="O49" s="717" t="s">
        <v>110</v>
      </c>
      <c r="P49" s="729" t="s">
        <v>32</v>
      </c>
      <c r="Q49" s="1065">
        <v>46085</v>
      </c>
      <c r="R49" s="1065"/>
      <c r="S49" s="1065"/>
      <c r="T49" s="1065"/>
      <c r="U49" s="1066">
        <v>3461</v>
      </c>
      <c r="V49" s="1433">
        <v>172</v>
      </c>
      <c r="W49" s="1060">
        <f>SUM(U49-V49)</f>
        <v>3289</v>
      </c>
      <c r="X49" s="365">
        <f>IFERROR($V49/$U49, 0)</f>
        <v>4.9696619474140419E-2</v>
      </c>
      <c r="Y49" s="1065"/>
      <c r="Z49" s="712">
        <v>0</v>
      </c>
      <c r="AA49" s="712">
        <v>0</v>
      </c>
      <c r="AB49" s="721">
        <v>0</v>
      </c>
      <c r="AC49" s="713" t="s">
        <v>650</v>
      </c>
      <c r="AD49" s="752"/>
    </row>
    <row r="50" spans="1:31" ht="24.75" customHeight="1">
      <c r="A50" s="703" t="s">
        <v>651</v>
      </c>
      <c r="B50" s="377" t="s">
        <v>37</v>
      </c>
      <c r="C50" s="704">
        <v>46081</v>
      </c>
      <c r="D50" s="716" t="s">
        <v>52</v>
      </c>
      <c r="E50" s="715">
        <v>46038</v>
      </c>
      <c r="F50" s="716" t="s">
        <v>51</v>
      </c>
      <c r="G50" s="716" t="s">
        <v>652</v>
      </c>
      <c r="H50" s="717">
        <v>88</v>
      </c>
      <c r="I50" s="372" t="s">
        <v>540</v>
      </c>
      <c r="J50" s="772" t="s">
        <v>33</v>
      </c>
      <c r="K50" s="706" t="s">
        <v>523</v>
      </c>
      <c r="L50" s="715">
        <v>46021</v>
      </c>
      <c r="M50" s="717" t="s">
        <v>110</v>
      </c>
      <c r="N50" s="727">
        <v>79638</v>
      </c>
      <c r="O50" s="717" t="s">
        <v>110</v>
      </c>
      <c r="P50" s="729" t="s">
        <v>29</v>
      </c>
      <c r="Q50" s="720">
        <v>46028</v>
      </c>
      <c r="R50" s="720"/>
      <c r="S50" s="720"/>
      <c r="T50" s="720"/>
      <c r="U50" s="721">
        <v>6613</v>
      </c>
      <c r="V50" s="710">
        <v>6302</v>
      </c>
      <c r="W50" s="710">
        <f t="shared" si="5"/>
        <v>311</v>
      </c>
      <c r="X50" s="365">
        <f t="shared" si="6"/>
        <v>0.95297141993043999</v>
      </c>
      <c r="Y50" s="720">
        <v>46042</v>
      </c>
      <c r="Z50" s="712">
        <v>0</v>
      </c>
      <c r="AA50" s="712">
        <v>0</v>
      </c>
      <c r="AB50" s="721">
        <v>0</v>
      </c>
      <c r="AC50" s="713" t="s">
        <v>653</v>
      </c>
      <c r="AD50" s="752"/>
    </row>
    <row r="51" spans="1:31" ht="24.75" customHeight="1">
      <c r="A51" s="767" t="s">
        <v>654</v>
      </c>
      <c r="B51" s="311" t="s">
        <v>37</v>
      </c>
      <c r="C51" s="704">
        <v>46081</v>
      </c>
      <c r="D51" s="716" t="s">
        <v>52</v>
      </c>
      <c r="E51" s="715">
        <v>46055</v>
      </c>
      <c r="F51" s="716" t="s">
        <v>51</v>
      </c>
      <c r="G51" s="716" t="s">
        <v>655</v>
      </c>
      <c r="H51" s="717">
        <v>86</v>
      </c>
      <c r="I51" s="372" t="s">
        <v>540</v>
      </c>
      <c r="J51" s="772" t="s">
        <v>33</v>
      </c>
      <c r="K51" s="706" t="s">
        <v>523</v>
      </c>
      <c r="L51" s="715">
        <v>46056</v>
      </c>
      <c r="M51" s="717" t="s">
        <v>110</v>
      </c>
      <c r="N51" s="727">
        <v>97494</v>
      </c>
      <c r="O51" s="717" t="s">
        <v>110</v>
      </c>
      <c r="P51" s="729" t="s">
        <v>29</v>
      </c>
      <c r="Q51" s="720">
        <v>46062</v>
      </c>
      <c r="R51" s="720"/>
      <c r="S51" s="720"/>
      <c r="T51" s="720"/>
      <c r="U51" s="721">
        <v>8265</v>
      </c>
      <c r="V51" s="710">
        <v>8140</v>
      </c>
      <c r="W51" s="710">
        <f t="shared" si="5"/>
        <v>125</v>
      </c>
      <c r="X51" s="365">
        <f t="shared" si="6"/>
        <v>0.98487598306110102</v>
      </c>
      <c r="Y51" s="720">
        <v>46064</v>
      </c>
      <c r="Z51" s="712">
        <v>0</v>
      </c>
      <c r="AA51" s="712">
        <v>0</v>
      </c>
      <c r="AB51" s="721">
        <v>0</v>
      </c>
      <c r="AC51" s="713" t="s">
        <v>656</v>
      </c>
      <c r="AD51" s="752"/>
    </row>
    <row r="52" spans="1:31" ht="24.75" customHeight="1">
      <c r="A52" s="794" t="s">
        <v>657</v>
      </c>
      <c r="B52" s="785" t="s">
        <v>37</v>
      </c>
      <c r="C52" s="807">
        <v>46171</v>
      </c>
      <c r="D52" s="716" t="s">
        <v>52</v>
      </c>
      <c r="E52" s="715">
        <v>46043</v>
      </c>
      <c r="F52" s="716" t="s">
        <v>51</v>
      </c>
      <c r="G52" s="716" t="s">
        <v>658</v>
      </c>
      <c r="H52" s="717">
        <v>26</v>
      </c>
      <c r="I52" s="372" t="s">
        <v>540</v>
      </c>
      <c r="J52" s="772" t="s">
        <v>33</v>
      </c>
      <c r="K52" s="706" t="s">
        <v>523</v>
      </c>
      <c r="L52" s="715"/>
      <c r="M52" s="717" t="s">
        <v>110</v>
      </c>
      <c r="N52" s="727">
        <v>35576</v>
      </c>
      <c r="O52" s="717" t="s">
        <v>110</v>
      </c>
      <c r="P52" s="758" t="s">
        <v>29</v>
      </c>
      <c r="Q52" s="720">
        <v>46028</v>
      </c>
      <c r="R52" s="759"/>
      <c r="S52" s="759"/>
      <c r="T52" s="759"/>
      <c r="U52" s="721">
        <v>3150</v>
      </c>
      <c r="V52" s="793">
        <v>2970</v>
      </c>
      <c r="W52" s="793">
        <f t="shared" si="5"/>
        <v>180</v>
      </c>
      <c r="X52" s="79">
        <f t="shared" si="6"/>
        <v>0.94285714285714284</v>
      </c>
      <c r="Y52" s="805">
        <v>46043</v>
      </c>
      <c r="Z52" s="712">
        <v>0</v>
      </c>
      <c r="AA52" s="761">
        <v>0</v>
      </c>
      <c r="AB52" s="760">
        <v>0</v>
      </c>
      <c r="AC52" s="762" t="s">
        <v>659</v>
      </c>
      <c r="AD52" s="752"/>
    </row>
    <row r="53" spans="1:31" ht="24.75" customHeight="1">
      <c r="A53" s="1152" t="s">
        <v>660</v>
      </c>
      <c r="B53" s="1153" t="s">
        <v>37</v>
      </c>
      <c r="C53" s="360">
        <v>46172</v>
      </c>
      <c r="D53" s="366" t="s">
        <v>465</v>
      </c>
      <c r="E53" s="367"/>
      <c r="F53" s="366"/>
      <c r="G53" s="716"/>
      <c r="H53" s="1063">
        <v>402</v>
      </c>
      <c r="I53" s="304" t="s">
        <v>540</v>
      </c>
      <c r="J53" s="772" t="s">
        <v>30</v>
      </c>
      <c r="K53" s="1069"/>
      <c r="L53" s="367">
        <v>46092</v>
      </c>
      <c r="M53" s="1274" t="s">
        <v>110</v>
      </c>
      <c r="N53" s="727">
        <v>438978.5</v>
      </c>
      <c r="O53" s="1275" t="s">
        <v>110</v>
      </c>
      <c r="P53" s="763" t="s">
        <v>35</v>
      </c>
      <c r="Q53" s="1065">
        <v>46091</v>
      </c>
      <c r="R53" s="1065"/>
      <c r="S53" s="1065"/>
      <c r="T53" s="1065"/>
      <c r="U53" s="1066">
        <v>30807</v>
      </c>
      <c r="V53" s="1060"/>
      <c r="W53" s="1060">
        <f t="shared" ref="W53:W63" si="7">SUM(U53-V53)</f>
        <v>30807</v>
      </c>
      <c r="X53" s="365">
        <f t="shared" ref="X53:X63" si="8">IFERROR($V53/$U53, 0)</f>
        <v>0</v>
      </c>
      <c r="Y53" s="1065"/>
      <c r="Z53" s="847">
        <v>0</v>
      </c>
      <c r="AA53" s="852">
        <v>0</v>
      </c>
      <c r="AB53" s="760">
        <v>0</v>
      </c>
      <c r="AC53" s="1344" t="s">
        <v>661</v>
      </c>
      <c r="AD53" s="752"/>
    </row>
    <row r="54" spans="1:31" ht="24.75" customHeight="1">
      <c r="A54" s="848" t="s">
        <v>662</v>
      </c>
      <c r="B54" s="1154" t="s">
        <v>40</v>
      </c>
      <c r="C54" s="360">
        <v>46111</v>
      </c>
      <c r="D54" s="716" t="s">
        <v>52</v>
      </c>
      <c r="E54" s="367">
        <v>46085</v>
      </c>
      <c r="F54" s="366" t="s">
        <v>53</v>
      </c>
      <c r="G54" s="716" t="s">
        <v>663</v>
      </c>
      <c r="H54" s="1068">
        <v>0</v>
      </c>
      <c r="I54" s="304" t="s">
        <v>540</v>
      </c>
      <c r="J54" s="772" t="s">
        <v>30</v>
      </c>
      <c r="K54" s="1069"/>
      <c r="L54" s="367"/>
      <c r="M54" s="772" t="s">
        <v>110</v>
      </c>
      <c r="N54" s="849">
        <v>151170.79999999999</v>
      </c>
      <c r="O54" s="772" t="s">
        <v>110</v>
      </c>
      <c r="P54" s="763" t="s">
        <v>29</v>
      </c>
      <c r="Q54" s="1065">
        <v>46086</v>
      </c>
      <c r="R54" s="1065"/>
      <c r="S54" s="1065"/>
      <c r="T54" s="1065"/>
      <c r="U54" s="1066">
        <v>11789</v>
      </c>
      <c r="V54" s="1060">
        <v>8681</v>
      </c>
      <c r="W54" s="1060">
        <f t="shared" si="7"/>
        <v>3108</v>
      </c>
      <c r="X54" s="365">
        <f t="shared" si="8"/>
        <v>0.73636440749851562</v>
      </c>
      <c r="Y54" s="1072">
        <v>46099</v>
      </c>
      <c r="Z54" s="847">
        <v>0</v>
      </c>
      <c r="AA54" s="852">
        <v>0</v>
      </c>
      <c r="AB54" s="760">
        <v>0</v>
      </c>
      <c r="AC54" s="713" t="s">
        <v>664</v>
      </c>
      <c r="AD54" s="752"/>
    </row>
    <row r="55" spans="1:31" ht="24.75" customHeight="1">
      <c r="A55" s="1155" t="s">
        <v>665</v>
      </c>
      <c r="B55" s="1154" t="s">
        <v>40</v>
      </c>
      <c r="C55" s="360">
        <v>46111</v>
      </c>
      <c r="D55" s="716" t="s">
        <v>52</v>
      </c>
      <c r="E55" s="367">
        <v>46106</v>
      </c>
      <c r="F55" s="716" t="s">
        <v>51</v>
      </c>
      <c r="G55" s="716" t="s">
        <v>666</v>
      </c>
      <c r="H55" s="1068">
        <v>0</v>
      </c>
      <c r="I55" s="304" t="s">
        <v>540</v>
      </c>
      <c r="J55" s="772" t="s">
        <v>30</v>
      </c>
      <c r="K55" s="1069"/>
      <c r="L55" s="367"/>
      <c r="M55" s="772" t="s">
        <v>110</v>
      </c>
      <c r="N55" s="849">
        <v>24122.75</v>
      </c>
      <c r="O55" s="772" t="s">
        <v>110</v>
      </c>
      <c r="P55" s="763" t="s">
        <v>29</v>
      </c>
      <c r="Q55" s="1065">
        <v>46087</v>
      </c>
      <c r="R55" s="1065"/>
      <c r="S55" s="1065"/>
      <c r="T55" s="1065"/>
      <c r="U55" s="1066">
        <v>1925</v>
      </c>
      <c r="V55" s="1060"/>
      <c r="W55" s="1060">
        <f t="shared" si="7"/>
        <v>1925</v>
      </c>
      <c r="X55" s="365">
        <f t="shared" si="8"/>
        <v>0</v>
      </c>
      <c r="Y55" s="1072"/>
      <c r="Z55" s="847">
        <v>0</v>
      </c>
      <c r="AA55" s="852">
        <v>0</v>
      </c>
      <c r="AB55" s="760">
        <v>0</v>
      </c>
      <c r="AC55" s="713" t="s">
        <v>667</v>
      </c>
      <c r="AD55" s="752"/>
    </row>
    <row r="56" spans="1:31" ht="24.75" customHeight="1">
      <c r="A56" s="1148" t="s">
        <v>668</v>
      </c>
      <c r="B56" s="1154" t="s">
        <v>40</v>
      </c>
      <c r="C56" s="360">
        <v>46111</v>
      </c>
      <c r="D56" s="716" t="s">
        <v>52</v>
      </c>
      <c r="E56" s="367">
        <v>46106</v>
      </c>
      <c r="F56" s="716" t="s">
        <v>51</v>
      </c>
      <c r="G56" s="716" t="s">
        <v>669</v>
      </c>
      <c r="H56" s="1068">
        <v>0</v>
      </c>
      <c r="I56" s="304" t="s">
        <v>540</v>
      </c>
      <c r="J56" s="772" t="s">
        <v>30</v>
      </c>
      <c r="K56" s="1069"/>
      <c r="L56" s="367"/>
      <c r="M56" s="772" t="s">
        <v>110</v>
      </c>
      <c r="N56" s="849">
        <v>26639.1</v>
      </c>
      <c r="O56" s="772" t="s">
        <v>110</v>
      </c>
      <c r="P56" s="763" t="s">
        <v>35</v>
      </c>
      <c r="Q56" s="1065">
        <v>46087</v>
      </c>
      <c r="R56" s="1065"/>
      <c r="S56" s="1065"/>
      <c r="T56" s="1065"/>
      <c r="U56" s="1066">
        <v>2136</v>
      </c>
      <c r="V56" s="1060"/>
      <c r="W56" s="1060">
        <f t="shared" si="7"/>
        <v>2136</v>
      </c>
      <c r="X56" s="365">
        <f t="shared" si="8"/>
        <v>0</v>
      </c>
      <c r="Y56" s="1072"/>
      <c r="Z56" s="847">
        <v>0</v>
      </c>
      <c r="AA56" s="852">
        <v>0</v>
      </c>
      <c r="AB56" s="760">
        <v>0</v>
      </c>
      <c r="AC56" s="713" t="s">
        <v>667</v>
      </c>
      <c r="AD56" s="752"/>
    </row>
    <row r="57" spans="1:31" ht="24.75" customHeight="1">
      <c r="A57" s="1148" t="s">
        <v>670</v>
      </c>
      <c r="B57" s="1154" t="s">
        <v>40</v>
      </c>
      <c r="C57" s="360">
        <v>46111</v>
      </c>
      <c r="D57" s="716" t="s">
        <v>52</v>
      </c>
      <c r="E57" s="367">
        <v>46106</v>
      </c>
      <c r="F57" s="716" t="s">
        <v>51</v>
      </c>
      <c r="G57" s="716" t="s">
        <v>671</v>
      </c>
      <c r="H57" s="1068">
        <v>0</v>
      </c>
      <c r="I57" s="304" t="s">
        <v>540</v>
      </c>
      <c r="J57" s="772" t="s">
        <v>30</v>
      </c>
      <c r="K57" s="1069"/>
      <c r="L57" s="367"/>
      <c r="M57" s="772" t="s">
        <v>110</v>
      </c>
      <c r="N57" s="849">
        <v>1698.25</v>
      </c>
      <c r="O57" s="772" t="s">
        <v>110</v>
      </c>
      <c r="P57" s="763" t="s">
        <v>35</v>
      </c>
      <c r="Q57" s="1065">
        <v>46087</v>
      </c>
      <c r="R57" s="1065"/>
      <c r="S57" s="1065"/>
      <c r="T57" s="1065"/>
      <c r="U57" s="1066">
        <v>105</v>
      </c>
      <c r="V57" s="1060"/>
      <c r="W57" s="1060">
        <f t="shared" si="7"/>
        <v>105</v>
      </c>
      <c r="X57" s="365">
        <f t="shared" si="8"/>
        <v>0</v>
      </c>
      <c r="Y57" s="1072"/>
      <c r="Z57" s="847">
        <v>0</v>
      </c>
      <c r="AA57" s="852">
        <v>0</v>
      </c>
      <c r="AB57" s="760">
        <v>0</v>
      </c>
      <c r="AC57" s="713" t="s">
        <v>667</v>
      </c>
      <c r="AD57" s="752"/>
    </row>
    <row r="58" spans="1:31" ht="24.75" customHeight="1">
      <c r="A58" s="1148" t="s">
        <v>672</v>
      </c>
      <c r="B58" s="1154" t="s">
        <v>40</v>
      </c>
      <c r="C58" s="360">
        <v>46111</v>
      </c>
      <c r="D58" s="366" t="s">
        <v>52</v>
      </c>
      <c r="E58" s="367">
        <v>46106</v>
      </c>
      <c r="F58" s="716" t="s">
        <v>51</v>
      </c>
      <c r="G58" s="716" t="s">
        <v>673</v>
      </c>
      <c r="H58" s="1068">
        <v>0</v>
      </c>
      <c r="I58" s="304" t="s">
        <v>540</v>
      </c>
      <c r="J58" s="772" t="s">
        <v>30</v>
      </c>
      <c r="K58" s="1069"/>
      <c r="L58" s="367"/>
      <c r="M58" s="772" t="s">
        <v>110</v>
      </c>
      <c r="N58" s="849">
        <v>5779.1</v>
      </c>
      <c r="O58" s="772" t="s">
        <v>110</v>
      </c>
      <c r="P58" s="763" t="s">
        <v>35</v>
      </c>
      <c r="Q58" s="1065">
        <v>46106</v>
      </c>
      <c r="R58" s="1065"/>
      <c r="S58" s="1065"/>
      <c r="T58" s="1065"/>
      <c r="U58" s="1066">
        <v>406</v>
      </c>
      <c r="V58" s="1060"/>
      <c r="W58" s="1060">
        <f t="shared" si="7"/>
        <v>406</v>
      </c>
      <c r="X58" s="365">
        <f t="shared" si="8"/>
        <v>0</v>
      </c>
      <c r="Y58" s="1072"/>
      <c r="Z58" s="847">
        <v>0</v>
      </c>
      <c r="AA58" s="852">
        <v>0</v>
      </c>
      <c r="AB58" s="760">
        <v>0</v>
      </c>
      <c r="AC58" s="713" t="s">
        <v>667</v>
      </c>
      <c r="AD58" s="752"/>
    </row>
    <row r="59" spans="1:31" ht="24.75" customHeight="1">
      <c r="A59" s="1148" t="s">
        <v>674</v>
      </c>
      <c r="B59" s="1154" t="s">
        <v>40</v>
      </c>
      <c r="C59" s="360">
        <v>46111</v>
      </c>
      <c r="D59" s="366" t="s">
        <v>50</v>
      </c>
      <c r="E59" s="367">
        <v>46087</v>
      </c>
      <c r="F59" s="716" t="s">
        <v>51</v>
      </c>
      <c r="G59" s="716" t="s">
        <v>675</v>
      </c>
      <c r="H59" s="1068">
        <v>0</v>
      </c>
      <c r="I59" s="304" t="s">
        <v>540</v>
      </c>
      <c r="J59" s="772" t="s">
        <v>30</v>
      </c>
      <c r="K59" s="1069"/>
      <c r="L59" s="367"/>
      <c r="M59" s="772" t="s">
        <v>110</v>
      </c>
      <c r="N59" s="849">
        <v>9496.2000000000007</v>
      </c>
      <c r="O59" s="772" t="s">
        <v>110</v>
      </c>
      <c r="P59" s="763" t="s">
        <v>35</v>
      </c>
      <c r="Q59" s="1065">
        <v>46087</v>
      </c>
      <c r="R59" s="1065"/>
      <c r="S59" s="1065"/>
      <c r="T59" s="1065"/>
      <c r="U59" s="1066">
        <v>742</v>
      </c>
      <c r="V59" s="1060"/>
      <c r="W59" s="1060">
        <f t="shared" si="7"/>
        <v>742</v>
      </c>
      <c r="X59" s="365">
        <f t="shared" si="8"/>
        <v>0</v>
      </c>
      <c r="Y59" s="1072"/>
      <c r="Z59" s="847">
        <v>0</v>
      </c>
      <c r="AA59" s="852">
        <v>0</v>
      </c>
      <c r="AB59" s="760">
        <v>0</v>
      </c>
      <c r="AC59" s="713" t="s">
        <v>664</v>
      </c>
      <c r="AD59" s="752"/>
    </row>
    <row r="60" spans="1:31" ht="24.75" customHeight="1">
      <c r="A60" s="1148" t="s">
        <v>676</v>
      </c>
      <c r="B60" s="1154" t="s">
        <v>40</v>
      </c>
      <c r="C60" s="360">
        <v>46111</v>
      </c>
      <c r="D60" s="366" t="s">
        <v>50</v>
      </c>
      <c r="E60" s="367">
        <v>46097</v>
      </c>
      <c r="F60" s="716" t="s">
        <v>51</v>
      </c>
      <c r="G60" s="716" t="s">
        <v>677</v>
      </c>
      <c r="H60" s="1068">
        <v>0</v>
      </c>
      <c r="I60" s="304" t="s">
        <v>540</v>
      </c>
      <c r="J60" s="772" t="s">
        <v>30</v>
      </c>
      <c r="K60" s="1069"/>
      <c r="L60" s="367"/>
      <c r="M60" s="772" t="s">
        <v>110</v>
      </c>
      <c r="N60" s="849">
        <v>16760.150000000001</v>
      </c>
      <c r="O60" s="772" t="s">
        <v>110</v>
      </c>
      <c r="P60" s="763" t="s">
        <v>32</v>
      </c>
      <c r="Q60" s="1065">
        <v>46097</v>
      </c>
      <c r="R60" s="1065"/>
      <c r="S60" s="1065"/>
      <c r="T60" s="1065"/>
      <c r="U60" s="1066">
        <v>1329</v>
      </c>
      <c r="V60" s="1060"/>
      <c r="W60" s="1060">
        <f t="shared" si="7"/>
        <v>1329</v>
      </c>
      <c r="X60" s="365">
        <f t="shared" si="8"/>
        <v>0</v>
      </c>
      <c r="Y60" s="1072"/>
      <c r="Z60" s="847">
        <v>0</v>
      </c>
      <c r="AA60" s="852">
        <v>0</v>
      </c>
      <c r="AB60" s="760">
        <v>0</v>
      </c>
      <c r="AC60" s="713" t="s">
        <v>678</v>
      </c>
      <c r="AD60" s="752"/>
    </row>
    <row r="61" spans="1:31" ht="24.75" customHeight="1">
      <c r="A61" s="1148" t="s">
        <v>679</v>
      </c>
      <c r="B61" s="1154" t="s">
        <v>40</v>
      </c>
      <c r="C61" s="360">
        <v>46111</v>
      </c>
      <c r="D61" s="366" t="s">
        <v>50</v>
      </c>
      <c r="E61" s="367">
        <v>46097</v>
      </c>
      <c r="F61" s="716" t="s">
        <v>51</v>
      </c>
      <c r="G61" s="716" t="s">
        <v>680</v>
      </c>
      <c r="H61" s="1068">
        <v>0</v>
      </c>
      <c r="I61" s="304" t="s">
        <v>540</v>
      </c>
      <c r="J61" s="772" t="s">
        <v>30</v>
      </c>
      <c r="K61" s="1069"/>
      <c r="L61" s="367"/>
      <c r="M61" s="772" t="s">
        <v>110</v>
      </c>
      <c r="N61" s="849">
        <v>14178.2</v>
      </c>
      <c r="O61" s="772" t="s">
        <v>110</v>
      </c>
      <c r="P61" s="763" t="s">
        <v>32</v>
      </c>
      <c r="Q61" s="1065">
        <v>46097</v>
      </c>
      <c r="R61" s="1065"/>
      <c r="S61" s="1065"/>
      <c r="T61" s="1065"/>
      <c r="U61" s="1066">
        <v>1124</v>
      </c>
      <c r="V61" s="1060">
        <v>637</v>
      </c>
      <c r="W61" s="1060">
        <f t="shared" si="7"/>
        <v>487</v>
      </c>
      <c r="X61" s="365">
        <f t="shared" si="8"/>
        <v>0.56672597864768681</v>
      </c>
      <c r="Y61" s="1072"/>
      <c r="Z61" s="847">
        <v>0</v>
      </c>
      <c r="AA61" s="852">
        <v>0</v>
      </c>
      <c r="AB61" s="760">
        <v>0</v>
      </c>
      <c r="AC61" s="713" t="s">
        <v>678</v>
      </c>
      <c r="AD61" s="752"/>
    </row>
    <row r="62" spans="1:31" ht="24.75" customHeight="1">
      <c r="A62" s="1152" t="s">
        <v>681</v>
      </c>
      <c r="B62" s="1154" t="s">
        <v>40</v>
      </c>
      <c r="C62" s="360">
        <v>46111</v>
      </c>
      <c r="D62" s="366"/>
      <c r="E62" s="367"/>
      <c r="F62" s="716"/>
      <c r="G62" s="716"/>
      <c r="H62" s="1068">
        <v>0</v>
      </c>
      <c r="I62" s="304" t="s">
        <v>540</v>
      </c>
      <c r="J62" s="772" t="s">
        <v>33</v>
      </c>
      <c r="K62" s="1069" t="s">
        <v>546</v>
      </c>
      <c r="L62" s="367"/>
      <c r="M62" s="772" t="s">
        <v>238</v>
      </c>
      <c r="N62" s="849"/>
      <c r="O62" s="772" t="s">
        <v>238</v>
      </c>
      <c r="P62" s="763" t="s">
        <v>32</v>
      </c>
      <c r="Q62" s="1065"/>
      <c r="R62" s="1065"/>
      <c r="S62" s="1065"/>
      <c r="T62" s="1065"/>
      <c r="U62" s="1070"/>
      <c r="V62" s="1071"/>
      <c r="W62" s="1071">
        <f t="shared" si="7"/>
        <v>0</v>
      </c>
      <c r="X62" s="256">
        <f t="shared" si="8"/>
        <v>0</v>
      </c>
      <c r="Y62" s="1072"/>
      <c r="Z62" s="847">
        <v>0</v>
      </c>
      <c r="AA62" s="852">
        <v>0</v>
      </c>
      <c r="AB62" s="760">
        <v>0</v>
      </c>
      <c r="AC62" s="713" t="s">
        <v>682</v>
      </c>
      <c r="AD62" s="752"/>
    </row>
    <row r="63" spans="1:31" ht="24.75" customHeight="1">
      <c r="A63" s="1152" t="s">
        <v>683</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3">
        <f t="shared" si="8"/>
        <v>0</v>
      </c>
      <c r="Y63" s="1073"/>
      <c r="Z63" s="977">
        <v>0</v>
      </c>
      <c r="AA63" s="852">
        <v>0</v>
      </c>
      <c r="AB63" s="760">
        <v>0</v>
      </c>
      <c r="AC63" s="713" t="s">
        <v>682</v>
      </c>
      <c r="AD63" s="752"/>
    </row>
    <row r="64" spans="1:31" ht="24.75" customHeight="1">
      <c r="A64" s="767"/>
      <c r="B64" s="311"/>
      <c r="C64" s="766"/>
      <c r="D64" s="848"/>
      <c r="E64" s="770"/>
      <c r="F64" s="848"/>
      <c r="G64" s="848"/>
      <c r="H64" s="772"/>
      <c r="I64" s="304"/>
      <c r="J64" s="772"/>
      <c r="K64" s="768"/>
      <c r="L64" s="770"/>
      <c r="M64" s="983"/>
      <c r="N64" s="984"/>
      <c r="O64" s="983"/>
      <c r="P64" s="763"/>
      <c r="Q64" s="720"/>
      <c r="R64" s="720"/>
      <c r="S64" s="720"/>
      <c r="T64" s="720"/>
      <c r="U64" s="720"/>
      <c r="V64" s="808"/>
      <c r="W64" s="792"/>
      <c r="X64" s="764"/>
      <c r="Y64" s="1156"/>
      <c r="Z64" s="853"/>
      <c r="AA64" s="976"/>
      <c r="AB64" s="712"/>
      <c r="AC64" s="721"/>
      <c r="AD64" s="713"/>
      <c r="AE64" s="752"/>
    </row>
    <row r="65" spans="1:31" ht="24.75" customHeight="1">
      <c r="A65" s="767"/>
      <c r="B65" s="355"/>
      <c r="C65" s="766"/>
      <c r="D65" s="457"/>
      <c r="E65" s="766"/>
      <c r="F65" s="767"/>
      <c r="G65" s="767"/>
      <c r="H65" s="767"/>
      <c r="I65" s="301"/>
      <c r="J65" s="768"/>
      <c r="K65" s="769"/>
      <c r="L65" s="770"/>
      <c r="M65" s="767"/>
      <c r="N65" s="771"/>
      <c r="O65" s="772"/>
      <c r="P65" s="752"/>
      <c r="Q65" s="773"/>
      <c r="R65" s="774"/>
      <c r="S65" s="774"/>
      <c r="T65" s="774"/>
      <c r="U65" s="774"/>
      <c r="V65" s="775"/>
      <c r="W65" s="775"/>
      <c r="X65" s="776"/>
      <c r="Y65" s="1157"/>
      <c r="Z65" s="702"/>
      <c r="AA65" s="777"/>
      <c r="AB65" s="777"/>
      <c r="AC65" s="775"/>
      <c r="AD65" s="742"/>
      <c r="AE65" s="749"/>
    </row>
    <row r="66" spans="1:31" ht="24.75" customHeight="1">
      <c r="A66" s="1158" t="s">
        <v>684</v>
      </c>
      <c r="B66" s="1158" t="s">
        <v>90</v>
      </c>
      <c r="C66" s="1158" t="s">
        <v>91</v>
      </c>
      <c r="D66" s="1158" t="s">
        <v>444</v>
      </c>
      <c r="E66" s="1158" t="s">
        <v>525</v>
      </c>
      <c r="F66" s="1158" t="s">
        <v>526</v>
      </c>
      <c r="G66" s="1158" t="s">
        <v>92</v>
      </c>
      <c r="H66" s="1158" t="s">
        <v>68</v>
      </c>
      <c r="I66" s="1158" t="s">
        <v>93</v>
      </c>
      <c r="J66" s="1158" t="s">
        <v>26</v>
      </c>
      <c r="K66" s="1158" t="s">
        <v>527</v>
      </c>
      <c r="L66" s="1158" t="s">
        <v>96</v>
      </c>
      <c r="M66" s="1158" t="s">
        <v>95</v>
      </c>
      <c r="N66" s="1159" t="s">
        <v>528</v>
      </c>
      <c r="O66" s="1158" t="s">
        <v>94</v>
      </c>
      <c r="P66" s="1160" t="s">
        <v>97</v>
      </c>
      <c r="Q66" s="1142" t="s">
        <v>98</v>
      </c>
      <c r="R66" s="1142" t="s">
        <v>529</v>
      </c>
      <c r="S66" s="1142" t="s">
        <v>530</v>
      </c>
      <c r="T66" s="1142" t="s">
        <v>531</v>
      </c>
      <c r="U66" s="1142" t="s">
        <v>69</v>
      </c>
      <c r="V66" s="1142" t="s">
        <v>532</v>
      </c>
      <c r="W66" s="1161" t="s">
        <v>533</v>
      </c>
      <c r="X66" s="1161" t="s">
        <v>493</v>
      </c>
      <c r="Y66" s="1160" t="s">
        <v>534</v>
      </c>
      <c r="Z66" s="1143" t="s">
        <v>535</v>
      </c>
      <c r="AA66" s="1142" t="s">
        <v>495</v>
      </c>
      <c r="AB66" s="1142" t="s">
        <v>536</v>
      </c>
      <c r="AC66" s="1144" t="s">
        <v>537</v>
      </c>
      <c r="AD66" s="749"/>
    </row>
    <row r="67" spans="1:31" ht="24.75" customHeight="1">
      <c r="A67" s="767"/>
      <c r="B67" s="355"/>
      <c r="C67" s="299"/>
      <c r="D67" s="716"/>
      <c r="E67" s="766"/>
      <c r="F67" s="767"/>
      <c r="G67" s="767"/>
      <c r="H67" s="768"/>
      <c r="I67" s="301"/>
      <c r="J67" s="768"/>
      <c r="K67" s="768"/>
      <c r="L67" s="770"/>
      <c r="M67" s="717"/>
      <c r="N67" s="849"/>
      <c r="O67" s="717"/>
      <c r="P67" s="708"/>
      <c r="Q67" s="740"/>
      <c r="R67" s="774"/>
      <c r="S67" s="774"/>
      <c r="T67" s="774"/>
      <c r="U67" s="748"/>
      <c r="V67" s="748"/>
      <c r="W67" s="748"/>
      <c r="X67" s="29"/>
      <c r="Y67" s="740"/>
      <c r="Z67" s="847"/>
      <c r="AA67" s="847"/>
      <c r="AB67" s="791"/>
      <c r="AC67" s="742"/>
      <c r="AD67" s="749"/>
    </row>
    <row r="68" spans="1:31" ht="24.75" customHeight="1">
      <c r="A68" s="767"/>
      <c r="B68" s="355"/>
      <c r="C68" s="299"/>
      <c r="D68" s="457"/>
      <c r="E68" s="766"/>
      <c r="F68" s="767"/>
      <c r="G68" s="767"/>
      <c r="H68" s="768"/>
      <c r="I68" s="304"/>
      <c r="J68" s="772"/>
      <c r="K68" s="769"/>
      <c r="L68" s="770"/>
      <c r="M68" s="772"/>
      <c r="N68" s="798"/>
      <c r="O68" s="772"/>
      <c r="P68" s="752"/>
      <c r="Q68" s="780"/>
      <c r="R68" s="774"/>
      <c r="S68" s="774"/>
      <c r="T68" s="774"/>
      <c r="U68" s="774"/>
      <c r="V68" s="748"/>
      <c r="W68" s="748"/>
      <c r="X68" s="748"/>
      <c r="Y68" s="29"/>
      <c r="Z68" s="740"/>
      <c r="AA68" s="847"/>
      <c r="AB68" s="847"/>
      <c r="AC68" s="791"/>
      <c r="AD68" s="742"/>
      <c r="AE68" s="749"/>
    </row>
    <row r="69" spans="1:31" ht="24.75" customHeight="1">
      <c r="A69" s="767"/>
      <c r="B69" s="769"/>
      <c r="C69" s="769"/>
      <c r="D69" s="769"/>
      <c r="E69" s="769"/>
      <c r="F69" s="767"/>
      <c r="G69" s="767"/>
      <c r="H69" s="769"/>
      <c r="I69" s="769"/>
      <c r="J69" s="769"/>
      <c r="K69" s="769"/>
      <c r="L69" s="767"/>
      <c r="M69" s="769"/>
      <c r="N69" s="799"/>
      <c r="O69" s="769"/>
      <c r="P69" s="749"/>
      <c r="AE69" s="749"/>
    </row>
    <row r="70" spans="1:31" ht="24.75" customHeight="1">
      <c r="A70" s="1158" t="s">
        <v>685</v>
      </c>
      <c r="B70" s="1158" t="s">
        <v>90</v>
      </c>
      <c r="C70" s="1158" t="s">
        <v>91</v>
      </c>
      <c r="D70" s="1158" t="s">
        <v>444</v>
      </c>
      <c r="E70" s="1158" t="s">
        <v>525</v>
      </c>
      <c r="F70" s="1158" t="s">
        <v>526</v>
      </c>
      <c r="G70" s="1158" t="s">
        <v>92</v>
      </c>
      <c r="H70" s="1158" t="s">
        <v>68</v>
      </c>
      <c r="I70" s="1158" t="s">
        <v>93</v>
      </c>
      <c r="J70" s="1158" t="s">
        <v>26</v>
      </c>
      <c r="K70" s="1158" t="s">
        <v>527</v>
      </c>
      <c r="L70" s="1158" t="s">
        <v>96</v>
      </c>
      <c r="M70" s="1158" t="s">
        <v>95</v>
      </c>
      <c r="N70" s="1159" t="s">
        <v>528</v>
      </c>
      <c r="O70" s="1158" t="s">
        <v>94</v>
      </c>
      <c r="P70" s="1162" t="s">
        <v>97</v>
      </c>
      <c r="Q70" s="1163" t="s">
        <v>98</v>
      </c>
      <c r="R70" s="1142" t="s">
        <v>529</v>
      </c>
      <c r="S70" s="1142" t="s">
        <v>530</v>
      </c>
      <c r="T70" s="1142" t="s">
        <v>531</v>
      </c>
      <c r="U70" s="1163" t="s">
        <v>69</v>
      </c>
      <c r="V70" s="1163" t="s">
        <v>532</v>
      </c>
      <c r="W70" s="1164" t="s">
        <v>533</v>
      </c>
      <c r="X70" s="1164" t="s">
        <v>493</v>
      </c>
      <c r="Y70" s="1165" t="s">
        <v>534</v>
      </c>
      <c r="Z70" s="1166" t="s">
        <v>535</v>
      </c>
      <c r="AA70" s="1167" t="s">
        <v>495</v>
      </c>
      <c r="AB70" s="1167" t="s">
        <v>536</v>
      </c>
      <c r="AC70" s="1168" t="s">
        <v>537</v>
      </c>
      <c r="AD70" s="749"/>
    </row>
    <row r="71" spans="1:31" ht="24.75" customHeight="1">
      <c r="A71" s="298" t="s">
        <v>686</v>
      </c>
      <c r="B71" s="355" t="s">
        <v>42</v>
      </c>
      <c r="C71" s="299">
        <v>46096</v>
      </c>
      <c r="D71" s="457"/>
      <c r="E71" s="299"/>
      <c r="F71" s="298"/>
      <c r="G71" s="767"/>
      <c r="H71" s="778">
        <v>0</v>
      </c>
      <c r="I71" s="301" t="s">
        <v>540</v>
      </c>
      <c r="J71" s="768" t="s">
        <v>33</v>
      </c>
      <c r="K71" s="768" t="s">
        <v>523</v>
      </c>
      <c r="L71" s="299"/>
      <c r="M71" s="772" t="s">
        <v>110</v>
      </c>
      <c r="N71" s="849">
        <v>68022.75</v>
      </c>
      <c r="O71" s="772" t="s">
        <v>110</v>
      </c>
      <c r="P71" s="763" t="s">
        <v>32</v>
      </c>
      <c r="Q71" s="1074"/>
      <c r="R71" s="1169"/>
      <c r="S71" s="1169"/>
      <c r="T71" s="1169"/>
      <c r="U71" s="779">
        <v>4564</v>
      </c>
      <c r="V71" s="748"/>
      <c r="W71" s="779">
        <v>4564</v>
      </c>
      <c r="X71" s="1157"/>
      <c r="Y71" s="1075"/>
      <c r="Z71" s="761">
        <v>0</v>
      </c>
      <c r="AA71" s="761">
        <v>0</v>
      </c>
      <c r="AB71" s="760">
        <v>0</v>
      </c>
      <c r="AC71" s="742" t="s">
        <v>687</v>
      </c>
      <c r="AD71" s="749"/>
    </row>
    <row r="72" spans="1:31" ht="24.75" customHeight="1">
      <c r="A72" s="298" t="s">
        <v>688</v>
      </c>
      <c r="B72" s="355" t="s">
        <v>42</v>
      </c>
      <c r="C72" s="299">
        <v>46071</v>
      </c>
      <c r="D72" s="457"/>
      <c r="E72" s="299"/>
      <c r="F72" s="298"/>
      <c r="G72" s="767"/>
      <c r="H72" s="778">
        <v>0</v>
      </c>
      <c r="I72" s="301" t="s">
        <v>540</v>
      </c>
      <c r="J72" s="768" t="s">
        <v>33</v>
      </c>
      <c r="K72" s="768" t="s">
        <v>523</v>
      </c>
      <c r="L72" s="299"/>
      <c r="M72" s="772" t="s">
        <v>110</v>
      </c>
      <c r="N72" s="849">
        <v>75444.55</v>
      </c>
      <c r="O72" s="772" t="s">
        <v>110</v>
      </c>
      <c r="P72" s="763" t="s">
        <v>32</v>
      </c>
      <c r="Q72" s="1074"/>
      <c r="R72" s="1169"/>
      <c r="S72" s="1169"/>
      <c r="T72" s="1169"/>
      <c r="U72" s="779">
        <v>5936</v>
      </c>
      <c r="V72" s="748"/>
      <c r="W72" s="779">
        <v>5936</v>
      </c>
      <c r="X72" s="1157"/>
      <c r="Y72" s="1075"/>
      <c r="Z72" s="761">
        <v>0</v>
      </c>
      <c r="AA72" s="761">
        <v>0</v>
      </c>
      <c r="AB72" s="760">
        <v>0</v>
      </c>
      <c r="AC72" s="742" t="s">
        <v>687</v>
      </c>
      <c r="AD72" s="749"/>
    </row>
    <row r="73" spans="1:31" ht="24.75" customHeight="1">
      <c r="A73" s="298" t="s">
        <v>689</v>
      </c>
      <c r="B73" s="355" t="s">
        <v>42</v>
      </c>
      <c r="C73" s="299">
        <v>46372</v>
      </c>
      <c r="D73" s="457"/>
      <c r="E73" s="299"/>
      <c r="F73" s="298"/>
      <c r="G73" s="767"/>
      <c r="H73" s="778">
        <v>60</v>
      </c>
      <c r="I73" s="301" t="s">
        <v>540</v>
      </c>
      <c r="J73" s="768" t="s">
        <v>33</v>
      </c>
      <c r="K73" s="768" t="s">
        <v>523</v>
      </c>
      <c r="L73" s="299"/>
      <c r="M73" s="772" t="s">
        <v>110</v>
      </c>
      <c r="N73" s="849">
        <v>82732</v>
      </c>
      <c r="O73" s="772" t="s">
        <v>110</v>
      </c>
      <c r="P73" s="763" t="s">
        <v>32</v>
      </c>
      <c r="Q73" s="1074"/>
      <c r="R73" s="1169"/>
      <c r="S73" s="1169"/>
      <c r="T73" s="1169"/>
      <c r="U73" s="779">
        <v>7117</v>
      </c>
      <c r="V73" s="748"/>
      <c r="W73" s="779">
        <v>7117</v>
      </c>
      <c r="X73" s="1157"/>
      <c r="Y73" s="1075"/>
      <c r="Z73" s="761">
        <v>0</v>
      </c>
      <c r="AA73" s="761">
        <v>0</v>
      </c>
      <c r="AB73" s="760">
        <v>0</v>
      </c>
      <c r="AC73" s="742" t="s">
        <v>687</v>
      </c>
      <c r="AD73" s="749"/>
    </row>
    <row r="74" spans="1:31" ht="24.75" customHeight="1">
      <c r="A74" s="298" t="s">
        <v>690</v>
      </c>
      <c r="B74" s="355" t="s">
        <v>42</v>
      </c>
      <c r="C74" s="299">
        <v>46372</v>
      </c>
      <c r="D74" s="457"/>
      <c r="E74" s="299"/>
      <c r="F74" s="298"/>
      <c r="G74" s="767"/>
      <c r="H74" s="778">
        <v>83</v>
      </c>
      <c r="I74" s="301" t="s">
        <v>540</v>
      </c>
      <c r="J74" s="768" t="s">
        <v>33</v>
      </c>
      <c r="K74" s="768" t="s">
        <v>523</v>
      </c>
      <c r="L74" s="299"/>
      <c r="M74" s="772" t="s">
        <v>110</v>
      </c>
      <c r="N74" s="849">
        <v>110980</v>
      </c>
      <c r="O74" s="772" t="s">
        <v>110</v>
      </c>
      <c r="P74" s="763" t="s">
        <v>32</v>
      </c>
      <c r="Q74" s="1074"/>
      <c r="R74" s="1169"/>
      <c r="S74" s="1169"/>
      <c r="T74" s="1169"/>
      <c r="U74" s="779">
        <v>9590</v>
      </c>
      <c r="V74" s="748"/>
      <c r="W74" s="779">
        <v>9590</v>
      </c>
      <c r="X74" s="1157"/>
      <c r="Y74" s="1075"/>
      <c r="Z74" s="761">
        <v>0</v>
      </c>
      <c r="AA74" s="761">
        <v>0</v>
      </c>
      <c r="AB74" s="760">
        <v>0</v>
      </c>
      <c r="AC74" s="742" t="s">
        <v>687</v>
      </c>
      <c r="AD74" s="749"/>
    </row>
    <row r="75" spans="1:31" ht="24.75" customHeight="1">
      <c r="A75" s="298" t="s">
        <v>691</v>
      </c>
      <c r="B75" s="355" t="s">
        <v>42</v>
      </c>
      <c r="C75" s="299">
        <v>46372</v>
      </c>
      <c r="D75" s="457"/>
      <c r="E75" s="299"/>
      <c r="F75" s="298"/>
      <c r="G75" s="767"/>
      <c r="H75" s="778">
        <v>84</v>
      </c>
      <c r="I75" s="301" t="s">
        <v>540</v>
      </c>
      <c r="J75" s="768" t="s">
        <v>33</v>
      </c>
      <c r="K75" s="768" t="s">
        <v>523</v>
      </c>
      <c r="L75" s="299"/>
      <c r="M75" s="772" t="s">
        <v>110</v>
      </c>
      <c r="N75" s="849">
        <v>108948</v>
      </c>
      <c r="O75" s="772" t="s">
        <v>110</v>
      </c>
      <c r="P75" s="763" t="s">
        <v>32</v>
      </c>
      <c r="Q75" s="1074"/>
      <c r="R75" s="1169"/>
      <c r="S75" s="1169"/>
      <c r="T75" s="1169"/>
      <c r="U75" s="779">
        <v>9329</v>
      </c>
      <c r="V75" s="748"/>
      <c r="W75" s="779">
        <v>9329</v>
      </c>
      <c r="X75" s="1157"/>
      <c r="Y75" s="1075"/>
      <c r="Z75" s="761">
        <v>0</v>
      </c>
      <c r="AA75" s="761">
        <v>0</v>
      </c>
      <c r="AB75" s="760">
        <v>0</v>
      </c>
      <c r="AC75" s="742" t="s">
        <v>687</v>
      </c>
      <c r="AD75" s="749"/>
    </row>
    <row r="76" spans="1:31" ht="24.75" customHeight="1">
      <c r="A76" s="298" t="s">
        <v>692</v>
      </c>
      <c r="B76" s="355" t="s">
        <v>42</v>
      </c>
      <c r="C76" s="299">
        <v>46372</v>
      </c>
      <c r="D76" s="457"/>
      <c r="E76" s="299"/>
      <c r="F76" s="298"/>
      <c r="G76" s="767"/>
      <c r="H76" s="778">
        <v>89</v>
      </c>
      <c r="I76" s="301" t="s">
        <v>540</v>
      </c>
      <c r="J76" s="768" t="s">
        <v>33</v>
      </c>
      <c r="K76" s="768" t="s">
        <v>523</v>
      </c>
      <c r="L76" s="299"/>
      <c r="M76" s="772" t="s">
        <v>110</v>
      </c>
      <c r="N76" s="849">
        <v>116114</v>
      </c>
      <c r="O76" s="772" t="s">
        <v>110</v>
      </c>
      <c r="P76" s="763" t="s">
        <v>32</v>
      </c>
      <c r="Q76" s="1074"/>
      <c r="R76" s="1169"/>
      <c r="S76" s="1169"/>
      <c r="T76" s="1169"/>
      <c r="U76" s="779">
        <v>9709</v>
      </c>
      <c r="V76" s="748"/>
      <c r="W76" s="779">
        <v>9709</v>
      </c>
      <c r="X76" s="1157"/>
      <c r="Y76" s="1075"/>
      <c r="Z76" s="761">
        <v>0</v>
      </c>
      <c r="AA76" s="761">
        <v>0</v>
      </c>
      <c r="AB76" s="760">
        <v>0</v>
      </c>
      <c r="AC76" s="742" t="s">
        <v>687</v>
      </c>
      <c r="AD76" s="749"/>
    </row>
    <row r="77" spans="1:31" ht="24.75" customHeight="1">
      <c r="A77" s="298" t="s">
        <v>693</v>
      </c>
      <c r="B77" s="355" t="s">
        <v>42</v>
      </c>
      <c r="C77" s="299">
        <v>46340</v>
      </c>
      <c r="D77" s="457"/>
      <c r="E77" s="299"/>
      <c r="F77" s="298"/>
      <c r="G77" s="767"/>
      <c r="H77" s="778">
        <v>79</v>
      </c>
      <c r="I77" s="301" t="s">
        <v>540</v>
      </c>
      <c r="J77" s="768" t="s">
        <v>33</v>
      </c>
      <c r="K77" s="768" t="s">
        <v>523</v>
      </c>
      <c r="L77" s="299"/>
      <c r="M77" s="772" t="s">
        <v>110</v>
      </c>
      <c r="N77" s="849">
        <v>108665</v>
      </c>
      <c r="O77" s="772" t="s">
        <v>110</v>
      </c>
      <c r="P77" s="763" t="s">
        <v>32</v>
      </c>
      <c r="Q77" s="1074"/>
      <c r="R77" s="1169"/>
      <c r="S77" s="1169"/>
      <c r="T77" s="1169"/>
      <c r="U77" s="779">
        <v>9263</v>
      </c>
      <c r="V77" s="748"/>
      <c r="W77" s="779">
        <v>9263</v>
      </c>
      <c r="X77" s="1157"/>
      <c r="Y77" s="1075"/>
      <c r="Z77" s="761">
        <v>0</v>
      </c>
      <c r="AA77" s="761">
        <v>0</v>
      </c>
      <c r="AB77" s="760">
        <v>0</v>
      </c>
      <c r="AC77" s="742" t="s">
        <v>687</v>
      </c>
      <c r="AD77" s="749"/>
    </row>
    <row r="78" spans="1:31" ht="24.75" customHeight="1">
      <c r="A78" s="298" t="s">
        <v>694</v>
      </c>
      <c r="B78" s="355" t="s">
        <v>42</v>
      </c>
      <c r="C78" s="299">
        <v>46340</v>
      </c>
      <c r="D78" s="457"/>
      <c r="E78" s="299"/>
      <c r="F78" s="298"/>
      <c r="G78" s="767"/>
      <c r="H78" s="778">
        <v>87</v>
      </c>
      <c r="I78" s="301" t="s">
        <v>540</v>
      </c>
      <c r="J78" s="768" t="s">
        <v>33</v>
      </c>
      <c r="K78" s="768" t="s">
        <v>523</v>
      </c>
      <c r="L78" s="299"/>
      <c r="M78" s="772" t="s">
        <v>110</v>
      </c>
      <c r="N78" s="849">
        <v>120731</v>
      </c>
      <c r="O78" s="772" t="s">
        <v>110</v>
      </c>
      <c r="P78" s="763" t="s">
        <v>32</v>
      </c>
      <c r="Q78" s="1074"/>
      <c r="R78" s="1169"/>
      <c r="S78" s="1169"/>
      <c r="T78" s="1169"/>
      <c r="U78" s="779">
        <v>10385</v>
      </c>
      <c r="V78" s="748"/>
      <c r="W78" s="779">
        <v>10385</v>
      </c>
      <c r="X78" s="1157"/>
      <c r="Y78" s="1075"/>
      <c r="Z78" s="761">
        <v>0</v>
      </c>
      <c r="AA78" s="761">
        <v>0</v>
      </c>
      <c r="AB78" s="760">
        <v>0</v>
      </c>
      <c r="AC78" s="742" t="s">
        <v>687</v>
      </c>
      <c r="AD78" s="749"/>
    </row>
    <row r="79" spans="1:31" ht="24.75" customHeight="1">
      <c r="A79" s="298" t="s">
        <v>695</v>
      </c>
      <c r="B79" s="355" t="s">
        <v>42</v>
      </c>
      <c r="C79" s="299">
        <v>46310</v>
      </c>
      <c r="D79" s="457"/>
      <c r="E79" s="299"/>
      <c r="F79" s="298"/>
      <c r="G79" s="767"/>
      <c r="H79" s="778">
        <v>86</v>
      </c>
      <c r="I79" s="301" t="s">
        <v>540</v>
      </c>
      <c r="J79" s="768" t="s">
        <v>33</v>
      </c>
      <c r="K79" s="768" t="s">
        <v>523</v>
      </c>
      <c r="L79" s="299"/>
      <c r="M79" s="772" t="s">
        <v>110</v>
      </c>
      <c r="N79" s="849">
        <v>111864</v>
      </c>
      <c r="O79" s="772" t="s">
        <v>110</v>
      </c>
      <c r="P79" s="763" t="s">
        <v>32</v>
      </c>
      <c r="Q79" s="1074"/>
      <c r="R79" s="1169"/>
      <c r="S79" s="1169"/>
      <c r="T79" s="1169"/>
      <c r="U79" s="779">
        <v>9398</v>
      </c>
      <c r="V79" s="748"/>
      <c r="W79" s="779">
        <v>9398</v>
      </c>
      <c r="X79" s="1157"/>
      <c r="Y79" s="1075"/>
      <c r="Z79" s="761">
        <v>0</v>
      </c>
      <c r="AA79" s="761">
        <v>0</v>
      </c>
      <c r="AB79" s="760">
        <v>0</v>
      </c>
      <c r="AC79" s="742" t="s">
        <v>687</v>
      </c>
      <c r="AD79" s="749"/>
    </row>
    <row r="80" spans="1:31" ht="24.75" customHeight="1">
      <c r="A80" s="298" t="s">
        <v>696</v>
      </c>
      <c r="B80" s="355" t="s">
        <v>42</v>
      </c>
      <c r="C80" s="299">
        <v>46310</v>
      </c>
      <c r="D80" s="457"/>
      <c r="E80" s="299"/>
      <c r="F80" s="298"/>
      <c r="G80" s="767"/>
      <c r="H80" s="778">
        <v>63</v>
      </c>
      <c r="I80" s="301" t="s">
        <v>540</v>
      </c>
      <c r="J80" s="768" t="s">
        <v>33</v>
      </c>
      <c r="K80" s="768" t="s">
        <v>523</v>
      </c>
      <c r="L80" s="299"/>
      <c r="M80" s="772" t="s">
        <v>110</v>
      </c>
      <c r="N80" s="849">
        <v>88533.5</v>
      </c>
      <c r="O80" s="772" t="s">
        <v>110</v>
      </c>
      <c r="P80" s="763" t="s">
        <v>32</v>
      </c>
      <c r="Q80" s="1074"/>
      <c r="R80" s="1169"/>
      <c r="S80" s="1169"/>
      <c r="T80" s="1169"/>
      <c r="U80" s="779">
        <v>7517</v>
      </c>
      <c r="V80" s="748"/>
      <c r="W80" s="779">
        <v>7517</v>
      </c>
      <c r="X80" s="1157"/>
      <c r="Y80" s="1075"/>
      <c r="Z80" s="761">
        <v>0</v>
      </c>
      <c r="AA80" s="761">
        <v>0</v>
      </c>
      <c r="AB80" s="760">
        <v>0</v>
      </c>
      <c r="AC80" s="742" t="s">
        <v>687</v>
      </c>
      <c r="AD80" s="749"/>
    </row>
    <row r="81" spans="1:30" ht="24.75" customHeight="1">
      <c r="A81" s="298" t="s">
        <v>697</v>
      </c>
      <c r="B81" s="355" t="s">
        <v>42</v>
      </c>
      <c r="C81" s="299">
        <v>46218</v>
      </c>
      <c r="D81" s="457"/>
      <c r="E81" s="299"/>
      <c r="F81" s="298"/>
      <c r="G81" s="767"/>
      <c r="H81" s="778">
        <v>78</v>
      </c>
      <c r="I81" s="301" t="s">
        <v>540</v>
      </c>
      <c r="J81" s="768" t="s">
        <v>33</v>
      </c>
      <c r="K81" s="768" t="s">
        <v>523</v>
      </c>
      <c r="L81" s="299"/>
      <c r="M81" s="772" t="s">
        <v>110</v>
      </c>
      <c r="N81" s="849">
        <v>75143.5</v>
      </c>
      <c r="O81" s="772" t="s">
        <v>110</v>
      </c>
      <c r="P81" s="763" t="s">
        <v>32</v>
      </c>
      <c r="Q81" s="1074"/>
      <c r="R81" s="1169"/>
      <c r="S81" s="1169"/>
      <c r="T81" s="1169"/>
      <c r="U81" s="779">
        <v>5920</v>
      </c>
      <c r="V81" s="748"/>
      <c r="W81" s="779">
        <v>5920</v>
      </c>
      <c r="X81" s="1157"/>
      <c r="Y81" s="1075"/>
      <c r="Z81" s="761">
        <v>0</v>
      </c>
      <c r="AA81" s="761">
        <v>0</v>
      </c>
      <c r="AB81" s="760">
        <v>0</v>
      </c>
      <c r="AC81" s="742" t="s">
        <v>687</v>
      </c>
      <c r="AD81" s="749"/>
    </row>
    <row r="82" spans="1:30" ht="24.75" customHeight="1">
      <c r="A82" s="298" t="s">
        <v>698</v>
      </c>
      <c r="B82" s="355" t="s">
        <v>42</v>
      </c>
      <c r="C82" s="299">
        <v>46310</v>
      </c>
      <c r="D82" s="457"/>
      <c r="E82" s="299"/>
      <c r="F82" s="298"/>
      <c r="G82" s="767"/>
      <c r="H82" s="778">
        <v>60</v>
      </c>
      <c r="I82" s="301" t="s">
        <v>540</v>
      </c>
      <c r="J82" s="768" t="s">
        <v>33</v>
      </c>
      <c r="K82" s="768" t="s">
        <v>523</v>
      </c>
      <c r="L82" s="299"/>
      <c r="M82" s="772" t="s">
        <v>110</v>
      </c>
      <c r="N82" s="849">
        <v>66890</v>
      </c>
      <c r="O82" s="772" t="s">
        <v>110</v>
      </c>
      <c r="P82" s="763" t="s">
        <v>32</v>
      </c>
      <c r="Q82" s="1074"/>
      <c r="R82" s="1169"/>
      <c r="S82" s="1169"/>
      <c r="T82" s="1169"/>
      <c r="U82" s="779">
        <v>5589</v>
      </c>
      <c r="V82" s="748"/>
      <c r="W82" s="779">
        <v>5589</v>
      </c>
      <c r="X82" s="1157"/>
      <c r="Y82" s="1075"/>
      <c r="Z82" s="761">
        <v>0</v>
      </c>
      <c r="AA82" s="761">
        <v>0</v>
      </c>
      <c r="AB82" s="760">
        <v>0</v>
      </c>
      <c r="AC82" s="742" t="s">
        <v>687</v>
      </c>
      <c r="AD82" s="749"/>
    </row>
    <row r="83" spans="1:30" ht="24.75" customHeight="1">
      <c r="A83" s="298" t="s">
        <v>699</v>
      </c>
      <c r="B83" s="355" t="s">
        <v>42</v>
      </c>
      <c r="C83" s="299">
        <v>46310</v>
      </c>
      <c r="D83" s="457"/>
      <c r="E83" s="299"/>
      <c r="F83" s="298"/>
      <c r="G83" s="767"/>
      <c r="H83" s="778">
        <v>60</v>
      </c>
      <c r="I83" s="301" t="s">
        <v>540</v>
      </c>
      <c r="J83" s="768" t="s">
        <v>33</v>
      </c>
      <c r="K83" s="768" t="s">
        <v>523</v>
      </c>
      <c r="L83" s="299"/>
      <c r="M83" s="772" t="s">
        <v>110</v>
      </c>
      <c r="N83" s="849">
        <v>65974</v>
      </c>
      <c r="O83" s="772" t="s">
        <v>110</v>
      </c>
      <c r="P83" s="763" t="s">
        <v>32</v>
      </c>
      <c r="Q83" s="1074"/>
      <c r="R83" s="1169"/>
      <c r="S83" s="1169"/>
      <c r="T83" s="1169"/>
      <c r="U83" s="779">
        <v>5515</v>
      </c>
      <c r="V83" s="748"/>
      <c r="W83" s="779">
        <v>5515</v>
      </c>
      <c r="X83" s="1157"/>
      <c r="Y83" s="1075"/>
      <c r="Z83" s="761">
        <v>0</v>
      </c>
      <c r="AA83" s="761">
        <v>0</v>
      </c>
      <c r="AB83" s="760">
        <v>0</v>
      </c>
      <c r="AC83" s="742" t="s">
        <v>687</v>
      </c>
      <c r="AD83" s="749"/>
    </row>
    <row r="84" spans="1:30" ht="24.75" customHeight="1">
      <c r="A84" s="298" t="s">
        <v>700</v>
      </c>
      <c r="B84" s="355" t="s">
        <v>42</v>
      </c>
      <c r="C84" s="299">
        <v>46188</v>
      </c>
      <c r="D84" s="457"/>
      <c r="E84" s="299"/>
      <c r="F84" s="298"/>
      <c r="G84" s="767"/>
      <c r="H84" s="778">
        <v>62</v>
      </c>
      <c r="I84" s="301" t="s">
        <v>540</v>
      </c>
      <c r="J84" s="768" t="s">
        <v>33</v>
      </c>
      <c r="K84" s="768" t="s">
        <v>523</v>
      </c>
      <c r="L84" s="299"/>
      <c r="M84" s="772" t="s">
        <v>110</v>
      </c>
      <c r="N84" s="849">
        <v>63989.5</v>
      </c>
      <c r="O84" s="772" t="s">
        <v>110</v>
      </c>
      <c r="P84" s="763" t="s">
        <v>32</v>
      </c>
      <c r="Q84" s="1074"/>
      <c r="R84" s="1169"/>
      <c r="S84" s="1169"/>
      <c r="T84" s="1169"/>
      <c r="U84" s="779">
        <v>5191</v>
      </c>
      <c r="V84" s="748"/>
      <c r="W84" s="779">
        <v>5191</v>
      </c>
      <c r="X84" s="1157"/>
      <c r="Y84" s="1075"/>
      <c r="Z84" s="761">
        <v>0</v>
      </c>
      <c r="AA84" s="761">
        <v>0</v>
      </c>
      <c r="AB84" s="760">
        <v>0</v>
      </c>
      <c r="AC84" s="742" t="s">
        <v>687</v>
      </c>
      <c r="AD84" s="749"/>
    </row>
    <row r="85" spans="1:30" ht="24.75" customHeight="1">
      <c r="A85" s="298" t="s">
        <v>701</v>
      </c>
      <c r="B85" s="355" t="s">
        <v>42</v>
      </c>
      <c r="C85" s="299">
        <v>46188</v>
      </c>
      <c r="D85" s="457"/>
      <c r="E85" s="299"/>
      <c r="F85" s="298"/>
      <c r="G85" s="767"/>
      <c r="H85" s="778">
        <v>60</v>
      </c>
      <c r="I85" s="301" t="s">
        <v>540</v>
      </c>
      <c r="J85" s="768" t="s">
        <v>33</v>
      </c>
      <c r="K85" s="768" t="s">
        <v>523</v>
      </c>
      <c r="L85" s="299"/>
      <c r="M85" s="772" t="s">
        <v>110</v>
      </c>
      <c r="N85" s="849">
        <v>67355.5</v>
      </c>
      <c r="O85" s="772" t="s">
        <v>110</v>
      </c>
      <c r="P85" s="763" t="s">
        <v>32</v>
      </c>
      <c r="Q85" s="1074"/>
      <c r="R85" s="1169"/>
      <c r="S85" s="1169"/>
      <c r="T85" s="1169"/>
      <c r="U85" s="779">
        <v>5620</v>
      </c>
      <c r="V85" s="748"/>
      <c r="W85" s="779">
        <v>5620</v>
      </c>
      <c r="X85" s="1157"/>
      <c r="Y85" s="1075"/>
      <c r="Z85" s="761">
        <v>0</v>
      </c>
      <c r="AA85" s="761">
        <v>0</v>
      </c>
      <c r="AB85" s="760">
        <v>0</v>
      </c>
      <c r="AC85" s="742" t="s">
        <v>687</v>
      </c>
      <c r="AD85" s="749"/>
    </row>
    <row r="86" spans="1:30" ht="24.75" customHeight="1">
      <c r="A86" s="298" t="s">
        <v>702</v>
      </c>
      <c r="B86" s="355" t="s">
        <v>42</v>
      </c>
      <c r="C86" s="299">
        <v>46127</v>
      </c>
      <c r="D86" s="457"/>
      <c r="E86" s="299"/>
      <c r="F86" s="298"/>
      <c r="G86" s="767"/>
      <c r="H86" s="778">
        <v>86</v>
      </c>
      <c r="I86" s="301" t="s">
        <v>540</v>
      </c>
      <c r="J86" s="768" t="s">
        <v>33</v>
      </c>
      <c r="K86" s="768" t="s">
        <v>523</v>
      </c>
      <c r="L86" s="299"/>
      <c r="M86" s="772" t="s">
        <v>110</v>
      </c>
      <c r="N86" s="849">
        <v>86438.5</v>
      </c>
      <c r="O86" s="772" t="s">
        <v>110</v>
      </c>
      <c r="P86" s="763" t="s">
        <v>32</v>
      </c>
      <c r="Q86" s="1074"/>
      <c r="R86" s="1169"/>
      <c r="S86" s="1169"/>
      <c r="T86" s="1169"/>
      <c r="U86" s="779">
        <v>6864</v>
      </c>
      <c r="V86" s="748"/>
      <c r="W86" s="779">
        <v>6864</v>
      </c>
      <c r="X86" s="1157"/>
      <c r="Y86" s="1075"/>
      <c r="Z86" s="761">
        <v>0</v>
      </c>
      <c r="AA86" s="761">
        <v>0</v>
      </c>
      <c r="AB86" s="760">
        <v>0</v>
      </c>
      <c r="AC86" s="742" t="s">
        <v>687</v>
      </c>
      <c r="AD86" s="749"/>
    </row>
    <row r="87" spans="1:30" ht="24.75" customHeight="1">
      <c r="A87" s="298" t="s">
        <v>703</v>
      </c>
      <c r="B87" s="355" t="s">
        <v>42</v>
      </c>
      <c r="C87" s="299">
        <v>46188</v>
      </c>
      <c r="D87" s="457"/>
      <c r="E87" s="299"/>
      <c r="F87" s="298"/>
      <c r="G87" s="767"/>
      <c r="H87" s="778">
        <v>89</v>
      </c>
      <c r="I87" s="301" t="s">
        <v>540</v>
      </c>
      <c r="J87" s="768" t="s">
        <v>33</v>
      </c>
      <c r="K87" s="768" t="s">
        <v>523</v>
      </c>
      <c r="L87" s="299"/>
      <c r="M87" s="772" t="s">
        <v>110</v>
      </c>
      <c r="N87" s="849">
        <v>88748.5</v>
      </c>
      <c r="O87" s="772" t="s">
        <v>110</v>
      </c>
      <c r="P87" s="763" t="s">
        <v>32</v>
      </c>
      <c r="Q87" s="1074"/>
      <c r="R87" s="1169"/>
      <c r="S87" s="1169"/>
      <c r="T87" s="1169"/>
      <c r="U87" s="779">
        <v>6461</v>
      </c>
      <c r="V87" s="748"/>
      <c r="W87" s="779">
        <v>6461</v>
      </c>
      <c r="X87" s="1157"/>
      <c r="Y87" s="1075"/>
      <c r="Z87" s="761">
        <v>0</v>
      </c>
      <c r="AA87" s="761">
        <v>0</v>
      </c>
      <c r="AB87" s="760">
        <v>0</v>
      </c>
      <c r="AC87" s="742" t="s">
        <v>687</v>
      </c>
      <c r="AD87" s="749"/>
    </row>
    <row r="88" spans="1:30" ht="24.75" customHeight="1">
      <c r="A88" s="298" t="s">
        <v>704</v>
      </c>
      <c r="B88" s="355" t="s">
        <v>42</v>
      </c>
      <c r="C88" s="299">
        <v>46127</v>
      </c>
      <c r="D88" s="457"/>
      <c r="E88" s="299"/>
      <c r="F88" s="298"/>
      <c r="G88" s="767"/>
      <c r="H88" s="778">
        <v>25</v>
      </c>
      <c r="I88" s="301" t="s">
        <v>540</v>
      </c>
      <c r="J88" s="768" t="s">
        <v>33</v>
      </c>
      <c r="K88" s="768" t="s">
        <v>523</v>
      </c>
      <c r="L88" s="299"/>
      <c r="M88" s="772" t="s">
        <v>110</v>
      </c>
      <c r="N88" s="849">
        <v>33288</v>
      </c>
      <c r="O88" s="772" t="s">
        <v>110</v>
      </c>
      <c r="P88" s="763" t="s">
        <v>32</v>
      </c>
      <c r="Q88" s="1074"/>
      <c r="R88" s="1169"/>
      <c r="S88" s="1169"/>
      <c r="T88" s="1169"/>
      <c r="U88" s="779">
        <v>2790</v>
      </c>
      <c r="V88" s="748"/>
      <c r="W88" s="779">
        <v>2790</v>
      </c>
      <c r="X88" s="1157"/>
      <c r="Y88" s="1075"/>
      <c r="Z88" s="761">
        <v>0</v>
      </c>
      <c r="AA88" s="761">
        <v>0</v>
      </c>
      <c r="AB88" s="760">
        <v>0</v>
      </c>
      <c r="AC88" s="742" t="s">
        <v>687</v>
      </c>
      <c r="AD88" s="749"/>
    </row>
    <row r="89" spans="1:30" ht="24.75" customHeight="1">
      <c r="A89" s="298" t="s">
        <v>705</v>
      </c>
      <c r="B89" s="355" t="s">
        <v>42</v>
      </c>
      <c r="C89" s="299">
        <v>46127</v>
      </c>
      <c r="D89" s="457"/>
      <c r="E89" s="299"/>
      <c r="F89" s="298"/>
      <c r="G89" s="767"/>
      <c r="H89" s="778">
        <v>79</v>
      </c>
      <c r="I89" s="301" t="s">
        <v>540</v>
      </c>
      <c r="J89" s="768" t="s">
        <v>33</v>
      </c>
      <c r="K89" s="768" t="s">
        <v>523</v>
      </c>
      <c r="L89" s="299"/>
      <c r="M89" s="772" t="s">
        <v>110</v>
      </c>
      <c r="N89" s="849">
        <v>89875.5</v>
      </c>
      <c r="O89" s="772" t="s">
        <v>110</v>
      </c>
      <c r="P89" s="763" t="s">
        <v>32</v>
      </c>
      <c r="Q89" s="1074"/>
      <c r="R89" s="1169"/>
      <c r="S89" s="1169"/>
      <c r="T89" s="1169"/>
      <c r="U89" s="779">
        <v>7368</v>
      </c>
      <c r="V89" s="748"/>
      <c r="W89" s="779">
        <v>7368</v>
      </c>
      <c r="X89" s="1157"/>
      <c r="Y89" s="1075"/>
      <c r="Z89" s="761">
        <v>0</v>
      </c>
      <c r="AA89" s="761">
        <v>0</v>
      </c>
      <c r="AB89" s="760">
        <v>0</v>
      </c>
      <c r="AC89" s="742" t="s">
        <v>687</v>
      </c>
      <c r="AD89" s="749"/>
    </row>
    <row r="90" spans="1:30" ht="24.75" customHeight="1">
      <c r="A90" s="298" t="s">
        <v>706</v>
      </c>
      <c r="B90" s="355" t="s">
        <v>42</v>
      </c>
      <c r="C90" s="299">
        <v>46188</v>
      </c>
      <c r="D90" s="457"/>
      <c r="E90" s="299"/>
      <c r="F90" s="298"/>
      <c r="G90" s="767"/>
      <c r="H90" s="778">
        <v>84</v>
      </c>
      <c r="I90" s="301" t="s">
        <v>540</v>
      </c>
      <c r="J90" s="768" t="s">
        <v>33</v>
      </c>
      <c r="K90" s="768" t="s">
        <v>523</v>
      </c>
      <c r="L90" s="299"/>
      <c r="M90" s="772" t="s">
        <v>110</v>
      </c>
      <c r="N90" s="849">
        <v>95052.5</v>
      </c>
      <c r="O90" s="772" t="s">
        <v>110</v>
      </c>
      <c r="P90" s="763" t="s">
        <v>32</v>
      </c>
      <c r="Q90" s="1074"/>
      <c r="R90" s="1169"/>
      <c r="S90" s="1169"/>
      <c r="T90" s="1169"/>
      <c r="U90" s="779">
        <v>7844</v>
      </c>
      <c r="V90" s="748"/>
      <c r="W90" s="779">
        <v>7844</v>
      </c>
      <c r="X90" s="1157"/>
      <c r="Y90" s="1075"/>
      <c r="Z90" s="761">
        <v>0</v>
      </c>
      <c r="AA90" s="761">
        <v>0</v>
      </c>
      <c r="AB90" s="760">
        <v>0</v>
      </c>
      <c r="AC90" s="742" t="s">
        <v>687</v>
      </c>
      <c r="AD90" s="749"/>
    </row>
    <row r="91" spans="1:30" ht="24.75" customHeight="1">
      <c r="A91" s="298" t="s">
        <v>707</v>
      </c>
      <c r="B91" s="355" t="s">
        <v>42</v>
      </c>
      <c r="C91" s="299">
        <v>46188</v>
      </c>
      <c r="D91" s="457"/>
      <c r="E91" s="299"/>
      <c r="F91" s="298"/>
      <c r="G91" s="767"/>
      <c r="H91" s="778">
        <v>88</v>
      </c>
      <c r="I91" s="301" t="s">
        <v>540</v>
      </c>
      <c r="J91" s="768" t="s">
        <v>33</v>
      </c>
      <c r="K91" s="768" t="s">
        <v>523</v>
      </c>
      <c r="L91" s="299"/>
      <c r="M91" s="772" t="s">
        <v>110</v>
      </c>
      <c r="N91" s="849">
        <v>102476</v>
      </c>
      <c r="O91" s="772" t="s">
        <v>110</v>
      </c>
      <c r="P91" s="763" t="s">
        <v>32</v>
      </c>
      <c r="Q91" s="1074"/>
      <c r="R91" s="1169"/>
      <c r="S91" s="1169"/>
      <c r="T91" s="1169"/>
      <c r="U91" s="779">
        <v>8148</v>
      </c>
      <c r="V91" s="748"/>
      <c r="W91" s="779">
        <v>8148</v>
      </c>
      <c r="X91" s="1157"/>
      <c r="Y91" s="1075"/>
      <c r="Z91" s="761">
        <v>0</v>
      </c>
      <c r="AA91" s="761">
        <v>0</v>
      </c>
      <c r="AB91" s="760">
        <v>0</v>
      </c>
      <c r="AC91" s="742" t="s">
        <v>687</v>
      </c>
      <c r="AD91" s="749"/>
    </row>
    <row r="92" spans="1:30" ht="24.75" customHeight="1">
      <c r="A92" s="298" t="s">
        <v>708</v>
      </c>
      <c r="B92" s="355" t="s">
        <v>42</v>
      </c>
      <c r="C92" s="299">
        <v>46157</v>
      </c>
      <c r="D92" s="457"/>
      <c r="E92" s="299"/>
      <c r="F92" s="298"/>
      <c r="G92" s="767"/>
      <c r="H92" s="778">
        <v>60</v>
      </c>
      <c r="I92" s="301" t="s">
        <v>540</v>
      </c>
      <c r="J92" s="768" t="s">
        <v>33</v>
      </c>
      <c r="K92" s="768" t="s">
        <v>523</v>
      </c>
      <c r="L92" s="299"/>
      <c r="M92" s="772" t="s">
        <v>110</v>
      </c>
      <c r="N92" s="849">
        <v>80344</v>
      </c>
      <c r="O92" s="772" t="s">
        <v>110</v>
      </c>
      <c r="P92" s="763" t="s">
        <v>32</v>
      </c>
      <c r="Q92" s="1074"/>
      <c r="R92" s="1169"/>
      <c r="S92" s="1169"/>
      <c r="T92" s="1169"/>
      <c r="U92" s="779">
        <v>6829</v>
      </c>
      <c r="V92" s="748"/>
      <c r="W92" s="779">
        <v>6829</v>
      </c>
      <c r="X92" s="1157"/>
      <c r="Y92" s="1075"/>
      <c r="Z92" s="761">
        <v>0</v>
      </c>
      <c r="AA92" s="761">
        <v>0</v>
      </c>
      <c r="AB92" s="760">
        <v>0</v>
      </c>
      <c r="AC92" s="742" t="s">
        <v>687</v>
      </c>
      <c r="AD92" s="749"/>
    </row>
    <row r="93" spans="1:30" ht="24.75" customHeight="1">
      <c r="A93" s="298" t="s">
        <v>709</v>
      </c>
      <c r="B93" s="355" t="s">
        <v>42</v>
      </c>
      <c r="C93" s="299">
        <v>46188</v>
      </c>
      <c r="D93" s="457"/>
      <c r="E93" s="299"/>
      <c r="F93" s="298"/>
      <c r="G93" s="767"/>
      <c r="H93" s="778">
        <v>61</v>
      </c>
      <c r="I93" s="301" t="s">
        <v>540</v>
      </c>
      <c r="J93" s="768" t="s">
        <v>33</v>
      </c>
      <c r="K93" s="768" t="s">
        <v>523</v>
      </c>
      <c r="L93" s="299"/>
      <c r="M93" s="772" t="s">
        <v>110</v>
      </c>
      <c r="N93" s="849">
        <v>73166</v>
      </c>
      <c r="O93" s="772" t="s">
        <v>110</v>
      </c>
      <c r="P93" s="763" t="s">
        <v>32</v>
      </c>
      <c r="Q93" s="1074"/>
      <c r="R93" s="1169"/>
      <c r="S93" s="1169"/>
      <c r="T93" s="1169"/>
      <c r="U93" s="779">
        <v>6157</v>
      </c>
      <c r="V93" s="748"/>
      <c r="W93" s="779">
        <v>6157</v>
      </c>
      <c r="X93" s="1157"/>
      <c r="Y93" s="1075"/>
      <c r="Z93" s="761">
        <v>0</v>
      </c>
      <c r="AA93" s="761">
        <v>0</v>
      </c>
      <c r="AB93" s="760">
        <v>0</v>
      </c>
      <c r="AC93" s="742" t="s">
        <v>687</v>
      </c>
      <c r="AD93" s="749"/>
    </row>
    <row r="94" spans="1:30" ht="24.75" customHeight="1">
      <c r="A94" s="298" t="s">
        <v>710</v>
      </c>
      <c r="B94" s="355" t="s">
        <v>42</v>
      </c>
      <c r="C94" s="299">
        <v>46188</v>
      </c>
      <c r="D94" s="457"/>
      <c r="E94" s="299"/>
      <c r="F94" s="298"/>
      <c r="G94" s="767"/>
      <c r="H94" s="778">
        <v>89</v>
      </c>
      <c r="I94" s="301" t="s">
        <v>540</v>
      </c>
      <c r="J94" s="768" t="s">
        <v>33</v>
      </c>
      <c r="K94" s="768" t="s">
        <v>523</v>
      </c>
      <c r="L94" s="299"/>
      <c r="M94" s="772" t="s">
        <v>110</v>
      </c>
      <c r="N94" s="849">
        <v>114642</v>
      </c>
      <c r="O94" s="772" t="s">
        <v>110</v>
      </c>
      <c r="P94" s="763" t="s">
        <v>32</v>
      </c>
      <c r="Q94" s="1074"/>
      <c r="R94" s="1169"/>
      <c r="S94" s="1169"/>
      <c r="T94" s="1169"/>
      <c r="U94" s="779">
        <v>9537</v>
      </c>
      <c r="V94" s="748"/>
      <c r="W94" s="779">
        <v>9537</v>
      </c>
      <c r="X94" s="1157"/>
      <c r="Y94" s="1075"/>
      <c r="Z94" s="761">
        <v>0</v>
      </c>
      <c r="AA94" s="761">
        <v>0</v>
      </c>
      <c r="AB94" s="760">
        <v>0</v>
      </c>
      <c r="AC94" s="742" t="s">
        <v>687</v>
      </c>
      <c r="AD94" s="749"/>
    </row>
    <row r="95" spans="1:30" ht="24.75" customHeight="1">
      <c r="A95" s="298" t="s">
        <v>711</v>
      </c>
      <c r="B95" s="355" t="s">
        <v>42</v>
      </c>
      <c r="C95" s="299">
        <v>46188</v>
      </c>
      <c r="D95" s="457"/>
      <c r="E95" s="299"/>
      <c r="F95" s="298"/>
      <c r="G95" s="767"/>
      <c r="H95" s="778">
        <v>87</v>
      </c>
      <c r="I95" s="301" t="s">
        <v>540</v>
      </c>
      <c r="J95" s="768" t="s">
        <v>33</v>
      </c>
      <c r="K95" s="768" t="s">
        <v>523</v>
      </c>
      <c r="L95" s="299"/>
      <c r="M95" s="772" t="s">
        <v>110</v>
      </c>
      <c r="N95" s="849">
        <v>85589.5</v>
      </c>
      <c r="O95" s="772" t="s">
        <v>110</v>
      </c>
      <c r="P95" s="763" t="s">
        <v>32</v>
      </c>
      <c r="Q95" s="1074"/>
      <c r="R95" s="1169"/>
      <c r="S95" s="1169"/>
      <c r="T95" s="1169"/>
      <c r="U95" s="779">
        <v>6796</v>
      </c>
      <c r="V95" s="748"/>
      <c r="W95" s="779">
        <v>6796</v>
      </c>
      <c r="X95" s="1157"/>
      <c r="Y95" s="1075"/>
      <c r="Z95" s="761">
        <v>0</v>
      </c>
      <c r="AA95" s="761">
        <v>0</v>
      </c>
      <c r="AB95" s="760">
        <v>0</v>
      </c>
      <c r="AC95" s="742" t="s">
        <v>687</v>
      </c>
      <c r="AD95" s="749"/>
    </row>
    <row r="96" spans="1:30" ht="24.75" customHeight="1">
      <c r="A96" s="298" t="s">
        <v>712</v>
      </c>
      <c r="B96" s="355" t="s">
        <v>42</v>
      </c>
      <c r="C96" s="299">
        <v>46188</v>
      </c>
      <c r="D96" s="457"/>
      <c r="E96" s="299"/>
      <c r="F96" s="298"/>
      <c r="G96" s="767"/>
      <c r="H96" s="778">
        <v>76</v>
      </c>
      <c r="I96" s="301" t="s">
        <v>540</v>
      </c>
      <c r="J96" s="768" t="s">
        <v>33</v>
      </c>
      <c r="K96" s="768" t="s">
        <v>523</v>
      </c>
      <c r="L96" s="299"/>
      <c r="M96" s="772" t="s">
        <v>110</v>
      </c>
      <c r="N96" s="849">
        <v>76640</v>
      </c>
      <c r="O96" s="772" t="s">
        <v>110</v>
      </c>
      <c r="P96" s="763" t="s">
        <v>32</v>
      </c>
      <c r="Q96" s="1074"/>
      <c r="R96" s="1169"/>
      <c r="S96" s="1169"/>
      <c r="T96" s="1169"/>
      <c r="U96" s="779">
        <v>6149</v>
      </c>
      <c r="V96" s="748"/>
      <c r="W96" s="779">
        <v>6149</v>
      </c>
      <c r="X96" s="1157"/>
      <c r="Y96" s="1075"/>
      <c r="Z96" s="761">
        <v>0</v>
      </c>
      <c r="AA96" s="761">
        <v>0</v>
      </c>
      <c r="AB96" s="760">
        <v>0</v>
      </c>
      <c r="AC96" s="742" t="s">
        <v>687</v>
      </c>
      <c r="AD96" s="749"/>
    </row>
    <row r="97" spans="1:30" ht="24.75" customHeight="1">
      <c r="A97" s="298" t="s">
        <v>713</v>
      </c>
      <c r="B97" s="355" t="s">
        <v>42</v>
      </c>
      <c r="C97" s="299">
        <v>46188</v>
      </c>
      <c r="D97" s="457"/>
      <c r="E97" s="299"/>
      <c r="F97" s="298"/>
      <c r="G97" s="767"/>
      <c r="H97" s="778">
        <v>89</v>
      </c>
      <c r="I97" s="301" t="s">
        <v>540</v>
      </c>
      <c r="J97" s="768" t="s">
        <v>33</v>
      </c>
      <c r="K97" s="768" t="s">
        <v>523</v>
      </c>
      <c r="L97" s="299"/>
      <c r="M97" s="772" t="s">
        <v>110</v>
      </c>
      <c r="N97" s="849">
        <v>80780</v>
      </c>
      <c r="O97" s="772" t="s">
        <v>110</v>
      </c>
      <c r="P97" s="763" t="s">
        <v>32</v>
      </c>
      <c r="Q97" s="1074"/>
      <c r="R97" s="1169"/>
      <c r="S97" s="1169"/>
      <c r="T97" s="1169"/>
      <c r="U97" s="779">
        <v>6284</v>
      </c>
      <c r="V97" s="748"/>
      <c r="W97" s="779">
        <v>6284</v>
      </c>
      <c r="X97" s="1157"/>
      <c r="Y97" s="1075"/>
      <c r="Z97" s="761">
        <v>0</v>
      </c>
      <c r="AA97" s="761">
        <v>0</v>
      </c>
      <c r="AB97" s="760">
        <v>0</v>
      </c>
      <c r="AC97" s="742" t="s">
        <v>687</v>
      </c>
      <c r="AD97" s="749"/>
    </row>
    <row r="98" spans="1:30" ht="24.75" customHeight="1">
      <c r="A98" s="298" t="s">
        <v>714</v>
      </c>
      <c r="B98" s="355" t="s">
        <v>42</v>
      </c>
      <c r="C98" s="299">
        <v>46188</v>
      </c>
      <c r="D98" s="457"/>
      <c r="E98" s="299"/>
      <c r="F98" s="298"/>
      <c r="G98" s="767"/>
      <c r="H98" s="778">
        <v>85</v>
      </c>
      <c r="I98" s="301" t="s">
        <v>540</v>
      </c>
      <c r="J98" s="768" t="s">
        <v>33</v>
      </c>
      <c r="K98" s="768" t="s">
        <v>523</v>
      </c>
      <c r="L98" s="299"/>
      <c r="M98" s="772" t="s">
        <v>110</v>
      </c>
      <c r="N98" s="849">
        <v>95244</v>
      </c>
      <c r="O98" s="772" t="s">
        <v>110</v>
      </c>
      <c r="P98" s="763" t="s">
        <v>32</v>
      </c>
      <c r="Q98" s="1074"/>
      <c r="R98" s="1169"/>
      <c r="S98" s="1169"/>
      <c r="T98" s="1169"/>
      <c r="U98" s="779">
        <v>7743</v>
      </c>
      <c r="V98" s="748"/>
      <c r="W98" s="779">
        <v>7743</v>
      </c>
      <c r="X98" s="1157"/>
      <c r="Y98" s="1075"/>
      <c r="Z98" s="761">
        <v>0</v>
      </c>
      <c r="AA98" s="761">
        <v>0</v>
      </c>
      <c r="AB98" s="760">
        <v>0</v>
      </c>
      <c r="AC98" s="742" t="s">
        <v>687</v>
      </c>
      <c r="AD98" s="749"/>
    </row>
    <row r="99" spans="1:30" ht="24.75" customHeight="1">
      <c r="A99" s="298" t="s">
        <v>715</v>
      </c>
      <c r="B99" s="355" t="s">
        <v>42</v>
      </c>
      <c r="C99" s="299">
        <v>46127</v>
      </c>
      <c r="D99" s="457"/>
      <c r="E99" s="299"/>
      <c r="F99" s="298"/>
      <c r="G99" s="767"/>
      <c r="H99" s="778">
        <v>87</v>
      </c>
      <c r="I99" s="301" t="s">
        <v>540</v>
      </c>
      <c r="J99" s="768" t="s">
        <v>33</v>
      </c>
      <c r="K99" s="768" t="s">
        <v>523</v>
      </c>
      <c r="L99" s="299"/>
      <c r="M99" s="772" t="s">
        <v>110</v>
      </c>
      <c r="N99" s="849">
        <v>86888</v>
      </c>
      <c r="O99" s="772" t="s">
        <v>110</v>
      </c>
      <c r="P99" s="763" t="s">
        <v>32</v>
      </c>
      <c r="Q99" s="1074"/>
      <c r="R99" s="1169"/>
      <c r="S99" s="1169"/>
      <c r="T99" s="1169"/>
      <c r="U99" s="779">
        <v>6932</v>
      </c>
      <c r="V99" s="748"/>
      <c r="W99" s="779">
        <v>6932</v>
      </c>
      <c r="X99" s="1157"/>
      <c r="Y99" s="1075"/>
      <c r="Z99" s="761">
        <v>0</v>
      </c>
      <c r="AA99" s="761">
        <v>0</v>
      </c>
      <c r="AB99" s="760">
        <v>0</v>
      </c>
      <c r="AC99" s="742" t="s">
        <v>687</v>
      </c>
      <c r="AD99" s="749"/>
    </row>
    <row r="100" spans="1:30" ht="24.75" customHeight="1">
      <c r="A100" s="298" t="s">
        <v>716</v>
      </c>
      <c r="B100" s="355" t="s">
        <v>42</v>
      </c>
      <c r="C100" s="299">
        <v>46127</v>
      </c>
      <c r="D100" s="457"/>
      <c r="E100" s="299"/>
      <c r="F100" s="298"/>
      <c r="G100" s="767"/>
      <c r="H100" s="778">
        <v>87</v>
      </c>
      <c r="I100" s="301" t="s">
        <v>540</v>
      </c>
      <c r="J100" s="768" t="s">
        <v>33</v>
      </c>
      <c r="K100" s="768" t="s">
        <v>523</v>
      </c>
      <c r="L100" s="299"/>
      <c r="M100" s="772" t="s">
        <v>110</v>
      </c>
      <c r="N100" s="849">
        <v>75700</v>
      </c>
      <c r="O100" s="772" t="s">
        <v>110</v>
      </c>
      <c r="P100" s="763" t="s">
        <v>32</v>
      </c>
      <c r="Q100" s="1074"/>
      <c r="R100" s="1169"/>
      <c r="S100" s="1169"/>
      <c r="T100" s="1169"/>
      <c r="U100" s="779">
        <v>6213</v>
      </c>
      <c r="V100" s="748"/>
      <c r="W100" s="779">
        <v>6213</v>
      </c>
      <c r="X100" s="1157"/>
      <c r="Y100" s="1075"/>
      <c r="Z100" s="761">
        <v>0</v>
      </c>
      <c r="AA100" s="761">
        <v>0</v>
      </c>
      <c r="AB100" s="760">
        <v>0</v>
      </c>
      <c r="AC100" s="742" t="s">
        <v>687</v>
      </c>
      <c r="AD100" s="749"/>
    </row>
    <row r="101" spans="1:30" ht="24.75" customHeight="1">
      <c r="A101" s="298" t="s">
        <v>717</v>
      </c>
      <c r="B101" s="355" t="s">
        <v>42</v>
      </c>
      <c r="C101" s="299">
        <v>46127</v>
      </c>
      <c r="D101" s="457"/>
      <c r="E101" s="299"/>
      <c r="F101" s="298"/>
      <c r="G101" s="767"/>
      <c r="H101" s="778">
        <v>52</v>
      </c>
      <c r="I101" s="301" t="s">
        <v>540</v>
      </c>
      <c r="J101" s="768" t="s">
        <v>33</v>
      </c>
      <c r="K101" s="768" t="s">
        <v>523</v>
      </c>
      <c r="L101" s="299"/>
      <c r="M101" s="772" t="s">
        <v>110</v>
      </c>
      <c r="N101" s="849">
        <v>53698</v>
      </c>
      <c r="O101" s="772" t="s">
        <v>110</v>
      </c>
      <c r="P101" s="763" t="s">
        <v>32</v>
      </c>
      <c r="Q101" s="1074"/>
      <c r="R101" s="1169"/>
      <c r="S101" s="1169"/>
      <c r="T101" s="1169"/>
      <c r="U101" s="779">
        <v>4339</v>
      </c>
      <c r="V101" s="748"/>
      <c r="W101" s="779">
        <v>4339</v>
      </c>
      <c r="X101" s="1157"/>
      <c r="Y101" s="1075"/>
      <c r="Z101" s="761">
        <v>0</v>
      </c>
      <c r="AA101" s="761">
        <v>0</v>
      </c>
      <c r="AB101" s="760">
        <v>0</v>
      </c>
      <c r="AC101" s="742" t="s">
        <v>687</v>
      </c>
      <c r="AD101" s="749"/>
    </row>
    <row r="102" spans="1:30" ht="24.75" customHeight="1">
      <c r="A102" s="298" t="s">
        <v>718</v>
      </c>
      <c r="B102" s="355" t="s">
        <v>42</v>
      </c>
      <c r="C102" s="299">
        <v>46127</v>
      </c>
      <c r="D102" s="457"/>
      <c r="E102" s="299"/>
      <c r="F102" s="298"/>
      <c r="G102" s="767"/>
      <c r="H102" s="778">
        <v>48</v>
      </c>
      <c r="I102" s="301" t="s">
        <v>540</v>
      </c>
      <c r="J102" s="768" t="s">
        <v>33</v>
      </c>
      <c r="K102" s="768" t="s">
        <v>523</v>
      </c>
      <c r="L102" s="299"/>
      <c r="M102" s="772" t="s">
        <v>110</v>
      </c>
      <c r="N102" s="849">
        <v>48883</v>
      </c>
      <c r="O102" s="772" t="s">
        <v>110</v>
      </c>
      <c r="P102" s="763" t="s">
        <v>32</v>
      </c>
      <c r="Q102" s="1074"/>
      <c r="R102" s="1169"/>
      <c r="S102" s="1169"/>
      <c r="T102" s="1169"/>
      <c r="U102" s="779">
        <v>3940</v>
      </c>
      <c r="V102" s="748"/>
      <c r="W102" s="779">
        <v>3940</v>
      </c>
      <c r="X102" s="1157"/>
      <c r="Y102" s="1075"/>
      <c r="Z102" s="761">
        <v>0</v>
      </c>
      <c r="AA102" s="761">
        <v>0</v>
      </c>
      <c r="AB102" s="760">
        <v>0</v>
      </c>
      <c r="AC102" s="742" t="s">
        <v>687</v>
      </c>
      <c r="AD102" s="749"/>
    </row>
    <row r="103" spans="1:30" ht="24.75" customHeight="1">
      <c r="A103" s="298" t="s">
        <v>719</v>
      </c>
      <c r="B103" s="355" t="s">
        <v>42</v>
      </c>
      <c r="C103" s="299">
        <v>46218</v>
      </c>
      <c r="D103" s="457"/>
      <c r="E103" s="299"/>
      <c r="F103" s="298"/>
      <c r="G103" s="767"/>
      <c r="H103" s="778">
        <v>88</v>
      </c>
      <c r="I103" s="301" t="s">
        <v>540</v>
      </c>
      <c r="J103" s="768" t="s">
        <v>33</v>
      </c>
      <c r="K103" s="768" t="s">
        <v>523</v>
      </c>
      <c r="L103" s="299"/>
      <c r="M103" s="772" t="s">
        <v>110</v>
      </c>
      <c r="N103" s="849">
        <v>83382</v>
      </c>
      <c r="O103" s="772" t="s">
        <v>110</v>
      </c>
      <c r="P103" s="763" t="s">
        <v>32</v>
      </c>
      <c r="Q103" s="1074"/>
      <c r="R103" s="1169"/>
      <c r="S103" s="1169"/>
      <c r="T103" s="1169"/>
      <c r="U103" s="779">
        <v>6855</v>
      </c>
      <c r="V103" s="748"/>
      <c r="W103" s="779">
        <v>6855</v>
      </c>
      <c r="X103" s="1157"/>
      <c r="Y103" s="1075"/>
      <c r="Z103" s="761">
        <v>0</v>
      </c>
      <c r="AA103" s="761">
        <v>0</v>
      </c>
      <c r="AB103" s="760">
        <v>0</v>
      </c>
      <c r="AC103" s="742" t="s">
        <v>687</v>
      </c>
      <c r="AD103" s="749"/>
    </row>
    <row r="104" spans="1:30" ht="24.75" customHeight="1">
      <c r="A104" s="298" t="s">
        <v>720</v>
      </c>
      <c r="B104" s="355" t="s">
        <v>42</v>
      </c>
      <c r="C104" s="299">
        <v>46127</v>
      </c>
      <c r="D104" s="457"/>
      <c r="E104" s="299"/>
      <c r="F104" s="298"/>
      <c r="G104" s="767"/>
      <c r="H104" s="778">
        <v>90</v>
      </c>
      <c r="I104" s="301" t="s">
        <v>540</v>
      </c>
      <c r="J104" s="768" t="s">
        <v>33</v>
      </c>
      <c r="K104" s="768" t="s">
        <v>523</v>
      </c>
      <c r="L104" s="299"/>
      <c r="M104" s="772" t="s">
        <v>110</v>
      </c>
      <c r="N104" s="849">
        <v>88834</v>
      </c>
      <c r="O104" s="772" t="s">
        <v>110</v>
      </c>
      <c r="P104" s="763" t="s">
        <v>32</v>
      </c>
      <c r="Q104" s="1074"/>
      <c r="R104" s="1169"/>
      <c r="S104" s="1169"/>
      <c r="T104" s="1169"/>
      <c r="U104" s="779">
        <v>7147</v>
      </c>
      <c r="V104" s="748"/>
      <c r="W104" s="779">
        <v>7147</v>
      </c>
      <c r="X104" s="1157"/>
      <c r="Y104" s="1075"/>
      <c r="Z104" s="761">
        <v>0</v>
      </c>
      <c r="AA104" s="761">
        <v>0</v>
      </c>
      <c r="AB104" s="760">
        <v>0</v>
      </c>
      <c r="AC104" s="742" t="s">
        <v>687</v>
      </c>
      <c r="AD104" s="749"/>
    </row>
    <row r="105" spans="1:30" ht="24.75" customHeight="1">
      <c r="A105" s="298" t="s">
        <v>721</v>
      </c>
      <c r="B105" s="355" t="s">
        <v>42</v>
      </c>
      <c r="C105" s="299">
        <v>46127</v>
      </c>
      <c r="D105" s="457"/>
      <c r="E105" s="299"/>
      <c r="F105" s="298"/>
      <c r="G105" s="767"/>
      <c r="H105" s="778">
        <v>83</v>
      </c>
      <c r="I105" s="301" t="s">
        <v>540</v>
      </c>
      <c r="J105" s="768" t="s">
        <v>33</v>
      </c>
      <c r="K105" s="768" t="s">
        <v>523</v>
      </c>
      <c r="L105" s="299"/>
      <c r="M105" s="772" t="s">
        <v>110</v>
      </c>
      <c r="N105" s="849">
        <v>81027.5</v>
      </c>
      <c r="O105" s="772" t="s">
        <v>110</v>
      </c>
      <c r="P105" s="763" t="s">
        <v>32</v>
      </c>
      <c r="Q105" s="1074"/>
      <c r="R105" s="1169"/>
      <c r="S105" s="1169"/>
      <c r="T105" s="1169"/>
      <c r="U105" s="779">
        <v>6376</v>
      </c>
      <c r="V105" s="748"/>
      <c r="W105" s="779">
        <v>6376</v>
      </c>
      <c r="X105" s="1157"/>
      <c r="Y105" s="1075"/>
      <c r="Z105" s="761">
        <v>0</v>
      </c>
      <c r="AA105" s="761">
        <v>0</v>
      </c>
      <c r="AB105" s="760">
        <v>0</v>
      </c>
      <c r="AC105" s="742" t="s">
        <v>687</v>
      </c>
      <c r="AD105" s="749"/>
    </row>
    <row r="106" spans="1:30" ht="24.75" customHeight="1">
      <c r="A106" s="298" t="s">
        <v>722</v>
      </c>
      <c r="B106" s="355" t="s">
        <v>42</v>
      </c>
      <c r="C106" s="299">
        <v>46248</v>
      </c>
      <c r="D106" s="457"/>
      <c r="E106" s="299"/>
      <c r="F106" s="298"/>
      <c r="G106" s="767"/>
      <c r="H106" s="778">
        <v>63</v>
      </c>
      <c r="I106" s="301" t="s">
        <v>540</v>
      </c>
      <c r="J106" s="768" t="s">
        <v>33</v>
      </c>
      <c r="K106" s="768" t="s">
        <v>523</v>
      </c>
      <c r="L106" s="299"/>
      <c r="M106" s="772" t="s">
        <v>110</v>
      </c>
      <c r="N106" s="849">
        <v>60264</v>
      </c>
      <c r="O106" s="772" t="s">
        <v>110</v>
      </c>
      <c r="P106" s="763" t="s">
        <v>32</v>
      </c>
      <c r="Q106" s="1074"/>
      <c r="R106" s="1169"/>
      <c r="S106" s="1169"/>
      <c r="T106" s="1169"/>
      <c r="U106" s="779">
        <v>4784</v>
      </c>
      <c r="V106" s="748"/>
      <c r="W106" s="779">
        <v>4784</v>
      </c>
      <c r="X106" s="1157"/>
      <c r="Y106" s="1075"/>
      <c r="Z106" s="761">
        <v>0</v>
      </c>
      <c r="AA106" s="761">
        <v>0</v>
      </c>
      <c r="AB106" s="760">
        <v>0</v>
      </c>
      <c r="AC106" s="742" t="s">
        <v>687</v>
      </c>
      <c r="AD106" s="749"/>
    </row>
    <row r="107" spans="1:30" ht="24.75" customHeight="1">
      <c r="A107" s="298" t="s">
        <v>723</v>
      </c>
      <c r="B107" s="355" t="s">
        <v>42</v>
      </c>
      <c r="C107" s="299">
        <v>46248</v>
      </c>
      <c r="D107" s="457"/>
      <c r="E107" s="299"/>
      <c r="F107" s="298"/>
      <c r="G107" s="767"/>
      <c r="H107" s="778">
        <v>86</v>
      </c>
      <c r="I107" s="301" t="s">
        <v>540</v>
      </c>
      <c r="J107" s="768" t="s">
        <v>33</v>
      </c>
      <c r="K107" s="768" t="s">
        <v>523</v>
      </c>
      <c r="L107" s="299"/>
      <c r="M107" s="772" t="s">
        <v>110</v>
      </c>
      <c r="N107" s="849">
        <v>81096</v>
      </c>
      <c r="O107" s="772" t="s">
        <v>110</v>
      </c>
      <c r="P107" s="763" t="s">
        <v>32</v>
      </c>
      <c r="Q107" s="1074"/>
      <c r="R107" s="1169"/>
      <c r="S107" s="1169"/>
      <c r="T107" s="1169"/>
      <c r="U107" s="779">
        <v>6387</v>
      </c>
      <c r="V107" s="748"/>
      <c r="W107" s="779">
        <v>6387</v>
      </c>
      <c r="X107" s="1157"/>
      <c r="Y107" s="1075"/>
      <c r="Z107" s="761">
        <v>0</v>
      </c>
      <c r="AA107" s="761">
        <v>0</v>
      </c>
      <c r="AB107" s="760">
        <v>0</v>
      </c>
      <c r="AC107" s="742" t="s">
        <v>687</v>
      </c>
      <c r="AD107" s="749"/>
    </row>
    <row r="108" spans="1:30" ht="24.75" customHeight="1">
      <c r="A108" s="298" t="s">
        <v>724</v>
      </c>
      <c r="B108" s="355" t="s">
        <v>42</v>
      </c>
      <c r="C108" s="299">
        <v>46280</v>
      </c>
      <c r="D108" s="457"/>
      <c r="E108" s="299"/>
      <c r="F108" s="298"/>
      <c r="G108" s="767"/>
      <c r="H108" s="778">
        <v>81</v>
      </c>
      <c r="I108" s="301" t="s">
        <v>540</v>
      </c>
      <c r="J108" s="768" t="s">
        <v>33</v>
      </c>
      <c r="K108" s="768" t="s">
        <v>523</v>
      </c>
      <c r="L108" s="299"/>
      <c r="M108" s="772" t="s">
        <v>110</v>
      </c>
      <c r="N108" s="849">
        <v>79796</v>
      </c>
      <c r="O108" s="772" t="s">
        <v>110</v>
      </c>
      <c r="P108" s="763" t="s">
        <v>32</v>
      </c>
      <c r="Q108" s="1074"/>
      <c r="R108" s="1169"/>
      <c r="S108" s="1169"/>
      <c r="T108" s="1169"/>
      <c r="U108" s="779">
        <v>6372</v>
      </c>
      <c r="V108" s="748"/>
      <c r="W108" s="779">
        <v>6372</v>
      </c>
      <c r="X108" s="1157"/>
      <c r="Y108" s="1075"/>
      <c r="Z108" s="761">
        <v>0</v>
      </c>
      <c r="AA108" s="761">
        <v>0</v>
      </c>
      <c r="AB108" s="760">
        <v>0</v>
      </c>
      <c r="AC108" s="742" t="s">
        <v>687</v>
      </c>
      <c r="AD108" s="749"/>
    </row>
    <row r="109" spans="1:30" ht="24.75" customHeight="1">
      <c r="A109" s="298" t="s">
        <v>725</v>
      </c>
      <c r="B109" s="355" t="s">
        <v>42</v>
      </c>
      <c r="C109" s="299">
        <v>46157</v>
      </c>
      <c r="D109" s="457"/>
      <c r="E109" s="299"/>
      <c r="F109" s="298"/>
      <c r="G109" s="767"/>
      <c r="H109" s="778">
        <v>77</v>
      </c>
      <c r="I109" s="301" t="s">
        <v>540</v>
      </c>
      <c r="J109" s="768" t="s">
        <v>33</v>
      </c>
      <c r="K109" s="768" t="s">
        <v>523</v>
      </c>
      <c r="L109" s="299"/>
      <c r="M109" s="772" t="s">
        <v>110</v>
      </c>
      <c r="N109" s="849">
        <v>69082</v>
      </c>
      <c r="O109" s="772" t="s">
        <v>110</v>
      </c>
      <c r="P109" s="763" t="s">
        <v>32</v>
      </c>
      <c r="Q109" s="1074"/>
      <c r="R109" s="1169"/>
      <c r="S109" s="1169"/>
      <c r="T109" s="1169"/>
      <c r="U109" s="779">
        <v>5363</v>
      </c>
      <c r="V109" s="748"/>
      <c r="W109" s="779">
        <v>5363</v>
      </c>
      <c r="X109" s="1157"/>
      <c r="Y109" s="1075"/>
      <c r="Z109" s="761">
        <v>0</v>
      </c>
      <c r="AA109" s="761">
        <v>0</v>
      </c>
      <c r="AB109" s="760">
        <v>0</v>
      </c>
      <c r="AC109" s="742" t="s">
        <v>687</v>
      </c>
      <c r="AD109" s="749"/>
    </row>
    <row r="110" spans="1:30" ht="24.75" customHeight="1">
      <c r="A110" s="298" t="s">
        <v>726</v>
      </c>
      <c r="B110" s="355" t="s">
        <v>42</v>
      </c>
      <c r="C110" s="299">
        <v>46281</v>
      </c>
      <c r="D110" s="457"/>
      <c r="E110" s="299"/>
      <c r="F110" s="298"/>
      <c r="G110" s="767"/>
      <c r="H110" s="778">
        <v>67</v>
      </c>
      <c r="I110" s="301" t="s">
        <v>540</v>
      </c>
      <c r="J110" s="768" t="s">
        <v>33</v>
      </c>
      <c r="K110" s="768" t="s">
        <v>523</v>
      </c>
      <c r="L110" s="299"/>
      <c r="M110" s="772" t="s">
        <v>110</v>
      </c>
      <c r="N110" s="849">
        <v>65448</v>
      </c>
      <c r="O110" s="772" t="s">
        <v>110</v>
      </c>
      <c r="P110" s="763" t="s">
        <v>32</v>
      </c>
      <c r="Q110" s="1074"/>
      <c r="R110" s="1169"/>
      <c r="S110" s="1169"/>
      <c r="T110" s="1169"/>
      <c r="U110" s="779">
        <v>5199</v>
      </c>
      <c r="V110" s="748"/>
      <c r="W110" s="779">
        <v>5199</v>
      </c>
      <c r="X110" s="1157"/>
      <c r="Y110" s="1075"/>
      <c r="Z110" s="761">
        <v>0</v>
      </c>
      <c r="AA110" s="761">
        <v>0</v>
      </c>
      <c r="AB110" s="760">
        <v>0</v>
      </c>
      <c r="AC110" s="742" t="s">
        <v>687</v>
      </c>
      <c r="AD110" s="749"/>
    </row>
    <row r="111" spans="1:30" ht="24.75" customHeight="1">
      <c r="A111" s="298" t="s">
        <v>727</v>
      </c>
      <c r="B111" s="355" t="s">
        <v>42</v>
      </c>
      <c r="C111" s="299">
        <v>46310</v>
      </c>
      <c r="D111" s="457"/>
      <c r="E111" s="299"/>
      <c r="F111" s="298"/>
      <c r="G111" s="767"/>
      <c r="H111" s="778">
        <v>90</v>
      </c>
      <c r="I111" s="301" t="s">
        <v>540</v>
      </c>
      <c r="J111" s="768" t="s">
        <v>33</v>
      </c>
      <c r="K111" s="768" t="s">
        <v>523</v>
      </c>
      <c r="L111" s="299"/>
      <c r="M111" s="772" t="s">
        <v>110</v>
      </c>
      <c r="N111" s="849">
        <v>116020.5</v>
      </c>
      <c r="O111" s="772" t="s">
        <v>110</v>
      </c>
      <c r="P111" s="763" t="s">
        <v>32</v>
      </c>
      <c r="Q111" s="1074"/>
      <c r="R111" s="1169"/>
      <c r="S111" s="1169"/>
      <c r="T111" s="1169"/>
      <c r="U111" s="779">
        <v>9771</v>
      </c>
      <c r="V111" s="748"/>
      <c r="W111" s="779">
        <v>9771</v>
      </c>
      <c r="X111" s="1157"/>
      <c r="Y111" s="1075"/>
      <c r="Z111" s="761">
        <v>0</v>
      </c>
      <c r="AA111" s="761">
        <v>0</v>
      </c>
      <c r="AB111" s="760">
        <v>0</v>
      </c>
      <c r="AC111" s="742" t="s">
        <v>687</v>
      </c>
      <c r="AD111" s="749"/>
    </row>
    <row r="112" spans="1:30" ht="24.75" customHeight="1">
      <c r="A112" s="298" t="s">
        <v>728</v>
      </c>
      <c r="B112" s="355" t="s">
        <v>42</v>
      </c>
      <c r="C112" s="299">
        <v>46372</v>
      </c>
      <c r="D112" s="457"/>
      <c r="E112" s="299"/>
      <c r="F112" s="298"/>
      <c r="G112" s="767"/>
      <c r="H112" s="778">
        <v>90</v>
      </c>
      <c r="I112" s="301" t="s">
        <v>540</v>
      </c>
      <c r="J112" s="768" t="s">
        <v>33</v>
      </c>
      <c r="K112" s="768" t="s">
        <v>523</v>
      </c>
      <c r="L112" s="299"/>
      <c r="M112" s="772" t="s">
        <v>110</v>
      </c>
      <c r="N112" s="849">
        <v>114306</v>
      </c>
      <c r="O112" s="772" t="s">
        <v>110</v>
      </c>
      <c r="P112" s="763" t="s">
        <v>32</v>
      </c>
      <c r="Q112" s="1074"/>
      <c r="R112" s="1169"/>
      <c r="S112" s="1169"/>
      <c r="T112" s="1169"/>
      <c r="U112" s="779">
        <v>9562</v>
      </c>
      <c r="V112" s="748"/>
      <c r="W112" s="779">
        <v>9562</v>
      </c>
      <c r="X112" s="1157"/>
      <c r="Y112" s="1075"/>
      <c r="Z112" s="761">
        <v>0</v>
      </c>
      <c r="AA112" s="761">
        <v>0</v>
      </c>
      <c r="AB112" s="760">
        <v>0</v>
      </c>
      <c r="AC112" s="742" t="s">
        <v>687</v>
      </c>
      <c r="AD112" s="749"/>
    </row>
    <row r="113" spans="1:30" ht="24.75" customHeight="1">
      <c r="A113" s="298" t="s">
        <v>729</v>
      </c>
      <c r="B113" s="355" t="s">
        <v>42</v>
      </c>
      <c r="C113" s="299">
        <v>46372</v>
      </c>
      <c r="D113" s="457"/>
      <c r="E113" s="299"/>
      <c r="F113" s="298"/>
      <c r="G113" s="767"/>
      <c r="H113" s="778">
        <v>87</v>
      </c>
      <c r="I113" s="301" t="s">
        <v>540</v>
      </c>
      <c r="J113" s="768" t="s">
        <v>33</v>
      </c>
      <c r="K113" s="768" t="s">
        <v>523</v>
      </c>
      <c r="L113" s="299"/>
      <c r="M113" s="772" t="s">
        <v>110</v>
      </c>
      <c r="N113" s="849">
        <v>80784</v>
      </c>
      <c r="O113" s="772" t="s">
        <v>110</v>
      </c>
      <c r="P113" s="763" t="s">
        <v>32</v>
      </c>
      <c r="Q113" s="1074"/>
      <c r="R113" s="1169"/>
      <c r="S113" s="1169"/>
      <c r="T113" s="1169"/>
      <c r="U113" s="779">
        <v>6309</v>
      </c>
      <c r="V113" s="748"/>
      <c r="W113" s="779">
        <v>6309</v>
      </c>
      <c r="X113" s="1157"/>
      <c r="Y113" s="1075"/>
      <c r="Z113" s="761">
        <v>0</v>
      </c>
      <c r="AA113" s="761">
        <v>0</v>
      </c>
      <c r="AB113" s="760">
        <v>0</v>
      </c>
      <c r="AC113" s="742" t="s">
        <v>687</v>
      </c>
      <c r="AD113" s="749"/>
    </row>
    <row r="114" spans="1:30" ht="24.75" customHeight="1">
      <c r="A114" s="298" t="s">
        <v>730</v>
      </c>
      <c r="B114" s="355" t="s">
        <v>42</v>
      </c>
      <c r="C114" s="299">
        <v>46340</v>
      </c>
      <c r="D114" s="457"/>
      <c r="E114" s="299"/>
      <c r="F114" s="298"/>
      <c r="G114" s="767"/>
      <c r="H114" s="778">
        <v>90</v>
      </c>
      <c r="I114" s="301" t="s">
        <v>540</v>
      </c>
      <c r="J114" s="768" t="s">
        <v>33</v>
      </c>
      <c r="K114" s="768" t="s">
        <v>523</v>
      </c>
      <c r="L114" s="299"/>
      <c r="M114" s="772" t="s">
        <v>110</v>
      </c>
      <c r="N114" s="849">
        <v>125540.85</v>
      </c>
      <c r="O114" s="772" t="s">
        <v>110</v>
      </c>
      <c r="P114" s="763" t="s">
        <v>32</v>
      </c>
      <c r="Q114" s="1074"/>
      <c r="R114" s="1169"/>
      <c r="S114" s="1169"/>
      <c r="T114" s="1169"/>
      <c r="U114" s="779">
        <v>10260</v>
      </c>
      <c r="V114" s="748"/>
      <c r="W114" s="779">
        <v>10260</v>
      </c>
      <c r="X114" s="1157"/>
      <c r="Y114" s="1075"/>
      <c r="Z114" s="761">
        <v>0</v>
      </c>
      <c r="AA114" s="761">
        <v>0</v>
      </c>
      <c r="AB114" s="760">
        <v>0</v>
      </c>
      <c r="AC114" s="742" t="s">
        <v>687</v>
      </c>
      <c r="AD114" s="749"/>
    </row>
    <row r="115" spans="1:30" ht="24.75" customHeight="1">
      <c r="A115" s="298" t="s">
        <v>731</v>
      </c>
      <c r="B115" s="355" t="s">
        <v>42</v>
      </c>
      <c r="C115" s="299">
        <v>46340</v>
      </c>
      <c r="D115" s="457"/>
      <c r="E115" s="299"/>
      <c r="F115" s="298"/>
      <c r="G115" s="767"/>
      <c r="H115" s="778">
        <v>89</v>
      </c>
      <c r="I115" s="301" t="s">
        <v>540</v>
      </c>
      <c r="J115" s="768" t="s">
        <v>33</v>
      </c>
      <c r="K115" s="768" t="s">
        <v>523</v>
      </c>
      <c r="L115" s="299"/>
      <c r="M115" s="772" t="s">
        <v>110</v>
      </c>
      <c r="N115" s="849">
        <v>119327</v>
      </c>
      <c r="O115" s="772" t="s">
        <v>110</v>
      </c>
      <c r="P115" s="763" t="s">
        <v>32</v>
      </c>
      <c r="Q115" s="1074"/>
      <c r="R115" s="1169"/>
      <c r="S115" s="1169"/>
      <c r="T115" s="1169"/>
      <c r="U115" s="779">
        <v>10080</v>
      </c>
      <c r="V115" s="748"/>
      <c r="W115" s="779">
        <v>10080</v>
      </c>
      <c r="X115" s="1157"/>
      <c r="Y115" s="1075"/>
      <c r="Z115" s="761">
        <v>0</v>
      </c>
      <c r="AA115" s="761">
        <v>0</v>
      </c>
      <c r="AB115" s="760">
        <v>0</v>
      </c>
      <c r="AC115" s="742" t="s">
        <v>687</v>
      </c>
      <c r="AD115" s="749"/>
    </row>
    <row r="116" spans="1:30" ht="24.75" customHeight="1">
      <c r="A116" s="298" t="s">
        <v>732</v>
      </c>
      <c r="B116" s="355" t="s">
        <v>42</v>
      </c>
      <c r="C116" s="299">
        <v>46340</v>
      </c>
      <c r="D116" s="457"/>
      <c r="E116" s="299"/>
      <c r="F116" s="298"/>
      <c r="G116" s="767"/>
      <c r="H116" s="778">
        <v>76</v>
      </c>
      <c r="I116" s="301" t="s">
        <v>540</v>
      </c>
      <c r="J116" s="768" t="s">
        <v>33</v>
      </c>
      <c r="K116" s="768" t="s">
        <v>523</v>
      </c>
      <c r="L116" s="299"/>
      <c r="M116" s="772" t="s">
        <v>110</v>
      </c>
      <c r="N116" s="849">
        <v>85720</v>
      </c>
      <c r="O116" s="772" t="s">
        <v>110</v>
      </c>
      <c r="P116" s="763" t="s">
        <v>32</v>
      </c>
      <c r="Q116" s="1074"/>
      <c r="R116" s="1169"/>
      <c r="S116" s="1169"/>
      <c r="T116" s="1169"/>
      <c r="U116" s="779">
        <v>6859</v>
      </c>
      <c r="V116" s="748"/>
      <c r="W116" s="779">
        <v>6859</v>
      </c>
      <c r="X116" s="1157"/>
      <c r="Y116" s="1075"/>
      <c r="Z116" s="761">
        <v>0</v>
      </c>
      <c r="AA116" s="761">
        <v>0</v>
      </c>
      <c r="AB116" s="760">
        <v>0</v>
      </c>
      <c r="AC116" s="742" t="s">
        <v>687</v>
      </c>
      <c r="AD116" s="749"/>
    </row>
    <row r="117" spans="1:30" ht="24.75" customHeight="1">
      <c r="A117" s="298" t="s">
        <v>733</v>
      </c>
      <c r="B117" s="355" t="s">
        <v>42</v>
      </c>
      <c r="C117" s="299">
        <v>46340</v>
      </c>
      <c r="D117" s="457"/>
      <c r="E117" s="299"/>
      <c r="F117" s="298"/>
      <c r="G117" s="767"/>
      <c r="H117" s="778">
        <v>84</v>
      </c>
      <c r="I117" s="301" t="s">
        <v>540</v>
      </c>
      <c r="J117" s="768" t="s">
        <v>33</v>
      </c>
      <c r="K117" s="768" t="s">
        <v>523</v>
      </c>
      <c r="L117" s="299"/>
      <c r="M117" s="772" t="s">
        <v>110</v>
      </c>
      <c r="N117" s="849">
        <v>75682</v>
      </c>
      <c r="O117" s="772" t="s">
        <v>110</v>
      </c>
      <c r="P117" s="763" t="s">
        <v>32</v>
      </c>
      <c r="Q117" s="1074"/>
      <c r="R117" s="1169"/>
      <c r="S117" s="1169"/>
      <c r="T117" s="1169"/>
      <c r="U117" s="779">
        <v>5873</v>
      </c>
      <c r="V117" s="748"/>
      <c r="W117" s="779">
        <v>5873</v>
      </c>
      <c r="X117" s="1157"/>
      <c r="Y117" s="1075"/>
      <c r="Z117" s="761">
        <v>0</v>
      </c>
      <c r="AA117" s="761">
        <v>0</v>
      </c>
      <c r="AB117" s="760">
        <v>0</v>
      </c>
      <c r="AC117" s="742" t="s">
        <v>687</v>
      </c>
      <c r="AD117" s="749"/>
    </row>
    <row r="118" spans="1:30" ht="24.75" customHeight="1">
      <c r="A118" s="298" t="s">
        <v>734</v>
      </c>
      <c r="B118" s="355" t="s">
        <v>42</v>
      </c>
      <c r="C118" s="299">
        <v>46340</v>
      </c>
      <c r="D118" s="457"/>
      <c r="E118" s="299"/>
      <c r="F118" s="298"/>
      <c r="G118" s="767"/>
      <c r="H118" s="778">
        <v>55</v>
      </c>
      <c r="I118" s="301" t="s">
        <v>540</v>
      </c>
      <c r="J118" s="768" t="s">
        <v>33</v>
      </c>
      <c r="K118" s="768" t="s">
        <v>523</v>
      </c>
      <c r="L118" s="299"/>
      <c r="M118" s="772" t="s">
        <v>110</v>
      </c>
      <c r="N118" s="849">
        <v>60784</v>
      </c>
      <c r="O118" s="772" t="s">
        <v>110</v>
      </c>
      <c r="P118" s="763" t="s">
        <v>32</v>
      </c>
      <c r="Q118" s="1074"/>
      <c r="R118" s="1169"/>
      <c r="S118" s="1169"/>
      <c r="T118" s="1169"/>
      <c r="U118" s="779">
        <v>4945</v>
      </c>
      <c r="V118" s="748"/>
      <c r="W118" s="779">
        <v>4945</v>
      </c>
      <c r="X118" s="1157"/>
      <c r="Y118" s="1075"/>
      <c r="Z118" s="761">
        <v>0</v>
      </c>
      <c r="AA118" s="761">
        <v>0</v>
      </c>
      <c r="AB118" s="760">
        <v>0</v>
      </c>
      <c r="AC118" s="742" t="s">
        <v>687</v>
      </c>
      <c r="AD118" s="749"/>
    </row>
    <row r="119" spans="1:30" ht="24.75" customHeight="1">
      <c r="A119" s="298" t="s">
        <v>735</v>
      </c>
      <c r="B119" s="355" t="s">
        <v>42</v>
      </c>
      <c r="C119" s="299">
        <v>46248</v>
      </c>
      <c r="D119" s="457"/>
      <c r="E119" s="299"/>
      <c r="F119" s="298"/>
      <c r="G119" s="767"/>
      <c r="H119" s="778">
        <v>54</v>
      </c>
      <c r="I119" s="301" t="s">
        <v>540</v>
      </c>
      <c r="J119" s="768" t="s">
        <v>33</v>
      </c>
      <c r="K119" s="768" t="s">
        <v>523</v>
      </c>
      <c r="L119" s="299"/>
      <c r="M119" s="772" t="s">
        <v>110</v>
      </c>
      <c r="N119" s="849">
        <v>52670</v>
      </c>
      <c r="O119" s="772" t="s">
        <v>110</v>
      </c>
      <c r="P119" s="763" t="s">
        <v>32</v>
      </c>
      <c r="Q119" s="1074"/>
      <c r="R119" s="1169"/>
      <c r="S119" s="1169"/>
      <c r="T119" s="1169"/>
      <c r="U119" s="779">
        <v>4275</v>
      </c>
      <c r="V119" s="748"/>
      <c r="W119" s="779">
        <v>4275</v>
      </c>
      <c r="X119" s="1157"/>
      <c r="Y119" s="1075"/>
      <c r="Z119" s="761">
        <v>0</v>
      </c>
      <c r="AA119" s="761">
        <v>0</v>
      </c>
      <c r="AB119" s="760">
        <v>0</v>
      </c>
      <c r="AC119" s="742" t="s">
        <v>687</v>
      </c>
      <c r="AD119" s="749"/>
    </row>
    <row r="120" spans="1:30" ht="24.75" customHeight="1">
      <c r="A120" s="298" t="s">
        <v>736</v>
      </c>
      <c r="B120" s="355" t="s">
        <v>42</v>
      </c>
      <c r="C120" s="299">
        <v>46102</v>
      </c>
      <c r="D120" s="457"/>
      <c r="E120" s="299"/>
      <c r="F120" s="298"/>
      <c r="G120" s="767"/>
      <c r="H120" s="778">
        <v>88</v>
      </c>
      <c r="I120" s="301" t="s">
        <v>540</v>
      </c>
      <c r="J120" s="768" t="s">
        <v>33</v>
      </c>
      <c r="K120" s="768" t="s">
        <v>523</v>
      </c>
      <c r="L120" s="299"/>
      <c r="M120" s="772" t="s">
        <v>238</v>
      </c>
      <c r="N120" s="849"/>
      <c r="O120" s="772" t="s">
        <v>238</v>
      </c>
      <c r="P120" s="763" t="s">
        <v>32</v>
      </c>
      <c r="Q120" s="1074"/>
      <c r="R120" s="1169"/>
      <c r="S120" s="1169"/>
      <c r="T120" s="1169"/>
      <c r="U120" s="779">
        <v>6378</v>
      </c>
      <c r="V120" s="748"/>
      <c r="W120" s="779">
        <v>6378</v>
      </c>
      <c r="X120" s="1157"/>
      <c r="Y120" s="1075"/>
      <c r="Z120" s="761">
        <v>0</v>
      </c>
      <c r="AA120" s="761">
        <v>0</v>
      </c>
      <c r="AB120" s="760">
        <v>0</v>
      </c>
      <c r="AC120" s="742" t="s">
        <v>737</v>
      </c>
      <c r="AD120" s="749"/>
    </row>
    <row r="121" spans="1:30" ht="24.75" customHeight="1">
      <c r="A121" s="298" t="s">
        <v>738</v>
      </c>
      <c r="B121" s="355" t="s">
        <v>42</v>
      </c>
      <c r="C121" s="299">
        <v>46102</v>
      </c>
      <c r="D121" s="457"/>
      <c r="E121" s="299"/>
      <c r="F121" s="298"/>
      <c r="G121" s="767"/>
      <c r="H121" s="778">
        <v>0</v>
      </c>
      <c r="I121" s="301" t="s">
        <v>540</v>
      </c>
      <c r="J121" s="768" t="s">
        <v>33</v>
      </c>
      <c r="K121" s="768" t="s">
        <v>523</v>
      </c>
      <c r="L121" s="299"/>
      <c r="M121" s="772" t="s">
        <v>238</v>
      </c>
      <c r="N121" s="849"/>
      <c r="O121" s="772" t="s">
        <v>238</v>
      </c>
      <c r="P121" s="763" t="s">
        <v>32</v>
      </c>
      <c r="Q121" s="1074"/>
      <c r="R121" s="1169"/>
      <c r="S121" s="1169"/>
      <c r="T121" s="1169"/>
      <c r="U121" s="779">
        <v>7373</v>
      </c>
      <c r="V121" s="748"/>
      <c r="W121" s="779">
        <v>7373</v>
      </c>
      <c r="X121" s="1157"/>
      <c r="Y121" s="1075"/>
      <c r="Z121" s="761">
        <v>0</v>
      </c>
      <c r="AA121" s="761">
        <v>0</v>
      </c>
      <c r="AB121" s="760">
        <v>0</v>
      </c>
      <c r="AC121" s="742" t="s">
        <v>737</v>
      </c>
      <c r="AD121" s="749"/>
    </row>
    <row r="122" spans="1:30" ht="24.75" customHeight="1">
      <c r="A122" s="298" t="s">
        <v>739</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5781</v>
      </c>
      <c r="V122" s="748"/>
      <c r="W122" s="779">
        <v>5781</v>
      </c>
      <c r="X122" s="1157"/>
      <c r="Y122" s="1075"/>
      <c r="Z122" s="761">
        <v>0</v>
      </c>
      <c r="AA122" s="761">
        <v>0</v>
      </c>
      <c r="AB122" s="760">
        <v>0</v>
      </c>
      <c r="AC122" s="742" t="s">
        <v>737</v>
      </c>
      <c r="AD122" s="749"/>
    </row>
    <row r="123" spans="1:30" ht="24.75" customHeight="1">
      <c r="A123" s="298" t="s">
        <v>740</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9051</v>
      </c>
      <c r="V123" s="748"/>
      <c r="W123" s="779">
        <v>9051</v>
      </c>
      <c r="X123" s="1157"/>
      <c r="Y123" s="1075"/>
      <c r="Z123" s="761">
        <v>0</v>
      </c>
      <c r="AA123" s="761">
        <v>0</v>
      </c>
      <c r="AB123" s="760">
        <v>0</v>
      </c>
      <c r="AC123" s="742" t="s">
        <v>737</v>
      </c>
      <c r="AD123" s="749"/>
    </row>
    <row r="124" spans="1:30" ht="24.75" customHeight="1">
      <c r="A124" s="298" t="s">
        <v>741</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7261</v>
      </c>
      <c r="V124" s="748"/>
      <c r="W124" s="779">
        <v>7261</v>
      </c>
      <c r="X124" s="1157"/>
      <c r="Y124" s="1075"/>
      <c r="Z124" s="761">
        <v>0</v>
      </c>
      <c r="AA124" s="761">
        <v>0</v>
      </c>
      <c r="AB124" s="760">
        <v>0</v>
      </c>
      <c r="AC124" s="742" t="s">
        <v>737</v>
      </c>
      <c r="AD124" s="749"/>
    </row>
    <row r="125" spans="1:30" ht="24.75" customHeight="1">
      <c r="A125" s="298" t="s">
        <v>742</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9638</v>
      </c>
      <c r="V125" s="748"/>
      <c r="W125" s="779">
        <v>9638</v>
      </c>
      <c r="X125" s="1157"/>
      <c r="Y125" s="1075"/>
      <c r="Z125" s="761">
        <v>0</v>
      </c>
      <c r="AA125" s="761">
        <v>0</v>
      </c>
      <c r="AB125" s="760">
        <v>0</v>
      </c>
      <c r="AC125" s="742" t="s">
        <v>737</v>
      </c>
      <c r="AD125" s="749"/>
    </row>
    <row r="126" spans="1:30" ht="24.75" customHeight="1">
      <c r="A126" s="298" t="s">
        <v>743</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8746</v>
      </c>
      <c r="V126" s="748"/>
      <c r="W126" s="779">
        <v>8746</v>
      </c>
      <c r="X126" s="1157"/>
      <c r="Y126" s="1075"/>
      <c r="Z126" s="761">
        <v>0</v>
      </c>
      <c r="AA126" s="761">
        <v>0</v>
      </c>
      <c r="AB126" s="760">
        <v>0</v>
      </c>
      <c r="AC126" s="742" t="s">
        <v>737</v>
      </c>
      <c r="AD126" s="749"/>
    </row>
    <row r="127" spans="1:30" ht="24.75" customHeight="1">
      <c r="A127" s="298"/>
      <c r="B127" s="355"/>
      <c r="C127" s="299"/>
      <c r="D127" s="457"/>
      <c r="E127" s="299"/>
      <c r="F127" s="298"/>
      <c r="G127" s="767"/>
      <c r="H127" s="1170"/>
      <c r="I127" s="301"/>
      <c r="J127" s="1170"/>
      <c r="K127" s="1171"/>
      <c r="L127" s="299"/>
      <c r="M127" s="1170"/>
      <c r="N127" s="1172"/>
      <c r="O127" s="1170"/>
      <c r="P127" s="1173"/>
      <c r="Q127" s="1074"/>
      <c r="R127" s="1169"/>
      <c r="S127" s="1169"/>
      <c r="T127" s="1169"/>
      <c r="U127" s="1174"/>
      <c r="V127" s="748"/>
      <c r="W127" s="1174"/>
      <c r="X127" s="1157"/>
      <c r="Y127" s="1075"/>
      <c r="Z127" s="1076"/>
      <c r="AA127" s="1076"/>
      <c r="AB127" s="1175"/>
      <c r="AC127" s="742"/>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1158" t="s">
        <v>744</v>
      </c>
      <c r="B129" s="1158" t="s">
        <v>90</v>
      </c>
      <c r="C129" s="1158" t="s">
        <v>91</v>
      </c>
      <c r="D129" s="1158" t="s">
        <v>444</v>
      </c>
      <c r="E129" s="1158" t="s">
        <v>525</v>
      </c>
      <c r="F129" s="1158" t="s">
        <v>526</v>
      </c>
      <c r="G129" s="1158" t="s">
        <v>92</v>
      </c>
      <c r="H129" s="1158" t="s">
        <v>68</v>
      </c>
      <c r="I129" s="1158" t="s">
        <v>93</v>
      </c>
      <c r="J129" s="1158" t="s">
        <v>26</v>
      </c>
      <c r="K129" s="1158" t="s">
        <v>527</v>
      </c>
      <c r="L129" s="1158" t="s">
        <v>96</v>
      </c>
      <c r="M129" s="1158" t="s">
        <v>95</v>
      </c>
      <c r="N129" s="1159" t="s">
        <v>528</v>
      </c>
      <c r="O129" s="1158" t="s">
        <v>94</v>
      </c>
      <c r="P129" s="1176" t="s">
        <v>97</v>
      </c>
      <c r="Q129" s="1177" t="s">
        <v>98</v>
      </c>
      <c r="R129" s="1142" t="s">
        <v>529</v>
      </c>
      <c r="S129" s="1142" t="s">
        <v>530</v>
      </c>
      <c r="T129" s="1142" t="s">
        <v>531</v>
      </c>
      <c r="U129" s="1177" t="s">
        <v>69</v>
      </c>
      <c r="V129" s="1177" t="s">
        <v>532</v>
      </c>
      <c r="W129" s="1177" t="s">
        <v>533</v>
      </c>
      <c r="X129" s="1177" t="s">
        <v>493</v>
      </c>
      <c r="Y129" s="1177" t="s">
        <v>534</v>
      </c>
      <c r="Z129" s="1178" t="s">
        <v>535</v>
      </c>
      <c r="AA129" s="1177" t="s">
        <v>495</v>
      </c>
      <c r="AB129" s="1177" t="s">
        <v>536</v>
      </c>
      <c r="AC129" s="1179" t="s">
        <v>537</v>
      </c>
      <c r="AD129" s="749"/>
    </row>
    <row r="130" spans="1:31" ht="24.75" customHeight="1">
      <c r="A130" s="767" t="s">
        <v>745</v>
      </c>
      <c r="B130" s="355" t="s">
        <v>43</v>
      </c>
      <c r="C130" s="766">
        <v>46171</v>
      </c>
      <c r="D130" s="457" t="s">
        <v>60</v>
      </c>
      <c r="E130" s="766">
        <v>46029</v>
      </c>
      <c r="F130" s="767" t="s">
        <v>746</v>
      </c>
      <c r="G130" s="767"/>
      <c r="H130" s="778">
        <v>53</v>
      </c>
      <c r="I130" s="301" t="s">
        <v>540</v>
      </c>
      <c r="J130" s="768" t="s">
        <v>30</v>
      </c>
      <c r="K130" s="768"/>
      <c r="L130" s="766"/>
      <c r="M130" s="772" t="s">
        <v>110</v>
      </c>
      <c r="N130" s="800">
        <v>51528.05</v>
      </c>
      <c r="O130" s="772" t="s">
        <v>110</v>
      </c>
      <c r="P130" s="752" t="s">
        <v>32</v>
      </c>
      <c r="Q130" s="740">
        <v>45659</v>
      </c>
      <c r="R130" s="774"/>
      <c r="S130" s="774"/>
      <c r="T130" s="774"/>
      <c r="U130" s="779">
        <v>4005</v>
      </c>
      <c r="V130" s="748"/>
      <c r="W130" s="779">
        <v>4005</v>
      </c>
      <c r="X130" s="1157">
        <f t="shared" ref="X130:X141" si="9">IFERROR($V130/$U130, 0)</f>
        <v>0</v>
      </c>
      <c r="Y130" s="702"/>
      <c r="Z130" s="761">
        <v>0</v>
      </c>
      <c r="AA130" s="761">
        <v>0</v>
      </c>
      <c r="AB130" s="760">
        <v>0</v>
      </c>
      <c r="AC130" s="742" t="s">
        <v>747</v>
      </c>
      <c r="AD130" s="749"/>
    </row>
    <row r="131" spans="1:31" ht="24.75" customHeight="1">
      <c r="A131" s="767" t="s">
        <v>748</v>
      </c>
      <c r="B131" s="355" t="s">
        <v>43</v>
      </c>
      <c r="C131" s="766">
        <v>46388</v>
      </c>
      <c r="D131" s="457"/>
      <c r="E131" s="766"/>
      <c r="F131" s="767"/>
      <c r="G131" s="767"/>
      <c r="H131" s="778">
        <v>55</v>
      </c>
      <c r="I131" s="301" t="s">
        <v>540</v>
      </c>
      <c r="J131" s="768" t="s">
        <v>33</v>
      </c>
      <c r="K131" s="768" t="s">
        <v>523</v>
      </c>
      <c r="L131" s="766"/>
      <c r="M131" s="772" t="s">
        <v>110</v>
      </c>
      <c r="N131" s="800">
        <v>55435.9</v>
      </c>
      <c r="O131" s="772" t="s">
        <v>110</v>
      </c>
      <c r="P131" s="752" t="s">
        <v>32</v>
      </c>
      <c r="Q131" s="740"/>
      <c r="R131" s="774"/>
      <c r="S131" s="774"/>
      <c r="T131" s="774"/>
      <c r="U131" s="779">
        <v>4571</v>
      </c>
      <c r="V131" s="791"/>
      <c r="W131" s="779">
        <v>4571</v>
      </c>
      <c r="X131" s="29">
        <f t="shared" si="9"/>
        <v>0</v>
      </c>
      <c r="Y131" s="740"/>
      <c r="Z131" s="761">
        <v>0</v>
      </c>
      <c r="AA131" s="761">
        <v>0</v>
      </c>
      <c r="AB131" s="760">
        <v>0</v>
      </c>
      <c r="AC131" s="742" t="s">
        <v>749</v>
      </c>
      <c r="AD131" s="749"/>
    </row>
    <row r="132" spans="1:31" ht="24.75" customHeight="1">
      <c r="A132" s="767" t="s">
        <v>750</v>
      </c>
      <c r="B132" s="355" t="s">
        <v>43</v>
      </c>
      <c r="C132" s="766">
        <v>46388</v>
      </c>
      <c r="D132" s="457"/>
      <c r="E132" s="766"/>
      <c r="F132" s="767"/>
      <c r="G132" s="767"/>
      <c r="H132" s="768">
        <v>71</v>
      </c>
      <c r="I132" s="301" t="s">
        <v>540</v>
      </c>
      <c r="J132" s="768" t="s">
        <v>33</v>
      </c>
      <c r="K132" s="768" t="s">
        <v>523</v>
      </c>
      <c r="L132" s="766"/>
      <c r="M132" s="772" t="s">
        <v>110</v>
      </c>
      <c r="N132" s="798">
        <v>74320.899999999994</v>
      </c>
      <c r="O132" s="772" t="s">
        <v>110</v>
      </c>
      <c r="P132" s="752" t="s">
        <v>32</v>
      </c>
      <c r="Q132" s="780"/>
      <c r="R132" s="774"/>
      <c r="S132" s="774"/>
      <c r="T132" s="774"/>
      <c r="U132" s="748">
        <v>5990</v>
      </c>
      <c r="V132" s="791"/>
      <c r="W132" s="748">
        <v>5990</v>
      </c>
      <c r="X132" s="29">
        <f t="shared" si="9"/>
        <v>0</v>
      </c>
      <c r="Y132" s="740"/>
      <c r="Z132" s="761">
        <v>0</v>
      </c>
      <c r="AA132" s="761">
        <v>0</v>
      </c>
      <c r="AB132" s="760">
        <v>0</v>
      </c>
      <c r="AC132" s="742" t="s">
        <v>749</v>
      </c>
      <c r="AD132" s="749"/>
    </row>
    <row r="133" spans="1:31" ht="24.75" customHeight="1">
      <c r="A133" s="767" t="s">
        <v>751</v>
      </c>
      <c r="B133" s="355" t="s">
        <v>43</v>
      </c>
      <c r="C133" s="766">
        <v>46388</v>
      </c>
      <c r="D133" s="457"/>
      <c r="E133" s="766"/>
      <c r="F133" s="767"/>
      <c r="G133" s="767"/>
      <c r="H133" s="768">
        <v>88</v>
      </c>
      <c r="I133" s="301" t="s">
        <v>540</v>
      </c>
      <c r="J133" s="768" t="s">
        <v>33</v>
      </c>
      <c r="K133" s="768" t="s">
        <v>523</v>
      </c>
      <c r="L133" s="766"/>
      <c r="M133" s="772" t="s">
        <v>110</v>
      </c>
      <c r="N133" s="798">
        <v>88069</v>
      </c>
      <c r="O133" s="772" t="s">
        <v>110</v>
      </c>
      <c r="P133" s="752" t="s">
        <v>32</v>
      </c>
      <c r="Q133" s="780"/>
      <c r="R133" s="774"/>
      <c r="S133" s="774"/>
      <c r="T133" s="774"/>
      <c r="U133" s="748">
        <v>7242</v>
      </c>
      <c r="V133" s="791"/>
      <c r="W133" s="748">
        <v>7242</v>
      </c>
      <c r="X133" s="29">
        <f t="shared" si="9"/>
        <v>0</v>
      </c>
      <c r="Y133" s="740"/>
      <c r="Z133" s="761">
        <v>0</v>
      </c>
      <c r="AA133" s="761">
        <v>0</v>
      </c>
      <c r="AB133" s="760">
        <v>0</v>
      </c>
      <c r="AC133" s="742" t="s">
        <v>749</v>
      </c>
      <c r="AD133" s="749"/>
    </row>
    <row r="134" spans="1:31" ht="24.75" customHeight="1">
      <c r="A134" s="1298" t="s">
        <v>752</v>
      </c>
      <c r="B134" s="355" t="s">
        <v>43</v>
      </c>
      <c r="C134" s="766">
        <v>46520</v>
      </c>
      <c r="D134" s="457" t="s">
        <v>60</v>
      </c>
      <c r="E134" s="766">
        <v>46029</v>
      </c>
      <c r="F134" s="767" t="s">
        <v>746</v>
      </c>
      <c r="G134" s="767"/>
      <c r="H134" s="768">
        <v>73</v>
      </c>
      <c r="I134" s="301" t="s">
        <v>540</v>
      </c>
      <c r="J134" s="768" t="s">
        <v>33</v>
      </c>
      <c r="K134" s="768" t="s">
        <v>546</v>
      </c>
      <c r="L134" s="770"/>
      <c r="M134" s="772" t="s">
        <v>238</v>
      </c>
      <c r="N134" s="798"/>
      <c r="O134" s="772" t="s">
        <v>110</v>
      </c>
      <c r="P134" s="752" t="s">
        <v>32</v>
      </c>
      <c r="Q134" s="740">
        <v>45659</v>
      </c>
      <c r="R134" s="774"/>
      <c r="S134" s="774"/>
      <c r="T134" s="774"/>
      <c r="U134" s="748">
        <v>7660</v>
      </c>
      <c r="V134" s="791"/>
      <c r="W134" s="748">
        <v>7660</v>
      </c>
      <c r="X134" s="29">
        <f t="shared" si="9"/>
        <v>0</v>
      </c>
      <c r="Y134" s="702"/>
      <c r="Z134" s="761">
        <v>0</v>
      </c>
      <c r="AA134" s="761">
        <v>0</v>
      </c>
      <c r="AB134" s="760">
        <v>0</v>
      </c>
      <c r="AC134" s="742" t="s">
        <v>747</v>
      </c>
      <c r="AD134" s="749"/>
    </row>
    <row r="135" spans="1:31" ht="24.75" customHeight="1">
      <c r="A135" s="767" t="s">
        <v>753</v>
      </c>
      <c r="B135" s="355" t="s">
        <v>43</v>
      </c>
      <c r="C135" s="766">
        <v>46388</v>
      </c>
      <c r="D135" s="457"/>
      <c r="E135" s="766"/>
      <c r="F135" s="767"/>
      <c r="G135" s="767"/>
      <c r="H135" s="768">
        <v>87</v>
      </c>
      <c r="I135" s="301" t="s">
        <v>540</v>
      </c>
      <c r="J135" s="768" t="s">
        <v>33</v>
      </c>
      <c r="K135" s="768" t="s">
        <v>523</v>
      </c>
      <c r="L135" s="770"/>
      <c r="M135" s="772" t="s">
        <v>110</v>
      </c>
      <c r="N135" s="798">
        <v>108458.4</v>
      </c>
      <c r="O135" s="772" t="s">
        <v>110</v>
      </c>
      <c r="P135" s="752" t="s">
        <v>32</v>
      </c>
      <c r="Q135" s="780"/>
      <c r="R135" s="774"/>
      <c r="S135" s="774"/>
      <c r="T135" s="774"/>
      <c r="U135" s="748">
        <v>8596</v>
      </c>
      <c r="V135" s="791"/>
      <c r="W135" s="748">
        <v>8596</v>
      </c>
      <c r="X135" s="29">
        <f t="shared" si="9"/>
        <v>0</v>
      </c>
      <c r="Y135" s="740"/>
      <c r="Z135" s="761">
        <v>0</v>
      </c>
      <c r="AA135" s="761">
        <v>0</v>
      </c>
      <c r="AB135" s="760">
        <v>0</v>
      </c>
      <c r="AC135" s="742" t="s">
        <v>747</v>
      </c>
      <c r="AD135" s="749"/>
    </row>
    <row r="136" spans="1:31" ht="24.75" customHeight="1">
      <c r="A136" s="767" t="s">
        <v>754</v>
      </c>
      <c r="B136" s="355" t="s">
        <v>43</v>
      </c>
      <c r="C136" s="766">
        <v>46388</v>
      </c>
      <c r="D136" s="457"/>
      <c r="E136" s="766"/>
      <c r="F136" s="767"/>
      <c r="G136" s="767"/>
      <c r="H136" s="768">
        <v>70</v>
      </c>
      <c r="I136" s="301" t="s">
        <v>540</v>
      </c>
      <c r="J136" s="768" t="s">
        <v>33</v>
      </c>
      <c r="K136" s="768" t="s">
        <v>523</v>
      </c>
      <c r="L136" s="770"/>
      <c r="M136" s="772" t="s">
        <v>110</v>
      </c>
      <c r="N136" s="798">
        <v>70105.25</v>
      </c>
      <c r="O136" s="772" t="s">
        <v>110</v>
      </c>
      <c r="P136" s="752" t="s">
        <v>32</v>
      </c>
      <c r="Q136" s="780"/>
      <c r="R136" s="774"/>
      <c r="S136" s="774"/>
      <c r="T136" s="774"/>
      <c r="U136" s="748">
        <v>5648</v>
      </c>
      <c r="V136" s="791"/>
      <c r="W136" s="748">
        <v>5648</v>
      </c>
      <c r="X136" s="29">
        <f t="shared" si="9"/>
        <v>0</v>
      </c>
      <c r="Y136" s="702"/>
      <c r="Z136" s="761">
        <v>0</v>
      </c>
      <c r="AA136" s="761">
        <v>0</v>
      </c>
      <c r="AB136" s="760">
        <v>0</v>
      </c>
      <c r="AC136" s="742" t="s">
        <v>755</v>
      </c>
      <c r="AD136" s="749"/>
    </row>
    <row r="137" spans="1:31" ht="24.75" customHeight="1">
      <c r="A137" s="767" t="s">
        <v>756</v>
      </c>
      <c r="B137" s="355" t="s">
        <v>43</v>
      </c>
      <c r="C137" s="766">
        <v>46388</v>
      </c>
      <c r="D137" s="457"/>
      <c r="E137" s="766"/>
      <c r="F137" s="767"/>
      <c r="G137" s="767"/>
      <c r="H137" s="768">
        <v>77</v>
      </c>
      <c r="I137" s="301" t="s">
        <v>540</v>
      </c>
      <c r="J137" s="768" t="s">
        <v>33</v>
      </c>
      <c r="K137" s="768" t="s">
        <v>523</v>
      </c>
      <c r="L137" s="770"/>
      <c r="M137" s="772" t="s">
        <v>110</v>
      </c>
      <c r="N137" s="798">
        <v>78047.350000000006</v>
      </c>
      <c r="O137" s="772" t="s">
        <v>110</v>
      </c>
      <c r="P137" s="752" t="s">
        <v>32</v>
      </c>
      <c r="Q137" s="780"/>
      <c r="R137" s="774"/>
      <c r="S137" s="774"/>
      <c r="T137" s="774"/>
      <c r="U137" s="748">
        <v>6238</v>
      </c>
      <c r="V137" s="791"/>
      <c r="W137" s="748">
        <v>6238</v>
      </c>
      <c r="X137" s="29">
        <f t="shared" si="9"/>
        <v>0</v>
      </c>
      <c r="Y137" s="702"/>
      <c r="Z137" s="761">
        <v>0</v>
      </c>
      <c r="AA137" s="761">
        <v>0</v>
      </c>
      <c r="AB137" s="760">
        <v>0</v>
      </c>
      <c r="AC137" s="742" t="s">
        <v>755</v>
      </c>
      <c r="AD137" s="749"/>
    </row>
    <row r="138" spans="1:31" ht="24.75" customHeight="1">
      <c r="A138" s="767" t="s">
        <v>757</v>
      </c>
      <c r="B138" s="355" t="s">
        <v>43</v>
      </c>
      <c r="C138" s="766">
        <v>46388</v>
      </c>
      <c r="D138" s="457"/>
      <c r="E138" s="766"/>
      <c r="F138" s="767"/>
      <c r="G138" s="767"/>
      <c r="H138" s="768">
        <v>52</v>
      </c>
      <c r="I138" s="301" t="s">
        <v>540</v>
      </c>
      <c r="J138" s="768" t="s">
        <v>33</v>
      </c>
      <c r="K138" s="768" t="s">
        <v>523</v>
      </c>
      <c r="L138" s="770"/>
      <c r="M138" s="772" t="s">
        <v>110</v>
      </c>
      <c r="N138" s="798">
        <v>91411.65</v>
      </c>
      <c r="O138" s="772" t="s">
        <v>110</v>
      </c>
      <c r="P138" s="752" t="s">
        <v>32</v>
      </c>
      <c r="Q138" s="780"/>
      <c r="R138" s="774"/>
      <c r="S138" s="774"/>
      <c r="T138" s="774"/>
      <c r="U138" s="748">
        <v>5926</v>
      </c>
      <c r="V138" s="791"/>
      <c r="W138" s="748">
        <v>5926</v>
      </c>
      <c r="X138" s="29">
        <f t="shared" si="9"/>
        <v>0</v>
      </c>
      <c r="Y138" s="740"/>
      <c r="Z138" s="761">
        <v>0</v>
      </c>
      <c r="AA138" s="761">
        <v>0</v>
      </c>
      <c r="AB138" s="760">
        <v>0</v>
      </c>
      <c r="AC138" s="742" t="s">
        <v>749</v>
      </c>
      <c r="AD138" s="749"/>
    </row>
    <row r="139" spans="1:31" ht="24.75" customHeight="1">
      <c r="A139" s="298" t="s">
        <v>758</v>
      </c>
      <c r="B139" s="355" t="s">
        <v>43</v>
      </c>
      <c r="C139" s="766">
        <v>46388</v>
      </c>
      <c r="D139" s="457"/>
      <c r="E139" s="299"/>
      <c r="F139" s="298"/>
      <c r="G139" s="767"/>
      <c r="H139" s="768">
        <v>81</v>
      </c>
      <c r="I139" s="301" t="s">
        <v>540</v>
      </c>
      <c r="J139" s="768" t="s">
        <v>33</v>
      </c>
      <c r="K139" s="768" t="s">
        <v>523</v>
      </c>
      <c r="L139" s="299"/>
      <c r="M139" s="772" t="s">
        <v>110</v>
      </c>
      <c r="N139" s="798">
        <v>105892.05</v>
      </c>
      <c r="O139" s="772" t="s">
        <v>110</v>
      </c>
      <c r="P139" s="752" t="s">
        <v>32</v>
      </c>
      <c r="Q139" s="1074"/>
      <c r="R139" s="1169"/>
      <c r="S139" s="1169"/>
      <c r="T139" s="1169"/>
      <c r="U139" s="748">
        <v>8641</v>
      </c>
      <c r="V139" s="1071"/>
      <c r="W139" s="748">
        <v>8641</v>
      </c>
      <c r="X139" s="29">
        <f t="shared" si="9"/>
        <v>0</v>
      </c>
      <c r="Y139" s="22"/>
      <c r="Z139" s="761">
        <v>0</v>
      </c>
      <c r="AA139" s="761">
        <v>0</v>
      </c>
      <c r="AB139" s="760">
        <v>0</v>
      </c>
      <c r="AC139" s="742" t="s">
        <v>749</v>
      </c>
      <c r="AD139" s="749"/>
    </row>
    <row r="140" spans="1:31" ht="24.75" customHeight="1">
      <c r="A140" s="298" t="s">
        <v>759</v>
      </c>
      <c r="B140" s="355" t="s">
        <v>43</v>
      </c>
      <c r="C140" s="766">
        <v>46388</v>
      </c>
      <c r="D140" s="457"/>
      <c r="E140" s="299"/>
      <c r="F140" s="298"/>
      <c r="G140" s="767"/>
      <c r="H140" s="768">
        <v>79</v>
      </c>
      <c r="I140" s="301" t="s">
        <v>540</v>
      </c>
      <c r="J140" s="768" t="s">
        <v>33</v>
      </c>
      <c r="K140" s="768" t="s">
        <v>523</v>
      </c>
      <c r="L140" s="299"/>
      <c r="M140" s="772" t="s">
        <v>110</v>
      </c>
      <c r="N140" s="798">
        <v>88420</v>
      </c>
      <c r="O140" s="772" t="s">
        <v>110</v>
      </c>
      <c r="P140" s="752" t="s">
        <v>32</v>
      </c>
      <c r="Q140" s="1077"/>
      <c r="R140" s="1180"/>
      <c r="S140" s="1180"/>
      <c r="T140" s="1180"/>
      <c r="U140" s="793">
        <v>7502</v>
      </c>
      <c r="V140" s="1078"/>
      <c r="W140" s="793">
        <v>7502</v>
      </c>
      <c r="X140" s="1181">
        <f t="shared" si="9"/>
        <v>0</v>
      </c>
      <c r="Y140" s="1182"/>
      <c r="Z140" s="761">
        <v>0</v>
      </c>
      <c r="AA140" s="761">
        <v>0</v>
      </c>
      <c r="AB140" s="760">
        <v>0</v>
      </c>
      <c r="AC140" s="742" t="s">
        <v>749</v>
      </c>
      <c r="AD140" s="749"/>
    </row>
    <row r="141" spans="1:31" ht="24.75" customHeight="1">
      <c r="A141" s="1371" t="s">
        <v>760</v>
      </c>
      <c r="B141" s="355" t="s">
        <v>43</v>
      </c>
      <c r="C141" s="766">
        <v>46356</v>
      </c>
      <c r="D141" s="457" t="s">
        <v>60</v>
      </c>
      <c r="E141" s="766">
        <v>46029</v>
      </c>
      <c r="F141" s="298" t="s">
        <v>746</v>
      </c>
      <c r="G141" s="767"/>
      <c r="H141" s="768">
        <v>0</v>
      </c>
      <c r="I141" s="301" t="s">
        <v>540</v>
      </c>
      <c r="J141" s="768" t="s">
        <v>33</v>
      </c>
      <c r="K141" s="768" t="s">
        <v>546</v>
      </c>
      <c r="L141" s="299"/>
      <c r="M141" s="772" t="s">
        <v>238</v>
      </c>
      <c r="N141" s="798"/>
      <c r="O141" s="772" t="s">
        <v>110</v>
      </c>
      <c r="P141" s="752" t="s">
        <v>32</v>
      </c>
      <c r="Q141" s="740">
        <v>45659</v>
      </c>
      <c r="R141" s="1180"/>
      <c r="S141" s="1180"/>
      <c r="T141" s="1180"/>
      <c r="U141" s="793">
        <v>3682</v>
      </c>
      <c r="V141" s="1078"/>
      <c r="W141" s="793">
        <v>3682</v>
      </c>
      <c r="X141" s="1181">
        <f t="shared" si="9"/>
        <v>0</v>
      </c>
      <c r="Y141" s="1182"/>
      <c r="Z141" s="761">
        <v>0</v>
      </c>
      <c r="AA141" s="761">
        <v>0</v>
      </c>
      <c r="AB141" s="760">
        <v>0</v>
      </c>
      <c r="AC141" s="742" t="s">
        <v>761</v>
      </c>
      <c r="AD141" s="749"/>
    </row>
    <row r="142" spans="1:31" ht="24.75" customHeight="1">
      <c r="A142" s="767"/>
      <c r="B142" s="769"/>
      <c r="C142" s="769"/>
      <c r="D142" s="769"/>
      <c r="E142" s="769"/>
      <c r="F142" s="767"/>
      <c r="G142" s="767"/>
      <c r="H142" s="769"/>
      <c r="I142" s="769"/>
      <c r="J142" s="769"/>
      <c r="K142" s="769"/>
      <c r="L142" s="767"/>
      <c r="M142" s="769"/>
      <c r="N142" s="799"/>
      <c r="O142" s="769"/>
      <c r="P142" s="749"/>
      <c r="AE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803"/>
      <c r="B144" s="804"/>
      <c r="C144" s="804"/>
      <c r="D144" s="804"/>
      <c r="E144" s="804"/>
      <c r="F144" s="803"/>
      <c r="G144" s="803"/>
      <c r="H144" s="804"/>
      <c r="I144" s="804"/>
      <c r="J144" s="804"/>
      <c r="K144" s="804"/>
      <c r="L144" s="803"/>
      <c r="M144" s="804"/>
      <c r="N144" s="845"/>
      <c r="O144" s="804"/>
      <c r="P144" s="749"/>
      <c r="AE144" s="749"/>
    </row>
    <row r="145" spans="1:31" ht="24.75" customHeight="1">
      <c r="A145" s="767"/>
      <c r="B145" s="769"/>
      <c r="C145" s="769"/>
      <c r="D145" s="769"/>
      <c r="E145" s="769"/>
      <c r="F145" s="767"/>
      <c r="G145" s="767"/>
      <c r="H145" s="769"/>
      <c r="I145" s="769"/>
      <c r="J145" s="769"/>
      <c r="K145" s="769"/>
      <c r="L145" s="767"/>
      <c r="M145" s="769"/>
      <c r="N145" s="799"/>
      <c r="O145" s="769"/>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801"/>
      <c r="Q148" s="750"/>
      <c r="R148" s="750"/>
      <c r="S148" s="750"/>
      <c r="T148" s="750"/>
      <c r="U148" s="750"/>
      <c r="V148" s="788"/>
      <c r="W148" s="750"/>
      <c r="X148" s="750"/>
      <c r="Y148" s="750"/>
      <c r="Z148" s="750"/>
      <c r="AA148" s="750"/>
      <c r="AB148" s="750"/>
      <c r="AC148" s="750"/>
      <c r="AD148" s="790"/>
    </row>
    <row r="149" spans="1:31" ht="24.75" customHeight="1">
      <c r="A149" s="767"/>
      <c r="B149" s="769"/>
      <c r="C149" s="769"/>
      <c r="D149" s="769"/>
      <c r="E149" s="769"/>
      <c r="F149" s="767"/>
      <c r="G149" s="767"/>
      <c r="H149" s="769"/>
      <c r="I149" s="769"/>
      <c r="J149" s="769"/>
      <c r="K149" s="769"/>
      <c r="L149" s="767"/>
      <c r="M149" s="769"/>
      <c r="N149" s="799"/>
      <c r="O149" s="769"/>
      <c r="P149" s="749"/>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5" ht="15" customHeight="1">
      <c r="A177" s="788"/>
      <c r="B177" s="750"/>
      <c r="C177" s="750"/>
      <c r="D177" s="750"/>
      <c r="E177" s="750"/>
      <c r="F177" s="788"/>
      <c r="G177" s="788"/>
      <c r="H177" s="750"/>
      <c r="I177" s="750"/>
      <c r="J177" s="750"/>
      <c r="K177" s="750"/>
      <c r="L177" s="788"/>
      <c r="M177" s="750"/>
      <c r="N177" s="789"/>
      <c r="O177" s="750"/>
    </row>
  </sheetData>
  <sortState xmlns:xlrd2="http://schemas.microsoft.com/office/spreadsheetml/2017/richdata2" ref="A2:AD25">
    <sortCondition descending="1" ref="B2:B25"/>
  </sortState>
  <dataValidations count="6">
    <dataValidation allowBlank="1" showInputMessage="1" showErrorMessage="1" sqref="D65 D130:D141 L134:L1048576 R132:U1048576 Q132:Q133 Q135:Q140 Q142:Q1048576 Q67:U69 L67:L69 D71:D128 D68 Q20:U20 L20 Q2:U7 L2:L7 L9:L17 Q9:U17 Q24:U65 L24:L65" xr:uid="{1D31F93E-3D68-4310-94BF-578ADAD65882}"/>
    <dataValidation type="list" allowBlank="1" showInputMessage="1" showErrorMessage="1" sqref="J33 J20 J67:J68 J71:J128 J130:J141 J22:J25 J2:J7 J39:J44 J9:J17 J46:J65" xr:uid="{5598570D-D2DE-4A6E-ABB1-14F4B3480632}">
      <formula1>"Received, Pending, Not Required"</formula1>
    </dataValidation>
    <dataValidation type="list" allowBlank="1" showInputMessage="1" showErrorMessage="1" sqref="I33 I130:I1048576 I71:I126 I67:I69 I12:I13 I48:I49 I20 I16:I17 I3:I7 I39:I44 I22:I25 I52:I65" xr:uid="{BDA55F74-4FDA-49CF-8062-F3046665EBCB}">
      <formula1>"On Track, In Jeopardy, Completed on Track, Completed, Completed -Missed TSD"</formula1>
    </dataValidation>
    <dataValidation type="list" allowBlank="1" showInputMessage="1" showErrorMessage="1" sqref="I50:I51 I2 I34:I38 I14:I15 I9:I11 I45:I47 I26:I32" xr:uid="{B676ED09-FB47-4D85-B41D-60012AA8BA0B}">
      <formula1>"On Track, In Jeopardy, Completed on Track, Completed, Completed -Missed TSD, On Hold Per Tillman"</formula1>
    </dataValidation>
    <dataValidation type="list" allowBlank="1" showInputMessage="1" showErrorMessage="1" sqref="K67:K69 K71:K126 K130:K1048576 K20 K2:K7 K9:K17 K23:K65" xr:uid="{E79CFDF7-5B00-4092-B572-9E33744A1925}">
      <formula1>"Pending Locates,Permits, SOW Pending, NTP Pending, Materials, Reassigned, Door Tags"</formula1>
    </dataValidation>
    <dataValidation type="list" allowBlank="1" showInputMessage="1" showErrorMessage="1" sqref="P130:P1048576 P67:P69 P71:P126 P2:P7 P9:P20 P22:P65"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E17" activePane="topRight" state="frozen"/>
      <selection pane="topRight" activeCell="A23" sqref="A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762</v>
      </c>
      <c r="B2" s="377" t="s">
        <v>34</v>
      </c>
      <c r="C2" s="360">
        <v>45960</v>
      </c>
      <c r="D2" s="360" t="s">
        <v>50</v>
      </c>
      <c r="E2" s="360">
        <v>45905</v>
      </c>
      <c r="F2" s="360" t="s">
        <v>55</v>
      </c>
      <c r="G2" s="361"/>
      <c r="H2" s="362">
        <v>0</v>
      </c>
      <c r="I2" s="1145" t="s">
        <v>763</v>
      </c>
      <c r="J2" s="362" t="s">
        <v>30</v>
      </c>
      <c r="K2" s="369"/>
      <c r="L2" s="299">
        <v>45943</v>
      </c>
      <c r="M2" s="695" t="s">
        <v>110</v>
      </c>
      <c r="N2" s="619">
        <v>2167.3000000000002</v>
      </c>
      <c r="O2" s="362" t="s">
        <v>110</v>
      </c>
      <c r="P2" s="486" t="s">
        <v>38</v>
      </c>
      <c r="Q2" s="363">
        <v>45908</v>
      </c>
      <c r="R2" s="363" t="s">
        <v>764</v>
      </c>
      <c r="S2" s="373" t="s">
        <v>765</v>
      </c>
      <c r="T2" s="373" t="s">
        <v>765</v>
      </c>
      <c r="U2" s="333">
        <v>158</v>
      </c>
      <c r="V2" s="450">
        <v>429</v>
      </c>
      <c r="W2" s="44">
        <f>SUM(U2-V2)</f>
        <v>-271</v>
      </c>
      <c r="X2" s="3">
        <f>IFERROR($V2/$U2, 0)</f>
        <v>2.7151898734177213</v>
      </c>
      <c r="Y2" s="30" t="s">
        <v>766</v>
      </c>
      <c r="Z2" s="280">
        <v>0</v>
      </c>
      <c r="AA2" s="280">
        <v>0</v>
      </c>
      <c r="AB2" s="9">
        <v>0</v>
      </c>
      <c r="AC2" s="826" t="s">
        <v>767</v>
      </c>
    </row>
    <row r="3" spans="1:29" ht="39.75" customHeight="1">
      <c r="A3" s="1386" t="s">
        <v>768</v>
      </c>
      <c r="B3" s="377" t="s">
        <v>34</v>
      </c>
      <c r="C3" s="1377">
        <v>46099</v>
      </c>
      <c r="D3" s="1378" t="s">
        <v>50</v>
      </c>
      <c r="E3" s="1378">
        <v>45959</v>
      </c>
      <c r="F3" s="1361" t="s">
        <v>55</v>
      </c>
      <c r="G3" s="1378" t="s">
        <v>769</v>
      </c>
      <c r="H3" s="1390">
        <v>69</v>
      </c>
      <c r="I3" s="1338" t="s">
        <v>763</v>
      </c>
      <c r="J3" s="1338" t="s">
        <v>30</v>
      </c>
      <c r="K3" s="369"/>
      <c r="L3" s="1378">
        <v>45925</v>
      </c>
      <c r="M3" s="1387" t="s">
        <v>110</v>
      </c>
      <c r="N3" s="1391">
        <v>51632</v>
      </c>
      <c r="O3" s="1387" t="s">
        <v>110</v>
      </c>
      <c r="P3" s="1388" t="s">
        <v>38</v>
      </c>
      <c r="Q3" s="1339">
        <v>45932</v>
      </c>
      <c r="R3" s="363" t="s">
        <v>764</v>
      </c>
      <c r="S3" s="373" t="s">
        <v>765</v>
      </c>
      <c r="T3" s="373" t="s">
        <v>765</v>
      </c>
      <c r="U3" s="1340">
        <v>3997</v>
      </c>
      <c r="V3" s="1389">
        <v>4226</v>
      </c>
      <c r="W3" s="1342">
        <f>SUM(U3-V3)</f>
        <v>-229</v>
      </c>
      <c r="X3" s="365">
        <f>IFERROR($V3/$U3, 0)</f>
        <v>1.0572929697272955</v>
      </c>
      <c r="Y3" s="1339">
        <v>45960</v>
      </c>
      <c r="Z3" s="1288">
        <v>1</v>
      </c>
      <c r="AA3" s="1288">
        <v>1</v>
      </c>
      <c r="AB3" s="1288">
        <v>1</v>
      </c>
      <c r="AC3" s="1363" t="s">
        <v>770</v>
      </c>
    </row>
    <row r="4" spans="1:29" ht="39.75" customHeight="1">
      <c r="A4" s="626" t="s">
        <v>771</v>
      </c>
      <c r="B4" s="377" t="s">
        <v>34</v>
      </c>
      <c r="C4" s="360">
        <v>45989</v>
      </c>
      <c r="D4" s="367" t="s">
        <v>54</v>
      </c>
      <c r="E4" s="367">
        <v>45964</v>
      </c>
      <c r="F4" s="366" t="s">
        <v>51</v>
      </c>
      <c r="G4" s="1183" t="s">
        <v>772</v>
      </c>
      <c r="H4" s="1150">
        <v>74</v>
      </c>
      <c r="I4" s="362" t="s">
        <v>763</v>
      </c>
      <c r="J4" s="362" t="s">
        <v>30</v>
      </c>
      <c r="K4" s="362"/>
      <c r="L4" s="19">
        <v>45932</v>
      </c>
      <c r="M4" s="1184" t="s">
        <v>110</v>
      </c>
      <c r="N4" s="1151">
        <v>47064</v>
      </c>
      <c r="O4" s="372" t="s">
        <v>110</v>
      </c>
      <c r="P4" s="486" t="s">
        <v>38</v>
      </c>
      <c r="Q4" s="370">
        <v>45932</v>
      </c>
      <c r="R4" s="363" t="s">
        <v>764</v>
      </c>
      <c r="S4" s="373" t="s">
        <v>765</v>
      </c>
      <c r="T4" s="373" t="s">
        <v>765</v>
      </c>
      <c r="U4" s="685">
        <v>4716</v>
      </c>
      <c r="V4" s="450">
        <v>4647</v>
      </c>
      <c r="W4" s="364">
        <f>SUM(U4-V4)</f>
        <v>69</v>
      </c>
      <c r="X4" s="365">
        <f>IFERROR($V4/$U4, 0)</f>
        <v>0.98536895674300251</v>
      </c>
      <c r="Y4" s="370">
        <v>45971</v>
      </c>
      <c r="Z4" s="1288">
        <v>1</v>
      </c>
      <c r="AA4" s="280">
        <v>0</v>
      </c>
      <c r="AB4" s="1383">
        <v>0</v>
      </c>
      <c r="AC4" s="828" t="s">
        <v>773</v>
      </c>
    </row>
    <row r="5" spans="1:29" ht="39.75" customHeight="1">
      <c r="A5" s="1386" t="s">
        <v>774</v>
      </c>
      <c r="B5" s="377" t="s">
        <v>34</v>
      </c>
      <c r="C5" s="1377">
        <v>46099</v>
      </c>
      <c r="D5" s="1378" t="s">
        <v>54</v>
      </c>
      <c r="E5" s="1378">
        <v>45975</v>
      </c>
      <c r="F5" s="1361" t="s">
        <v>51</v>
      </c>
      <c r="G5" s="1378" t="s">
        <v>775</v>
      </c>
      <c r="H5" s="1150">
        <v>48</v>
      </c>
      <c r="I5" s="1338" t="s">
        <v>763</v>
      </c>
      <c r="J5" s="1338" t="s">
        <v>30</v>
      </c>
      <c r="K5" s="362"/>
      <c r="L5" s="1378" t="s">
        <v>260</v>
      </c>
      <c r="M5" s="1387" t="s">
        <v>110</v>
      </c>
      <c r="N5" s="1151">
        <v>39064</v>
      </c>
      <c r="O5" s="372" t="s">
        <v>110</v>
      </c>
      <c r="P5" s="1388" t="s">
        <v>38</v>
      </c>
      <c r="Q5" s="1339">
        <v>45932</v>
      </c>
      <c r="R5" s="363" t="s">
        <v>764</v>
      </c>
      <c r="S5" s="373" t="s">
        <v>765</v>
      </c>
      <c r="T5" s="373" t="s">
        <v>765</v>
      </c>
      <c r="U5" s="1340">
        <v>2982</v>
      </c>
      <c r="V5" s="1389">
        <v>2970</v>
      </c>
      <c r="W5" s="1342">
        <f>SUM(U5-V5)</f>
        <v>12</v>
      </c>
      <c r="X5" s="365">
        <f>IFERROR($V5/$U5, 0)</f>
        <v>0.99597585513078468</v>
      </c>
      <c r="Y5" s="1339">
        <v>46104</v>
      </c>
      <c r="Z5" s="1288">
        <v>0</v>
      </c>
      <c r="AA5" s="1288">
        <v>0</v>
      </c>
      <c r="AB5" s="1383">
        <v>0</v>
      </c>
      <c r="AC5" s="1363" t="s">
        <v>776</v>
      </c>
    </row>
    <row r="6" spans="1:29" ht="39.75" customHeight="1">
      <c r="A6" s="754" t="s">
        <v>130</v>
      </c>
      <c r="B6" s="377" t="s">
        <v>34</v>
      </c>
      <c r="C6" s="704">
        <v>46040</v>
      </c>
      <c r="D6" s="716" t="s">
        <v>777</v>
      </c>
      <c r="E6" s="715">
        <v>45867</v>
      </c>
      <c r="F6" s="716" t="s">
        <v>53</v>
      </c>
      <c r="G6" s="716" t="s">
        <v>778</v>
      </c>
      <c r="H6" s="717">
        <v>0</v>
      </c>
      <c r="I6" s="372" t="s">
        <v>763</v>
      </c>
      <c r="J6" s="717" t="s">
        <v>30</v>
      </c>
      <c r="K6" s="362"/>
      <c r="L6" s="715" t="s">
        <v>260</v>
      </c>
      <c r="M6" s="717" t="s">
        <v>110</v>
      </c>
      <c r="N6" s="727">
        <v>144972.5</v>
      </c>
      <c r="O6" s="717" t="s">
        <v>110</v>
      </c>
      <c r="P6" s="755" t="s">
        <v>38</v>
      </c>
      <c r="Q6" s="720">
        <v>45867</v>
      </c>
      <c r="R6" s="363" t="s">
        <v>764</v>
      </c>
      <c r="S6" s="373" t="s">
        <v>765</v>
      </c>
      <c r="T6" s="373" t="s">
        <v>765</v>
      </c>
      <c r="U6" s="685">
        <v>9840</v>
      </c>
      <c r="V6" s="450">
        <v>9806</v>
      </c>
      <c r="W6" s="710">
        <f>SUM(U6-V6)</f>
        <v>34</v>
      </c>
      <c r="X6" s="365">
        <f>IFERROR($V6/$U6, 0)</f>
        <v>0.99654471544715451</v>
      </c>
      <c r="Y6" s="720">
        <v>45884</v>
      </c>
      <c r="Z6" s="712">
        <v>1</v>
      </c>
      <c r="AA6" s="712">
        <v>0</v>
      </c>
      <c r="AB6" s="721">
        <v>9106</v>
      </c>
      <c r="AC6" s="713" t="s">
        <v>779</v>
      </c>
    </row>
    <row r="7" spans="1:29" ht="39.75" customHeight="1">
      <c r="A7" s="754" t="s">
        <v>780</v>
      </c>
      <c r="B7" s="377" t="s">
        <v>34</v>
      </c>
      <c r="C7" s="704">
        <v>46096</v>
      </c>
      <c r="D7" s="716" t="s">
        <v>52</v>
      </c>
      <c r="E7" s="715">
        <v>46077</v>
      </c>
      <c r="F7" s="716" t="s">
        <v>53</v>
      </c>
      <c r="G7" s="716" t="s">
        <v>781</v>
      </c>
      <c r="H7" s="717">
        <v>0</v>
      </c>
      <c r="I7" s="372" t="s">
        <v>763</v>
      </c>
      <c r="J7" s="717" t="s">
        <v>30</v>
      </c>
      <c r="K7" s="1338"/>
      <c r="L7" s="715" t="s">
        <v>260</v>
      </c>
      <c r="M7" s="717" t="s">
        <v>110</v>
      </c>
      <c r="N7" s="727">
        <v>73653.899999999994</v>
      </c>
      <c r="O7" s="717" t="s">
        <v>110</v>
      </c>
      <c r="P7" s="755" t="s">
        <v>38</v>
      </c>
      <c r="Q7" s="1339">
        <v>46077</v>
      </c>
      <c r="R7" s="363" t="s">
        <v>764</v>
      </c>
      <c r="S7" s="373" t="s">
        <v>765</v>
      </c>
      <c r="T7" s="373" t="s">
        <v>765</v>
      </c>
      <c r="U7" s="1340">
        <v>6668</v>
      </c>
      <c r="V7" s="1341">
        <v>6668</v>
      </c>
      <c r="W7" s="1342">
        <f>SUM(U7-V7)</f>
        <v>0</v>
      </c>
      <c r="X7" s="365">
        <f>IFERROR($V7/$U7, 0)</f>
        <v>1</v>
      </c>
      <c r="Y7" s="370">
        <v>46090</v>
      </c>
      <c r="Z7" s="712">
        <v>1</v>
      </c>
      <c r="AA7" s="712">
        <v>0</v>
      </c>
      <c r="AB7" s="1343">
        <v>0</v>
      </c>
      <c r="AC7" s="1337"/>
    </row>
    <row r="8" spans="1:29" ht="39.75" customHeight="1">
      <c r="A8" s="754" t="s">
        <v>782</v>
      </c>
      <c r="B8" s="377" t="s">
        <v>34</v>
      </c>
      <c r="C8" s="704">
        <v>46107</v>
      </c>
      <c r="D8" s="704" t="s">
        <v>54</v>
      </c>
      <c r="E8" s="704">
        <v>45980</v>
      </c>
      <c r="F8" s="704" t="s">
        <v>53</v>
      </c>
      <c r="G8" s="705" t="s">
        <v>783</v>
      </c>
      <c r="H8" s="706">
        <v>82</v>
      </c>
      <c r="I8" s="706" t="s">
        <v>763</v>
      </c>
      <c r="J8" s="706" t="s">
        <v>30</v>
      </c>
      <c r="K8" s="706"/>
      <c r="L8" s="715" t="s">
        <v>260</v>
      </c>
      <c r="M8" s="706" t="s">
        <v>110</v>
      </c>
      <c r="N8" s="707">
        <v>56294</v>
      </c>
      <c r="O8" s="998" t="s">
        <v>110</v>
      </c>
      <c r="P8" s="755" t="s">
        <v>38</v>
      </c>
      <c r="Q8" s="709">
        <v>45981</v>
      </c>
      <c r="R8" s="363" t="s">
        <v>764</v>
      </c>
      <c r="S8" s="373" t="s">
        <v>765</v>
      </c>
      <c r="T8" s="373" t="s">
        <v>765</v>
      </c>
      <c r="U8" s="710">
        <v>4146</v>
      </c>
      <c r="V8" s="756">
        <v>4172</v>
      </c>
      <c r="W8" s="710">
        <f>SUM(U8-V8)</f>
        <v>-26</v>
      </c>
      <c r="X8" s="365">
        <f>IFERROR($V8/$U8, 0)</f>
        <v>1.0062711046792088</v>
      </c>
      <c r="Y8" s="720">
        <v>46084</v>
      </c>
      <c r="Z8" s="712">
        <v>0</v>
      </c>
      <c r="AA8" s="712">
        <v>0</v>
      </c>
      <c r="AB8" s="710">
        <v>0</v>
      </c>
      <c r="AC8" s="713" t="s">
        <v>784</v>
      </c>
    </row>
    <row r="9" spans="1:29" ht="39.75" customHeight="1">
      <c r="A9" s="754" t="s">
        <v>785</v>
      </c>
      <c r="B9" s="377" t="s">
        <v>34</v>
      </c>
      <c r="C9" s="704">
        <v>46107</v>
      </c>
      <c r="D9" s="704" t="s">
        <v>54</v>
      </c>
      <c r="E9" s="704">
        <v>46009</v>
      </c>
      <c r="F9" s="704" t="s">
        <v>53</v>
      </c>
      <c r="G9" s="705" t="s">
        <v>786</v>
      </c>
      <c r="H9" s="706">
        <v>54</v>
      </c>
      <c r="I9" s="706" t="s">
        <v>763</v>
      </c>
      <c r="J9" s="706" t="s">
        <v>30</v>
      </c>
      <c r="K9" s="706"/>
      <c r="L9" s="704">
        <v>46077</v>
      </c>
      <c r="M9" s="706" t="s">
        <v>110</v>
      </c>
      <c r="N9" s="707">
        <v>58240</v>
      </c>
      <c r="O9" s="706" t="s">
        <v>110</v>
      </c>
      <c r="P9" s="755" t="s">
        <v>38</v>
      </c>
      <c r="Q9" s="1059">
        <v>46077</v>
      </c>
      <c r="R9" s="363" t="s">
        <v>764</v>
      </c>
      <c r="S9" s="373" t="s">
        <v>765</v>
      </c>
      <c r="T9" s="373" t="s">
        <v>765</v>
      </c>
      <c r="U9" s="710">
        <v>3599</v>
      </c>
      <c r="V9" s="756">
        <v>3599</v>
      </c>
      <c r="W9" s="710">
        <f>SUM(U9-V9)</f>
        <v>0</v>
      </c>
      <c r="X9" s="365">
        <f>IFERROR($V9/$U9, 0)</f>
        <v>1</v>
      </c>
      <c r="Y9" s="720">
        <v>46085</v>
      </c>
      <c r="Z9" s="712">
        <v>0</v>
      </c>
      <c r="AA9" s="712">
        <v>0</v>
      </c>
      <c r="AB9" s="721">
        <v>0</v>
      </c>
      <c r="AC9" s="713" t="s">
        <v>787</v>
      </c>
    </row>
    <row r="10" spans="1:29" ht="39.75" customHeight="1">
      <c r="A10" s="754" t="s">
        <v>788</v>
      </c>
      <c r="B10" s="377" t="s">
        <v>37</v>
      </c>
      <c r="C10" s="704">
        <v>46006</v>
      </c>
      <c r="D10" s="716" t="s">
        <v>52</v>
      </c>
      <c r="E10" s="715">
        <v>45987</v>
      </c>
      <c r="F10" s="716" t="s">
        <v>51</v>
      </c>
      <c r="G10" s="716" t="s">
        <v>789</v>
      </c>
      <c r="H10" s="717">
        <v>30</v>
      </c>
      <c r="I10" s="372" t="s">
        <v>763</v>
      </c>
      <c r="J10" s="1150" t="s">
        <v>30</v>
      </c>
      <c r="K10" s="706"/>
      <c r="L10" s="367" t="s">
        <v>260</v>
      </c>
      <c r="M10" s="717" t="s">
        <v>110</v>
      </c>
      <c r="N10" s="850">
        <v>31387.05</v>
      </c>
      <c r="O10" s="717" t="s">
        <v>110</v>
      </c>
      <c r="P10" s="755" t="s">
        <v>38</v>
      </c>
      <c r="Q10" s="720">
        <v>45992</v>
      </c>
      <c r="R10" s="363" t="s">
        <v>764</v>
      </c>
      <c r="S10" s="373" t="s">
        <v>765</v>
      </c>
      <c r="T10" s="373" t="s">
        <v>765</v>
      </c>
      <c r="U10" s="721">
        <v>2580</v>
      </c>
      <c r="V10" s="756">
        <v>2637</v>
      </c>
      <c r="W10" s="710">
        <f>SUM(U10-V10)</f>
        <v>-57</v>
      </c>
      <c r="X10" s="365">
        <f>IFERROR($V10/$U10, 0)</f>
        <v>1.0220930232558139</v>
      </c>
      <c r="Y10" s="720">
        <v>46001</v>
      </c>
      <c r="Z10" s="712">
        <v>0</v>
      </c>
      <c r="AA10" s="712">
        <v>0</v>
      </c>
      <c r="AB10" s="721">
        <v>0</v>
      </c>
      <c r="AC10" s="828" t="s">
        <v>790</v>
      </c>
    </row>
    <row r="11" spans="1:29" ht="39.75" customHeight="1">
      <c r="A11" s="754" t="s">
        <v>791</v>
      </c>
      <c r="B11" s="377" t="s">
        <v>37</v>
      </c>
      <c r="C11" s="704">
        <v>46040</v>
      </c>
      <c r="D11" s="716" t="s">
        <v>52</v>
      </c>
      <c r="E11" s="715">
        <v>46031</v>
      </c>
      <c r="F11" s="716" t="s">
        <v>51</v>
      </c>
      <c r="G11" s="716" t="s">
        <v>792</v>
      </c>
      <c r="H11" s="717">
        <v>73</v>
      </c>
      <c r="I11" s="372" t="s">
        <v>763</v>
      </c>
      <c r="J11" s="1150" t="s">
        <v>30</v>
      </c>
      <c r="K11" s="706"/>
      <c r="L11" s="367" t="s">
        <v>260</v>
      </c>
      <c r="M11" s="717" t="s">
        <v>110</v>
      </c>
      <c r="N11" s="727">
        <v>77814</v>
      </c>
      <c r="O11" s="717" t="s">
        <v>110</v>
      </c>
      <c r="P11" s="755" t="s">
        <v>38</v>
      </c>
      <c r="Q11" s="720">
        <v>46015</v>
      </c>
      <c r="R11" s="363" t="s">
        <v>764</v>
      </c>
      <c r="S11" s="373" t="s">
        <v>765</v>
      </c>
      <c r="T11" s="373" t="s">
        <v>765</v>
      </c>
      <c r="U11" s="721">
        <v>6263</v>
      </c>
      <c r="V11" s="756">
        <v>6221</v>
      </c>
      <c r="W11" s="710">
        <f>SUM(U11-V11)</f>
        <v>42</v>
      </c>
      <c r="X11" s="365">
        <f>IFERROR($V11/$U11, 0)</f>
        <v>0.9932939485869392</v>
      </c>
      <c r="Y11" s="720">
        <v>46024</v>
      </c>
      <c r="Z11" s="712">
        <v>0</v>
      </c>
      <c r="AA11" s="712">
        <v>0</v>
      </c>
      <c r="AB11" s="721">
        <v>0</v>
      </c>
      <c r="AC11" s="828" t="s">
        <v>793</v>
      </c>
    </row>
    <row r="12" spans="1:29" ht="39.75" customHeight="1">
      <c r="A12" s="754" t="s">
        <v>794</v>
      </c>
      <c r="B12" s="377" t="s">
        <v>37</v>
      </c>
      <c r="C12" s="704">
        <v>46081</v>
      </c>
      <c r="D12" s="716" t="s">
        <v>50</v>
      </c>
      <c r="E12" s="715">
        <v>46001</v>
      </c>
      <c r="F12" s="716" t="s">
        <v>51</v>
      </c>
      <c r="G12" s="716" t="s">
        <v>795</v>
      </c>
      <c r="H12" s="717">
        <v>80</v>
      </c>
      <c r="I12" s="372" t="s">
        <v>763</v>
      </c>
      <c r="J12" s="1150" t="s">
        <v>30</v>
      </c>
      <c r="K12" s="706"/>
      <c r="L12" s="715">
        <v>46021</v>
      </c>
      <c r="M12" s="717" t="s">
        <v>110</v>
      </c>
      <c r="N12" s="727">
        <v>65843.5</v>
      </c>
      <c r="O12" s="717" t="s">
        <v>110</v>
      </c>
      <c r="P12" s="755" t="s">
        <v>38</v>
      </c>
      <c r="Q12" s="720">
        <v>45995</v>
      </c>
      <c r="R12" s="363" t="s">
        <v>764</v>
      </c>
      <c r="S12" s="373" t="s">
        <v>765</v>
      </c>
      <c r="T12" s="373" t="s">
        <v>765</v>
      </c>
      <c r="U12" s="721">
        <v>5052</v>
      </c>
      <c r="V12" s="756">
        <v>4889</v>
      </c>
      <c r="W12" s="710">
        <f>SUM(U12-V12)</f>
        <v>163</v>
      </c>
      <c r="X12" s="365">
        <f>IFERROR($V12/$U12, 0)</f>
        <v>0.967735550277118</v>
      </c>
      <c r="Y12" s="720">
        <v>46001</v>
      </c>
      <c r="Z12" s="712">
        <v>0</v>
      </c>
      <c r="AA12" s="712">
        <v>0</v>
      </c>
      <c r="AB12" s="721">
        <v>0</v>
      </c>
      <c r="AC12" s="713" t="s">
        <v>796</v>
      </c>
    </row>
    <row r="13" spans="1:29" ht="39.75" customHeight="1">
      <c r="A13" s="754" t="s">
        <v>797</v>
      </c>
      <c r="B13" s="377" t="s">
        <v>37</v>
      </c>
      <c r="C13" s="704">
        <v>46081</v>
      </c>
      <c r="D13" s="716" t="s">
        <v>52</v>
      </c>
      <c r="E13" s="715">
        <v>46043</v>
      </c>
      <c r="F13" s="716" t="s">
        <v>51</v>
      </c>
      <c r="G13" s="716" t="s">
        <v>798</v>
      </c>
      <c r="H13" s="717">
        <v>61</v>
      </c>
      <c r="I13" s="372" t="s">
        <v>763</v>
      </c>
      <c r="J13" s="717" t="s">
        <v>30</v>
      </c>
      <c r="K13" s="706"/>
      <c r="L13" s="715">
        <v>46038</v>
      </c>
      <c r="M13" s="717" t="s">
        <v>110</v>
      </c>
      <c r="N13" s="727">
        <v>56650</v>
      </c>
      <c r="O13" s="717" t="s">
        <v>110</v>
      </c>
      <c r="P13" s="755" t="s">
        <v>38</v>
      </c>
      <c r="Q13" s="720">
        <v>46038</v>
      </c>
      <c r="R13" s="363" t="s">
        <v>764</v>
      </c>
      <c r="S13" s="373" t="s">
        <v>765</v>
      </c>
      <c r="T13" s="373" t="s">
        <v>765</v>
      </c>
      <c r="U13" s="721">
        <v>4641</v>
      </c>
      <c r="V13" s="756">
        <v>4757</v>
      </c>
      <c r="W13" s="710">
        <f>SUM(U13-V13)</f>
        <v>-116</v>
      </c>
      <c r="X13" s="365">
        <f>IFERROR($V13/$U13, 0)</f>
        <v>1.0249946132299073</v>
      </c>
      <c r="Y13" s="720">
        <v>46051</v>
      </c>
      <c r="Z13" s="712">
        <v>0</v>
      </c>
      <c r="AA13" s="712">
        <v>0</v>
      </c>
      <c r="AB13" s="721">
        <v>0</v>
      </c>
      <c r="AC13" s="713" t="s">
        <v>799</v>
      </c>
    </row>
    <row r="14" spans="1:29" ht="39.75" customHeight="1">
      <c r="A14" s="626" t="s">
        <v>800</v>
      </c>
      <c r="B14" s="377" t="s">
        <v>37</v>
      </c>
      <c r="C14" s="360">
        <v>46053</v>
      </c>
      <c r="D14" s="366" t="s">
        <v>52</v>
      </c>
      <c r="E14" s="367">
        <v>45964</v>
      </c>
      <c r="F14" s="366" t="s">
        <v>51</v>
      </c>
      <c r="G14" s="368"/>
      <c r="H14" s="369">
        <v>82</v>
      </c>
      <c r="I14" s="372" t="s">
        <v>763</v>
      </c>
      <c r="J14" s="369" t="s">
        <v>30</v>
      </c>
      <c r="K14" s="362"/>
      <c r="L14" s="367" t="s">
        <v>260</v>
      </c>
      <c r="M14" s="369" t="s">
        <v>110</v>
      </c>
      <c r="N14" s="646">
        <v>101871</v>
      </c>
      <c r="O14" s="369" t="s">
        <v>110</v>
      </c>
      <c r="P14" s="486" t="s">
        <v>38</v>
      </c>
      <c r="Q14" s="370">
        <v>45965</v>
      </c>
      <c r="R14" s="370">
        <v>46042</v>
      </c>
      <c r="S14" s="373" t="s">
        <v>765</v>
      </c>
      <c r="T14" s="373" t="s">
        <v>765</v>
      </c>
      <c r="U14" s="9">
        <v>8100</v>
      </c>
      <c r="V14" s="487">
        <v>7972</v>
      </c>
      <c r="W14" s="364">
        <f>SUM(U14-V14)</f>
        <v>128</v>
      </c>
      <c r="X14" s="365">
        <f>IFERROR($V14/$U14, 0)</f>
        <v>0.98419753086419748</v>
      </c>
      <c r="Y14" s="370">
        <v>45973</v>
      </c>
      <c r="Z14" s="280">
        <v>0</v>
      </c>
      <c r="AA14" s="280">
        <v>0</v>
      </c>
      <c r="AB14" s="9">
        <v>0</v>
      </c>
      <c r="AC14" s="828" t="s">
        <v>801</v>
      </c>
    </row>
    <row r="15" spans="1:29" ht="39.75" customHeight="1">
      <c r="A15" s="626" t="s">
        <v>802</v>
      </c>
      <c r="B15" s="377" t="s">
        <v>37</v>
      </c>
      <c r="C15" s="360">
        <v>46053</v>
      </c>
      <c r="D15" s="366" t="s">
        <v>52</v>
      </c>
      <c r="E15" s="367">
        <v>45974</v>
      </c>
      <c r="F15" s="366" t="s">
        <v>51</v>
      </c>
      <c r="G15" s="368" t="s">
        <v>803</v>
      </c>
      <c r="H15" s="369">
        <v>77</v>
      </c>
      <c r="I15" s="372" t="s">
        <v>763</v>
      </c>
      <c r="J15" s="369" t="s">
        <v>30</v>
      </c>
      <c r="K15" s="362"/>
      <c r="L15" s="367">
        <v>45965</v>
      </c>
      <c r="M15" s="369" t="s">
        <v>110</v>
      </c>
      <c r="N15" s="646">
        <v>90786</v>
      </c>
      <c r="O15" s="369" t="s">
        <v>110</v>
      </c>
      <c r="P15" s="486" t="s">
        <v>38</v>
      </c>
      <c r="Q15" s="370">
        <v>45965</v>
      </c>
      <c r="R15" s="370">
        <v>46042</v>
      </c>
      <c r="S15" s="373" t="s">
        <v>765</v>
      </c>
      <c r="T15" s="373" t="s">
        <v>765</v>
      </c>
      <c r="U15" s="9">
        <v>8013</v>
      </c>
      <c r="V15" s="487">
        <v>7885</v>
      </c>
      <c r="W15" s="364">
        <f>SUM(U15-V15)</f>
        <v>128</v>
      </c>
      <c r="X15" s="365">
        <f>IFERROR($V15/$U15, 0)</f>
        <v>0.98402595781854485</v>
      </c>
      <c r="Y15" s="370">
        <v>45979</v>
      </c>
      <c r="Z15" s="280">
        <v>0</v>
      </c>
      <c r="AA15" s="280">
        <v>0</v>
      </c>
      <c r="AB15" s="9">
        <v>0</v>
      </c>
      <c r="AC15" s="828" t="s">
        <v>801</v>
      </c>
    </row>
    <row r="16" spans="1:29" ht="39.75" customHeight="1">
      <c r="A16" s="806" t="s">
        <v>804</v>
      </c>
      <c r="B16" s="311" t="s">
        <v>37</v>
      </c>
      <c r="C16" s="704">
        <v>46040</v>
      </c>
      <c r="D16" s="716" t="s">
        <v>52</v>
      </c>
      <c r="E16" s="715">
        <v>45996</v>
      </c>
      <c r="F16" s="716" t="s">
        <v>51</v>
      </c>
      <c r="G16" s="716" t="s">
        <v>805</v>
      </c>
      <c r="H16" s="717">
        <v>78</v>
      </c>
      <c r="I16" s="372" t="s">
        <v>763</v>
      </c>
      <c r="J16" s="717" t="s">
        <v>30</v>
      </c>
      <c r="K16" s="706"/>
      <c r="L16" s="367" t="s">
        <v>260</v>
      </c>
      <c r="M16" s="717" t="s">
        <v>110</v>
      </c>
      <c r="N16" s="727">
        <v>84477</v>
      </c>
      <c r="O16" s="717" t="s">
        <v>110</v>
      </c>
      <c r="P16" s="755" t="s">
        <v>38</v>
      </c>
      <c r="Q16" s="720">
        <v>46000</v>
      </c>
      <c r="R16" s="363" t="s">
        <v>764</v>
      </c>
      <c r="S16" s="373" t="s">
        <v>765</v>
      </c>
      <c r="T16" s="373" t="s">
        <v>765</v>
      </c>
      <c r="U16" s="721">
        <v>6758</v>
      </c>
      <c r="V16" s="781">
        <v>6565</v>
      </c>
      <c r="W16" s="748">
        <f>SUM(U16-V16)</f>
        <v>193</v>
      </c>
      <c r="X16" s="3">
        <f>IFERROR($V16/$U16, 0)</f>
        <v>0.97144125480911514</v>
      </c>
      <c r="Y16" s="805">
        <v>46006</v>
      </c>
      <c r="Z16" s="712">
        <v>0</v>
      </c>
      <c r="AA16" s="824">
        <v>0</v>
      </c>
      <c r="AB16" s="825">
        <v>0</v>
      </c>
      <c r="AC16" s="829" t="s">
        <v>806</v>
      </c>
    </row>
    <row r="17" spans="1:29" ht="39.75" customHeight="1">
      <c r="A17" s="754" t="s">
        <v>807</v>
      </c>
      <c r="B17" s="705" t="s">
        <v>31</v>
      </c>
      <c r="C17" s="770">
        <v>45838</v>
      </c>
      <c r="D17" s="456" t="s">
        <v>808</v>
      </c>
      <c r="E17" s="766">
        <v>46084</v>
      </c>
      <c r="F17" s="703" t="s">
        <v>57</v>
      </c>
      <c r="G17" s="705" t="s">
        <v>809</v>
      </c>
      <c r="H17" s="706">
        <v>26</v>
      </c>
      <c r="I17" s="1145" t="s">
        <v>763</v>
      </c>
      <c r="J17" s="706" t="s">
        <v>30</v>
      </c>
      <c r="K17" s="706"/>
      <c r="L17" s="367" t="s">
        <v>260</v>
      </c>
      <c r="M17" s="706" t="s">
        <v>110</v>
      </c>
      <c r="N17" s="707">
        <v>12781.6</v>
      </c>
      <c r="O17" s="706" t="s">
        <v>110</v>
      </c>
      <c r="P17" s="755" t="s">
        <v>38</v>
      </c>
      <c r="Q17" s="709">
        <v>46084</v>
      </c>
      <c r="R17" s="363" t="s">
        <v>764</v>
      </c>
      <c r="S17" s="373" t="s">
        <v>765</v>
      </c>
      <c r="T17" s="373" t="s">
        <v>765</v>
      </c>
      <c r="U17" s="333">
        <v>937</v>
      </c>
      <c r="V17" s="756">
        <v>927</v>
      </c>
      <c r="W17" s="710">
        <f>SUM(U17-V17)</f>
        <v>10</v>
      </c>
      <c r="X17" s="365">
        <f>IFERROR($V17/$U17, 0)</f>
        <v>0.98932764140875129</v>
      </c>
      <c r="Y17" s="720">
        <v>46098</v>
      </c>
      <c r="Z17" s="712">
        <v>1</v>
      </c>
      <c r="AA17" s="712">
        <v>1</v>
      </c>
      <c r="AB17" s="1288">
        <v>1</v>
      </c>
      <c r="AC17" s="743" t="s">
        <v>810</v>
      </c>
    </row>
    <row r="18" spans="1:29" ht="39.75" customHeight="1">
      <c r="A18" s="754" t="s">
        <v>811</v>
      </c>
      <c r="B18" s="705" t="s">
        <v>31</v>
      </c>
      <c r="C18" s="704">
        <v>46073</v>
      </c>
      <c r="D18" s="704" t="s">
        <v>812</v>
      </c>
      <c r="E18" s="704">
        <v>46045</v>
      </c>
      <c r="F18" s="705" t="s">
        <v>57</v>
      </c>
      <c r="G18" s="705"/>
      <c r="H18" s="706">
        <v>81</v>
      </c>
      <c r="I18" s="1145" t="s">
        <v>540</v>
      </c>
      <c r="J18" s="706" t="s">
        <v>30</v>
      </c>
      <c r="K18" s="706"/>
      <c r="L18" s="704">
        <v>46027</v>
      </c>
      <c r="M18" s="706" t="s">
        <v>110</v>
      </c>
      <c r="N18" s="707">
        <v>53152.33</v>
      </c>
      <c r="O18" s="706" t="s">
        <v>110</v>
      </c>
      <c r="P18" s="755" t="s">
        <v>38</v>
      </c>
      <c r="Q18" s="709">
        <v>46027</v>
      </c>
      <c r="R18" s="363" t="s">
        <v>764</v>
      </c>
      <c r="S18" s="373" t="s">
        <v>765</v>
      </c>
      <c r="T18" s="373" t="s">
        <v>765</v>
      </c>
      <c r="U18" s="333">
        <v>3323</v>
      </c>
      <c r="V18" s="756">
        <v>3100</v>
      </c>
      <c r="W18" s="710">
        <f>SUM(U18-V18)</f>
        <v>223</v>
      </c>
      <c r="X18" s="365">
        <f>IFERROR($V18/$U18, 0)</f>
        <v>0.93289196509178451</v>
      </c>
      <c r="Y18" s="720">
        <v>46056</v>
      </c>
      <c r="Z18" s="712">
        <v>1</v>
      </c>
      <c r="AA18" s="712">
        <v>1</v>
      </c>
      <c r="AB18" s="712">
        <v>1</v>
      </c>
      <c r="AC18" s="713" t="s">
        <v>813</v>
      </c>
    </row>
    <row r="19" spans="1:29" ht="39.75" customHeight="1">
      <c r="A19" s="754" t="s">
        <v>814</v>
      </c>
      <c r="B19" s="705" t="s">
        <v>31</v>
      </c>
      <c r="C19" s="704">
        <v>46117</v>
      </c>
      <c r="D19" s="704" t="s">
        <v>56</v>
      </c>
      <c r="E19" s="704">
        <v>46100</v>
      </c>
      <c r="F19" s="375" t="s">
        <v>57</v>
      </c>
      <c r="G19" s="705" t="s">
        <v>815</v>
      </c>
      <c r="H19" s="706">
        <v>0</v>
      </c>
      <c r="I19" s="1145" t="s">
        <v>763</v>
      </c>
      <c r="J19" s="706" t="s">
        <v>30</v>
      </c>
      <c r="K19" s="706"/>
      <c r="L19" s="766" t="s">
        <v>260</v>
      </c>
      <c r="M19" s="706" t="s">
        <v>110</v>
      </c>
      <c r="N19" s="707">
        <v>13022.05</v>
      </c>
      <c r="O19" s="706" t="s">
        <v>110</v>
      </c>
      <c r="P19" s="755" t="s">
        <v>38</v>
      </c>
      <c r="Q19" s="740">
        <v>46097</v>
      </c>
      <c r="R19" s="363" t="s">
        <v>764</v>
      </c>
      <c r="S19" s="373" t="s">
        <v>765</v>
      </c>
      <c r="T19" s="373" t="s">
        <v>765</v>
      </c>
      <c r="U19" s="333">
        <v>923</v>
      </c>
      <c r="V19" s="450">
        <v>918</v>
      </c>
      <c r="W19" s="710">
        <f>SUM(U19-V19)</f>
        <v>5</v>
      </c>
      <c r="X19" s="365">
        <f>IFERROR($V19/$U19, 0)</f>
        <v>0.99458288190682553</v>
      </c>
      <c r="Y19" s="1369">
        <v>46106</v>
      </c>
      <c r="Z19" s="712">
        <v>0</v>
      </c>
      <c r="AA19" s="712">
        <v>0</v>
      </c>
      <c r="AB19" s="710">
        <v>0</v>
      </c>
      <c r="AC19" s="732" t="s">
        <v>816</v>
      </c>
    </row>
    <row r="20" spans="1:29" ht="39.75" customHeight="1">
      <c r="A20" s="626" t="s">
        <v>817</v>
      </c>
      <c r="B20" s="358" t="s">
        <v>31</v>
      </c>
      <c r="C20" s="360">
        <v>46021</v>
      </c>
      <c r="D20" s="358" t="s">
        <v>818</v>
      </c>
      <c r="E20" s="360" t="s">
        <v>260</v>
      </c>
      <c r="F20" s="358" t="s">
        <v>61</v>
      </c>
      <c r="G20" s="361" t="s">
        <v>819</v>
      </c>
      <c r="H20" s="362">
        <v>0</v>
      </c>
      <c r="I20" s="362" t="s">
        <v>763</v>
      </c>
      <c r="J20" s="362" t="s">
        <v>30</v>
      </c>
      <c r="K20" s="362"/>
      <c r="L20" s="360" t="s">
        <v>555</v>
      </c>
      <c r="M20" s="362" t="s">
        <v>110</v>
      </c>
      <c r="N20" s="619">
        <v>1931.75</v>
      </c>
      <c r="O20" s="362" t="s">
        <v>110</v>
      </c>
      <c r="P20" s="677" t="s">
        <v>38</v>
      </c>
      <c r="Q20" s="59"/>
      <c r="R20" s="363" t="s">
        <v>764</v>
      </c>
      <c r="S20" s="373" t="s">
        <v>765</v>
      </c>
      <c r="T20" s="373" t="s">
        <v>765</v>
      </c>
      <c r="U20" s="333">
        <v>0</v>
      </c>
      <c r="V20" s="450">
        <v>0</v>
      </c>
      <c r="W20" s="364">
        <f>SUM(U20-V20)</f>
        <v>0</v>
      </c>
      <c r="X20" s="365">
        <f>IFERROR($V20/$U20, 0)</f>
        <v>0</v>
      </c>
      <c r="Y20" s="370">
        <v>45996</v>
      </c>
      <c r="Z20" s="280">
        <v>0</v>
      </c>
      <c r="AA20" s="280">
        <v>1</v>
      </c>
      <c r="AB20" s="364">
        <v>0</v>
      </c>
      <c r="AC20" s="826" t="s">
        <v>820</v>
      </c>
    </row>
    <row r="21" spans="1:29" ht="39.75" customHeight="1">
      <c r="A21" s="806" t="s">
        <v>821</v>
      </c>
      <c r="B21" s="355" t="s">
        <v>41</v>
      </c>
      <c r="C21" s="299">
        <v>46081</v>
      </c>
      <c r="D21" s="716" t="s">
        <v>822</v>
      </c>
      <c r="E21" s="766">
        <v>46059</v>
      </c>
      <c r="F21" s="767" t="s">
        <v>51</v>
      </c>
      <c r="G21" s="767"/>
      <c r="H21" s="768">
        <v>171</v>
      </c>
      <c r="I21" s="301" t="s">
        <v>763</v>
      </c>
      <c r="J21" s="768" t="s">
        <v>36</v>
      </c>
      <c r="K21" s="362"/>
      <c r="L21" s="770">
        <v>46062</v>
      </c>
      <c r="M21" s="717" t="s">
        <v>110</v>
      </c>
      <c r="N21" s="849">
        <v>160211</v>
      </c>
      <c r="O21" s="717" t="s">
        <v>110</v>
      </c>
      <c r="P21" s="755" t="s">
        <v>38</v>
      </c>
      <c r="Q21" s="780">
        <v>46062</v>
      </c>
      <c r="R21" s="363" t="s">
        <v>764</v>
      </c>
      <c r="S21" s="373" t="s">
        <v>765</v>
      </c>
      <c r="T21" s="373" t="s">
        <v>765</v>
      </c>
      <c r="U21" s="748">
        <v>10731</v>
      </c>
      <c r="V21" s="781">
        <v>10731</v>
      </c>
      <c r="W21" s="748">
        <f>SUM(U21-V21)</f>
        <v>0</v>
      </c>
      <c r="X21" s="29">
        <f>IFERROR($V21/$U21, 0)</f>
        <v>1</v>
      </c>
      <c r="Y21" s="740">
        <v>46070</v>
      </c>
      <c r="Z21" s="847">
        <v>1</v>
      </c>
      <c r="AA21" s="712">
        <v>0</v>
      </c>
      <c r="AB21" s="721">
        <v>0</v>
      </c>
      <c r="AC21" s="742" t="s">
        <v>823</v>
      </c>
    </row>
    <row r="22" spans="1:29" ht="39.75" customHeight="1">
      <c r="A22" s="806" t="s">
        <v>824</v>
      </c>
      <c r="B22" s="1154" t="s">
        <v>40</v>
      </c>
      <c r="C22" s="360">
        <v>46111</v>
      </c>
      <c r="D22" s="366" t="s">
        <v>50</v>
      </c>
      <c r="E22" s="367">
        <v>46085</v>
      </c>
      <c r="F22" s="366" t="s">
        <v>53</v>
      </c>
      <c r="G22" s="716" t="s">
        <v>825</v>
      </c>
      <c r="H22" s="1068">
        <v>0</v>
      </c>
      <c r="I22" s="304" t="s">
        <v>763</v>
      </c>
      <c r="J22" s="772" t="s">
        <v>30</v>
      </c>
      <c r="K22" s="362"/>
      <c r="L22" s="367"/>
      <c r="M22" s="772" t="s">
        <v>110</v>
      </c>
      <c r="N22" s="849">
        <v>12316.35</v>
      </c>
      <c r="O22" s="983" t="s">
        <v>110</v>
      </c>
      <c r="P22" s="1368" t="s">
        <v>38</v>
      </c>
      <c r="Q22" s="1065">
        <v>46086</v>
      </c>
      <c r="R22" s="363" t="s">
        <v>764</v>
      </c>
      <c r="S22" s="373" t="s">
        <v>765</v>
      </c>
      <c r="T22" s="373" t="s">
        <v>765</v>
      </c>
      <c r="U22" s="1066">
        <v>7</v>
      </c>
      <c r="V22" s="1367">
        <v>7</v>
      </c>
      <c r="W22" s="1060">
        <f>SUM(U22-V22)</f>
        <v>0</v>
      </c>
      <c r="X22" s="365">
        <f>IFERROR($V22/$U22, 0)</f>
        <v>1</v>
      </c>
      <c r="Y22" s="1072">
        <v>46106</v>
      </c>
      <c r="Z22" s="847">
        <v>0</v>
      </c>
      <c r="AA22" s="852">
        <v>0</v>
      </c>
      <c r="AB22" s="760">
        <v>0</v>
      </c>
      <c r="AC22" s="713" t="s">
        <v>664</v>
      </c>
    </row>
    <row r="23" spans="1:29" ht="39.75" customHeight="1">
      <c r="A23" s="626" t="s">
        <v>826</v>
      </c>
      <c r="B23" s="1154" t="s">
        <v>40</v>
      </c>
      <c r="C23" s="360">
        <v>46111</v>
      </c>
      <c r="D23" s="366" t="s">
        <v>50</v>
      </c>
      <c r="E23" s="367">
        <v>46087</v>
      </c>
      <c r="F23" s="716" t="s">
        <v>51</v>
      </c>
      <c r="G23" s="716" t="s">
        <v>680</v>
      </c>
      <c r="H23" s="1068">
        <v>0</v>
      </c>
      <c r="I23" s="304" t="s">
        <v>763</v>
      </c>
      <c r="J23" s="772" t="s">
        <v>30</v>
      </c>
      <c r="K23" s="362"/>
      <c r="L23" s="766" t="s">
        <v>260</v>
      </c>
      <c r="M23" s="772" t="s">
        <v>110</v>
      </c>
      <c r="N23" s="849">
        <v>6808.8</v>
      </c>
      <c r="O23" s="772" t="s">
        <v>110</v>
      </c>
      <c r="P23" s="1368" t="s">
        <v>38</v>
      </c>
      <c r="Q23" s="1065">
        <v>46087</v>
      </c>
      <c r="R23" s="363" t="s">
        <v>764</v>
      </c>
      <c r="S23" s="373" t="s">
        <v>765</v>
      </c>
      <c r="T23" s="373" t="s">
        <v>765</v>
      </c>
      <c r="U23" s="1066">
        <v>508</v>
      </c>
      <c r="V23" s="1367">
        <v>513</v>
      </c>
      <c r="W23" s="1060">
        <f>SUM(U23-V23)</f>
        <v>-5</v>
      </c>
      <c r="X23" s="365">
        <f>IFERROR($V23/$U23, 0)</f>
        <v>1.0098425196850394</v>
      </c>
      <c r="Y23" s="1072">
        <v>46105</v>
      </c>
      <c r="Z23" s="847">
        <v>0</v>
      </c>
      <c r="AA23" s="852">
        <v>0</v>
      </c>
      <c r="AB23" s="760">
        <v>0</v>
      </c>
      <c r="AC23" s="713" t="s">
        <v>678</v>
      </c>
    </row>
    <row r="24" spans="1:29" ht="39.75" customHeight="1">
      <c r="A24" s="754" t="s">
        <v>431</v>
      </c>
      <c r="B24" s="359" t="s">
        <v>28</v>
      </c>
      <c r="C24" s="704">
        <v>46080</v>
      </c>
      <c r="D24" s="716" t="s">
        <v>464</v>
      </c>
      <c r="E24" s="715">
        <v>45748</v>
      </c>
      <c r="F24" s="366" t="s">
        <v>59</v>
      </c>
      <c r="G24" s="716" t="s">
        <v>432</v>
      </c>
      <c r="H24" s="717">
        <v>0</v>
      </c>
      <c r="I24" s="717" t="s">
        <v>763</v>
      </c>
      <c r="J24" s="717" t="s">
        <v>30</v>
      </c>
      <c r="K24" s="717"/>
      <c r="L24" s="715">
        <v>46028</v>
      </c>
      <c r="M24" s="717" t="s">
        <v>110</v>
      </c>
      <c r="N24" s="727">
        <v>29634.15</v>
      </c>
      <c r="O24" s="717" t="s">
        <v>110</v>
      </c>
      <c r="P24" s="755" t="s">
        <v>38</v>
      </c>
      <c r="Q24" s="720">
        <v>45743</v>
      </c>
      <c r="R24" s="363" t="s">
        <v>764</v>
      </c>
      <c r="S24" s="373" t="s">
        <v>765</v>
      </c>
      <c r="T24" s="373" t="s">
        <v>765</v>
      </c>
      <c r="U24" s="721">
        <v>1831</v>
      </c>
      <c r="V24" s="756">
        <v>1904</v>
      </c>
      <c r="W24" s="710">
        <f>SUM(U24-V24)</f>
        <v>-73</v>
      </c>
      <c r="X24" s="365">
        <f>IFERROR($V24/$U24, 0)</f>
        <v>1.0398689240851993</v>
      </c>
      <c r="Y24" s="720">
        <v>45790</v>
      </c>
      <c r="Z24" s="712">
        <v>0</v>
      </c>
      <c r="AA24" s="712">
        <v>0</v>
      </c>
      <c r="AB24" s="721">
        <v>0</v>
      </c>
      <c r="AC24" s="732" t="s">
        <v>827</v>
      </c>
    </row>
    <row r="25" spans="1:29" ht="39.75" customHeight="1">
      <c r="A25" s="626" t="s">
        <v>507</v>
      </c>
      <c r="B25" s="359" t="s">
        <v>28</v>
      </c>
      <c r="C25" s="360">
        <v>45991</v>
      </c>
      <c r="D25" s="360" t="s">
        <v>50</v>
      </c>
      <c r="E25" s="367">
        <v>45748</v>
      </c>
      <c r="F25" s="366" t="s">
        <v>59</v>
      </c>
      <c r="G25" s="368" t="s">
        <v>828</v>
      </c>
      <c r="H25" s="369">
        <v>0</v>
      </c>
      <c r="I25" s="369" t="s">
        <v>763</v>
      </c>
      <c r="J25" s="362" t="s">
        <v>30</v>
      </c>
      <c r="K25" s="597"/>
      <c r="L25" s="367">
        <v>45741</v>
      </c>
      <c r="M25" s="362" t="s">
        <v>110</v>
      </c>
      <c r="N25" s="646">
        <v>17203.45</v>
      </c>
      <c r="O25" s="362" t="s">
        <v>110</v>
      </c>
      <c r="P25" s="640" t="s">
        <v>38</v>
      </c>
      <c r="Q25" s="370">
        <v>45742</v>
      </c>
      <c r="R25" s="363" t="s">
        <v>764</v>
      </c>
      <c r="S25" s="373" t="s">
        <v>765</v>
      </c>
      <c r="T25" s="373" t="s">
        <v>765</v>
      </c>
      <c r="U25" s="9">
        <v>1157</v>
      </c>
      <c r="V25" s="487">
        <v>1321</v>
      </c>
      <c r="W25" s="364">
        <f>SUM(U25-V25)</f>
        <v>-164</v>
      </c>
      <c r="X25" s="365">
        <f>IFERROR($V25/$U25, 0)</f>
        <v>1.1417458945548833</v>
      </c>
      <c r="Y25" s="370">
        <v>45925</v>
      </c>
      <c r="Z25" s="280">
        <v>0</v>
      </c>
      <c r="AA25" s="280">
        <v>0</v>
      </c>
      <c r="AB25" s="1146">
        <v>0</v>
      </c>
      <c r="AC25" s="870" t="s">
        <v>829</v>
      </c>
    </row>
    <row r="26" spans="1:29" ht="39.75" customHeight="1">
      <c r="A26" s="681" t="s">
        <v>433</v>
      </c>
      <c r="B26" s="575" t="s">
        <v>28</v>
      </c>
      <c r="C26" s="608">
        <v>45991</v>
      </c>
      <c r="D26" s="691" t="s">
        <v>50</v>
      </c>
      <c r="E26" s="24">
        <v>45779</v>
      </c>
      <c r="F26" s="576" t="s">
        <v>59</v>
      </c>
      <c r="G26" s="578" t="s">
        <v>434</v>
      </c>
      <c r="H26" s="579">
        <v>0</v>
      </c>
      <c r="I26" s="369" t="s">
        <v>763</v>
      </c>
      <c r="J26" s="362" t="s">
        <v>30</v>
      </c>
      <c r="K26" s="615"/>
      <c r="L26" s="19">
        <v>45742</v>
      </c>
      <c r="M26" s="617" t="s">
        <v>110</v>
      </c>
      <c r="N26" s="684">
        <v>23800.25</v>
      </c>
      <c r="O26" s="300" t="s">
        <v>110</v>
      </c>
      <c r="P26" s="680" t="s">
        <v>38</v>
      </c>
      <c r="Q26" s="21">
        <v>45743</v>
      </c>
      <c r="R26" s="363" t="s">
        <v>764</v>
      </c>
      <c r="S26" s="373" t="s">
        <v>765</v>
      </c>
      <c r="T26" s="373" t="s">
        <v>765</v>
      </c>
      <c r="U26" s="5">
        <v>1697</v>
      </c>
      <c r="V26" s="656">
        <v>1815</v>
      </c>
      <c r="W26" s="364">
        <f>SUM(U26-V26)</f>
        <v>-118</v>
      </c>
      <c r="X26" s="256">
        <f>IFERROR($V26/$U26, 0)</f>
        <v>1.0695344725987035</v>
      </c>
      <c r="Y26" s="21">
        <v>45791</v>
      </c>
      <c r="Z26" s="466">
        <v>1</v>
      </c>
      <c r="AA26" s="466">
        <v>0</v>
      </c>
      <c r="AB26" s="1185">
        <v>0</v>
      </c>
      <c r="AC26" s="1133" t="s">
        <v>827</v>
      </c>
    </row>
    <row r="27" spans="1:29" ht="39.75" customHeight="1">
      <c r="A27" s="754" t="s">
        <v>435</v>
      </c>
      <c r="B27" s="359" t="s">
        <v>28</v>
      </c>
      <c r="C27" s="704">
        <v>46044</v>
      </c>
      <c r="D27" s="704" t="s">
        <v>50</v>
      </c>
      <c r="E27" s="715">
        <v>45700</v>
      </c>
      <c r="F27" s="715" t="s">
        <v>59</v>
      </c>
      <c r="G27" s="715" t="s">
        <v>436</v>
      </c>
      <c r="H27" s="717">
        <v>0</v>
      </c>
      <c r="I27" s="717" t="s">
        <v>763</v>
      </c>
      <c r="J27" s="717" t="s">
        <v>30</v>
      </c>
      <c r="K27" s="717"/>
      <c r="L27" s="715">
        <v>45700</v>
      </c>
      <c r="M27" s="717" t="s">
        <v>110</v>
      </c>
      <c r="N27" s="727">
        <v>19745.25</v>
      </c>
      <c r="O27" s="717" t="s">
        <v>110</v>
      </c>
      <c r="P27" s="823" t="s">
        <v>38</v>
      </c>
      <c r="Q27" s="720">
        <v>45696</v>
      </c>
      <c r="R27" s="363" t="s">
        <v>764</v>
      </c>
      <c r="S27" s="373" t="s">
        <v>765</v>
      </c>
      <c r="T27" s="373" t="s">
        <v>765</v>
      </c>
      <c r="U27" s="721">
        <v>1534</v>
      </c>
      <c r="V27" s="756">
        <v>1571</v>
      </c>
      <c r="W27" s="710">
        <f>SUM(U27-V27)</f>
        <v>-37</v>
      </c>
      <c r="X27" s="365">
        <f>IFERROR($V27/$U27, 0)</f>
        <v>1.0241199478487615</v>
      </c>
      <c r="Y27" s="720">
        <v>45736</v>
      </c>
      <c r="Z27" s="712">
        <v>0</v>
      </c>
      <c r="AA27" s="712">
        <v>0</v>
      </c>
      <c r="AB27" s="1186">
        <v>0</v>
      </c>
      <c r="AC27" s="1187" t="s">
        <v>827</v>
      </c>
    </row>
    <row r="28" spans="1:29" ht="39.75" customHeight="1">
      <c r="A28" s="754" t="s">
        <v>437</v>
      </c>
      <c r="B28" s="359" t="s">
        <v>28</v>
      </c>
      <c r="C28" s="704">
        <v>46080</v>
      </c>
      <c r="D28" s="366" t="s">
        <v>464</v>
      </c>
      <c r="E28" s="715">
        <v>45748</v>
      </c>
      <c r="F28" s="366" t="s">
        <v>59</v>
      </c>
      <c r="G28" s="734" t="s">
        <v>438</v>
      </c>
      <c r="H28" s="717">
        <v>0</v>
      </c>
      <c r="I28" s="717" t="s">
        <v>540</v>
      </c>
      <c r="J28" s="717" t="s">
        <v>30</v>
      </c>
      <c r="K28" s="735"/>
      <c r="L28" s="715">
        <v>45741</v>
      </c>
      <c r="M28" s="717" t="s">
        <v>110</v>
      </c>
      <c r="N28" s="727">
        <v>31186.25</v>
      </c>
      <c r="O28" s="717" t="s">
        <v>110</v>
      </c>
      <c r="P28" s="823" t="s">
        <v>38</v>
      </c>
      <c r="Q28" s="720">
        <v>45743</v>
      </c>
      <c r="R28" s="720" t="s">
        <v>36</v>
      </c>
      <c r="S28" s="720" t="s">
        <v>36</v>
      </c>
      <c r="T28" s="720" t="s">
        <v>36</v>
      </c>
      <c r="U28" s="721">
        <v>2003</v>
      </c>
      <c r="V28" s="756">
        <v>225</v>
      </c>
      <c r="W28" s="710">
        <f>SUM(U28-V28)</f>
        <v>1778</v>
      </c>
      <c r="X28" s="365">
        <f>IFERROR($V28/$U28, 0)</f>
        <v>0.11233150274588118</v>
      </c>
      <c r="Y28" s="720">
        <v>45785</v>
      </c>
      <c r="Z28" s="712">
        <v>0</v>
      </c>
      <c r="AA28" s="712">
        <v>0</v>
      </c>
      <c r="AB28" s="721">
        <v>0</v>
      </c>
      <c r="AC28" s="838" t="s">
        <v>830</v>
      </c>
    </row>
    <row r="29" spans="1:29" ht="39.75" customHeight="1">
      <c r="A29" s="754" t="s">
        <v>831</v>
      </c>
      <c r="B29" s="359" t="s">
        <v>28</v>
      </c>
      <c r="C29" s="704">
        <v>46218</v>
      </c>
      <c r="D29" s="704" t="s">
        <v>832</v>
      </c>
      <c r="E29" s="19" t="s">
        <v>260</v>
      </c>
      <c r="F29" s="716" t="s">
        <v>59</v>
      </c>
      <c r="G29" s="716" t="s">
        <v>833</v>
      </c>
      <c r="H29" s="717">
        <v>380</v>
      </c>
      <c r="I29" s="1145" t="s">
        <v>763</v>
      </c>
      <c r="J29" s="706" t="s">
        <v>36</v>
      </c>
      <c r="K29" s="735"/>
      <c r="L29" s="715">
        <v>45964</v>
      </c>
      <c r="M29" s="717" t="s">
        <v>110</v>
      </c>
      <c r="N29" s="727">
        <v>117414</v>
      </c>
      <c r="O29" s="717" t="s">
        <v>110</v>
      </c>
      <c r="P29" s="755" t="s">
        <v>38</v>
      </c>
      <c r="Q29" s="720">
        <v>45964</v>
      </c>
      <c r="R29" s="720"/>
      <c r="S29" s="373" t="s">
        <v>765</v>
      </c>
      <c r="T29" s="373" t="s">
        <v>765</v>
      </c>
      <c r="U29" s="721">
        <v>9181</v>
      </c>
      <c r="V29" s="756">
        <v>9179</v>
      </c>
      <c r="W29" s="710">
        <f>SUM(U29-V29)</f>
        <v>2</v>
      </c>
      <c r="X29" s="383">
        <f>IFERROR($V29/$U29, 0)</f>
        <v>0.99978215880623023</v>
      </c>
      <c r="Y29" s="709">
        <v>45992</v>
      </c>
      <c r="Z29" s="712">
        <v>1</v>
      </c>
      <c r="AA29" s="712">
        <v>0</v>
      </c>
      <c r="AB29" s="1146">
        <v>0</v>
      </c>
      <c r="AC29" s="826" t="s">
        <v>834</v>
      </c>
    </row>
    <row r="30" spans="1:29" ht="39.75" customHeight="1"/>
    <row r="31" spans="1:29" ht="39.75" customHeight="1"/>
    <row r="32" spans="1:29" ht="39.75" customHeight="1"/>
    <row r="33" spans="1:1" ht="39.75" customHeight="1"/>
    <row r="34" spans="1:1" ht="39.75" customHeight="1"/>
    <row r="41" spans="1:1">
      <c r="A41" t="s">
        <v>835</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29" xr:uid="{1F77D159-87F8-4334-B8DB-1D98E9EF8F0C}">
      <formula1>"Pending Locates,Permits, SOW Pending, NTP Pending, Materials, Reassigned, Door Tags"</formula1>
    </dataValidation>
    <dataValidation type="list" allowBlank="1" showInputMessage="1" showErrorMessage="1" sqref="I27 I5:I6 I10:I12 I17:I18" xr:uid="{FF75A226-FC7F-404C-911A-49986724D48A}">
      <formula1>"On Track, In Jeopardy, Completed on Track, Completed, Completed -Missed TSD, On Hold Per Tillman"</formula1>
    </dataValidation>
    <dataValidation type="list" allowBlank="1" showInputMessage="1" showErrorMessage="1" sqref="I28:I29 I13:I16 I19:I26 I6:I9 I2:I4" xr:uid="{FAE40925-7EC8-4626-B635-D815FEB73FF5}">
      <formula1>"On Track, In Jeopardy, Completed on Track, Completed, Completed -Missed TSD"</formula1>
    </dataValidation>
    <dataValidation type="list" allowBlank="1" showInputMessage="1" showErrorMessage="1" sqref="J13:J29 J6:J9 J2:J4" xr:uid="{ECCD296E-320E-42DF-8A21-19E7E0361B1B}">
      <formula1>"Received, Pending, Not Required"</formula1>
    </dataValidation>
    <dataValidation allowBlank="1" showInputMessage="1" showErrorMessage="1" sqref="D26 E29 E27 Q26:Q27 Q28:U28 Q29:T29 U17 U7:U8 R9 U19 L20:L22 U21:U23 Q10:R23 R24:R27 L24:L29 U5 L1:L18 Q1:R8 S2:T27 U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189" activePane="topRight" state="frozen"/>
      <selection pane="topRight" activeCell="Z193" sqref="Z193:AA1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763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765</v>
      </c>
      <c r="AB2" s="258"/>
    </row>
    <row r="3" spans="1:28" ht="39.75" customHeight="1">
      <c r="A3" s="503" t="s">
        <v>115</v>
      </c>
      <c r="B3" s="311" t="s">
        <v>34</v>
      </c>
      <c r="C3" s="299">
        <v>45991</v>
      </c>
      <c r="D3" s="19" t="s">
        <v>843</v>
      </c>
      <c r="E3" s="305">
        <v>45707</v>
      </c>
      <c r="F3" s="18" t="s">
        <v>51</v>
      </c>
      <c r="G3" s="441" t="s">
        <v>116</v>
      </c>
      <c r="H3" s="304">
        <v>0</v>
      </c>
      <c r="I3" s="304" t="s">
        <v>763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763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763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763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763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765</v>
      </c>
      <c r="AA7" s="373" t="s">
        <v>765</v>
      </c>
      <c r="AB7" s="1052" t="s">
        <v>849</v>
      </c>
    </row>
    <row r="8" spans="1:28" ht="39.75" customHeight="1">
      <c r="A8" s="958" t="s">
        <v>850</v>
      </c>
      <c r="B8" s="1188" t="s">
        <v>34</v>
      </c>
      <c r="C8" s="598">
        <v>45955</v>
      </c>
      <c r="D8" s="599" t="s">
        <v>56</v>
      </c>
      <c r="E8" s="599">
        <v>45919</v>
      </c>
      <c r="F8" s="599" t="s">
        <v>53</v>
      </c>
      <c r="G8" s="1189" t="s">
        <v>851</v>
      </c>
      <c r="H8" s="313">
        <v>0</v>
      </c>
      <c r="I8" s="1190" t="s">
        <v>763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765</v>
      </c>
      <c r="AA8" s="373" t="s">
        <v>765</v>
      </c>
      <c r="AB8" s="1052" t="s">
        <v>852</v>
      </c>
    </row>
    <row r="9" spans="1:28" ht="39.75" customHeight="1">
      <c r="A9" s="297" t="s">
        <v>145</v>
      </c>
      <c r="B9" s="18" t="s">
        <v>31</v>
      </c>
      <c r="C9" s="19">
        <v>45772</v>
      </c>
      <c r="D9" s="19" t="s">
        <v>50</v>
      </c>
      <c r="E9" s="305">
        <v>45691</v>
      </c>
      <c r="F9" s="305" t="s">
        <v>57</v>
      </c>
      <c r="G9" s="303" t="s">
        <v>146</v>
      </c>
      <c r="H9" s="20">
        <v>0</v>
      </c>
      <c r="I9" s="304" t="s">
        <v>763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763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763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763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763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763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763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763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763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763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763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763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763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763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763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763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763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763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763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763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763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763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763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763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763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763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763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763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763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763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765</v>
      </c>
      <c r="AA47" s="373" t="s">
        <v>765</v>
      </c>
      <c r="AB47" s="713" t="s">
        <v>894</v>
      </c>
    </row>
    <row r="48" spans="1:28" ht="39.75" customHeight="1">
      <c r="A48" s="297" t="s">
        <v>216</v>
      </c>
      <c r="B48" s="18" t="s">
        <v>31</v>
      </c>
      <c r="C48" s="19">
        <v>45862</v>
      </c>
      <c r="D48" s="305" t="s">
        <v>56</v>
      </c>
      <c r="E48" s="19">
        <v>45758</v>
      </c>
      <c r="F48" s="305" t="s">
        <v>57</v>
      </c>
      <c r="G48" s="442" t="s">
        <v>217</v>
      </c>
      <c r="H48" s="20">
        <v>62</v>
      </c>
      <c r="I48" s="20" t="s">
        <v>763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763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763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763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763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763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763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763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765</v>
      </c>
      <c r="AA55" s="373" t="s">
        <v>765</v>
      </c>
      <c r="AB55" s="603" t="s">
        <v>904</v>
      </c>
    </row>
    <row r="56" spans="1:28" ht="39.75" customHeight="1">
      <c r="A56" s="563" t="s">
        <v>905</v>
      </c>
      <c r="B56" s="358" t="s">
        <v>31</v>
      </c>
      <c r="C56" s="367">
        <v>45960</v>
      </c>
      <c r="D56" s="360" t="s">
        <v>812</v>
      </c>
      <c r="E56" s="360">
        <v>45932</v>
      </c>
      <c r="F56" s="358" t="s">
        <v>57</v>
      </c>
      <c r="G56" s="361"/>
      <c r="H56" s="362">
        <v>79</v>
      </c>
      <c r="I56" s="1145" t="s">
        <v>763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763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765</v>
      </c>
      <c r="AB57" s="104" t="s">
        <v>908</v>
      </c>
    </row>
    <row r="58" spans="1:28" ht="39.75" customHeight="1">
      <c r="A58" s="563" t="s">
        <v>909</v>
      </c>
      <c r="B58" s="358" t="s">
        <v>31</v>
      </c>
      <c r="C58" s="367">
        <v>45976</v>
      </c>
      <c r="D58" s="360" t="s">
        <v>56</v>
      </c>
      <c r="E58" s="360">
        <v>45959</v>
      </c>
      <c r="F58" s="358" t="s">
        <v>61</v>
      </c>
      <c r="G58" s="361"/>
      <c r="H58" s="362">
        <v>61</v>
      </c>
      <c r="I58" s="1145" t="s">
        <v>763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765</v>
      </c>
      <c r="AB58" s="352" t="s">
        <v>910</v>
      </c>
    </row>
    <row r="59" spans="1:28" ht="39.75" customHeight="1">
      <c r="A59" s="563" t="s">
        <v>911</v>
      </c>
      <c r="B59" s="358" t="s">
        <v>31</v>
      </c>
      <c r="C59" s="367">
        <v>45976</v>
      </c>
      <c r="D59" s="360" t="s">
        <v>56</v>
      </c>
      <c r="E59" s="360">
        <v>45959</v>
      </c>
      <c r="F59" s="358" t="s">
        <v>912</v>
      </c>
      <c r="G59" s="361"/>
      <c r="H59" s="362">
        <v>69</v>
      </c>
      <c r="I59" s="1145" t="s">
        <v>763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763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763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763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763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763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763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763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763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763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763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763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763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763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763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763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763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763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763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765</v>
      </c>
      <c r="AB78" s="828" t="s">
        <v>952</v>
      </c>
    </row>
    <row r="79" spans="1:28" ht="39.75" customHeight="1">
      <c r="A79" s="297" t="s">
        <v>953</v>
      </c>
      <c r="B79" s="355" t="s">
        <v>31</v>
      </c>
      <c r="C79" s="19">
        <v>45899</v>
      </c>
      <c r="D79" s="18" t="s">
        <v>954</v>
      </c>
      <c r="E79" s="299">
        <v>45876</v>
      </c>
      <c r="F79" s="305" t="s">
        <v>854</v>
      </c>
      <c r="G79" s="495" t="s">
        <v>955</v>
      </c>
      <c r="H79" s="300">
        <v>0</v>
      </c>
      <c r="I79" s="301" t="s">
        <v>763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763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763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763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763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765</v>
      </c>
      <c r="AB83" s="935" t="s">
        <v>964</v>
      </c>
    </row>
    <row r="84" spans="1:28" ht="39.75" customHeight="1">
      <c r="A84" s="297" t="s">
        <v>241</v>
      </c>
      <c r="B84" s="298" t="s">
        <v>31</v>
      </c>
      <c r="C84" s="457">
        <v>45805</v>
      </c>
      <c r="D84" s="457" t="s">
        <v>56</v>
      </c>
      <c r="E84" s="457">
        <v>45695</v>
      </c>
      <c r="F84" s="457" t="s">
        <v>854</v>
      </c>
      <c r="G84" s="1206" t="s">
        <v>242</v>
      </c>
      <c r="H84" s="300">
        <v>0</v>
      </c>
      <c r="I84" s="301" t="s">
        <v>763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763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763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763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763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763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763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765</v>
      </c>
      <c r="AB90" s="742" t="s">
        <v>973</v>
      </c>
    </row>
    <row r="91" spans="1:28" ht="39.75" customHeight="1">
      <c r="A91" s="297" t="s">
        <v>252</v>
      </c>
      <c r="B91" s="298" t="s">
        <v>31</v>
      </c>
      <c r="C91" s="19">
        <v>45868</v>
      </c>
      <c r="D91" s="299" t="s">
        <v>50</v>
      </c>
      <c r="E91" s="457">
        <v>45839</v>
      </c>
      <c r="F91" s="299" t="s">
        <v>57</v>
      </c>
      <c r="G91" s="303" t="s">
        <v>253</v>
      </c>
      <c r="H91" s="20">
        <v>0</v>
      </c>
      <c r="I91" s="20" t="s">
        <v>763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763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763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763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763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763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763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763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763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763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763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765</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763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765</v>
      </c>
      <c r="AB108" s="27" t="s">
        <v>995</v>
      </c>
    </row>
    <row r="109" spans="1:28" ht="39.75" customHeight="1">
      <c r="A109" s="503" t="s">
        <v>287</v>
      </c>
      <c r="B109" s="302" t="s">
        <v>28</v>
      </c>
      <c r="C109" s="19">
        <v>45772</v>
      </c>
      <c r="D109" s="19" t="s">
        <v>56</v>
      </c>
      <c r="E109" s="305">
        <v>45685</v>
      </c>
      <c r="F109" s="305" t="s">
        <v>59</v>
      </c>
      <c r="G109" s="441" t="s">
        <v>288</v>
      </c>
      <c r="H109" s="304">
        <v>76</v>
      </c>
      <c r="I109" s="301" t="s">
        <v>763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763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765</v>
      </c>
      <c r="AB110" s="11" t="s">
        <v>997</v>
      </c>
    </row>
    <row r="111" spans="1:28" ht="39.75" customHeight="1">
      <c r="A111" s="503" t="s">
        <v>291</v>
      </c>
      <c r="B111" s="302" t="s">
        <v>28</v>
      </c>
      <c r="C111" s="19">
        <v>45772</v>
      </c>
      <c r="D111" s="19" t="s">
        <v>991</v>
      </c>
      <c r="E111" s="305">
        <v>45695</v>
      </c>
      <c r="F111" s="18" t="s">
        <v>993</v>
      </c>
      <c r="G111" s="441" t="s">
        <v>290</v>
      </c>
      <c r="H111" s="304">
        <v>86</v>
      </c>
      <c r="I111" s="304" t="s">
        <v>763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763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765</v>
      </c>
      <c r="AB112" s="27" t="s">
        <v>998</v>
      </c>
    </row>
    <row r="113" spans="1:28" ht="39.75" customHeight="1">
      <c r="A113" s="503" t="s">
        <v>294</v>
      </c>
      <c r="B113" s="302" t="s">
        <v>28</v>
      </c>
      <c r="C113" s="19">
        <v>45772</v>
      </c>
      <c r="D113" s="305" t="s">
        <v>871</v>
      </c>
      <c r="E113" s="305">
        <v>45686</v>
      </c>
      <c r="F113" s="305" t="s">
        <v>986</v>
      </c>
      <c r="G113" s="441" t="s">
        <v>295</v>
      </c>
      <c r="H113" s="304">
        <v>81</v>
      </c>
      <c r="I113" s="301" t="s">
        <v>763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763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763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765</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765</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765</v>
      </c>
      <c r="AB120" s="1214" t="s">
        <v>1009</v>
      </c>
    </row>
    <row r="121" spans="1:28" ht="39.75" customHeight="1">
      <c r="A121" s="297" t="s">
        <v>310</v>
      </c>
      <c r="B121" s="302" t="s">
        <v>28</v>
      </c>
      <c r="C121" s="19">
        <v>45772</v>
      </c>
      <c r="D121" s="18" t="s">
        <v>845</v>
      </c>
      <c r="E121" s="19">
        <v>45743</v>
      </c>
      <c r="F121" s="18" t="s">
        <v>1010</v>
      </c>
      <c r="G121" s="303" t="s">
        <v>311</v>
      </c>
      <c r="H121" s="20">
        <v>85</v>
      </c>
      <c r="I121" s="304" t="s">
        <v>763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765</v>
      </c>
      <c r="AB121" s="76" t="s">
        <v>1011</v>
      </c>
    </row>
    <row r="122" spans="1:28" ht="39.75" customHeight="1">
      <c r="A122" s="297" t="s">
        <v>312</v>
      </c>
      <c r="B122" s="302" t="s">
        <v>28</v>
      </c>
      <c r="C122" s="19">
        <v>45772</v>
      </c>
      <c r="D122" s="18" t="s">
        <v>1012</v>
      </c>
      <c r="E122" s="19">
        <v>45743</v>
      </c>
      <c r="F122" s="18" t="s">
        <v>55</v>
      </c>
      <c r="G122" s="303" t="s">
        <v>313</v>
      </c>
      <c r="H122" s="20">
        <v>88</v>
      </c>
      <c r="I122" s="304" t="s">
        <v>763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765</v>
      </c>
      <c r="AB122" s="11"/>
    </row>
    <row r="123" spans="1:28" ht="39.75" customHeight="1">
      <c r="A123" s="297" t="s">
        <v>314</v>
      </c>
      <c r="B123" s="302" t="s">
        <v>28</v>
      </c>
      <c r="C123" s="19">
        <v>45772</v>
      </c>
      <c r="D123" s="18" t="s">
        <v>1001</v>
      </c>
      <c r="E123" s="19">
        <v>45743</v>
      </c>
      <c r="F123" s="18" t="s">
        <v>59</v>
      </c>
      <c r="G123" s="303" t="s">
        <v>315</v>
      </c>
      <c r="H123" s="20">
        <v>57</v>
      </c>
      <c r="I123" s="304" t="s">
        <v>763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765</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763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763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763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763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763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763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763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763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763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763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763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763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763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763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763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765</v>
      </c>
      <c r="AB146" s="11"/>
    </row>
    <row r="147" spans="1:28" ht="39.75" customHeight="1">
      <c r="A147" s="297" t="s">
        <v>372</v>
      </c>
      <c r="B147" s="302" t="s">
        <v>28</v>
      </c>
      <c r="C147" s="305">
        <v>45711</v>
      </c>
      <c r="D147" s="19" t="s">
        <v>1012</v>
      </c>
      <c r="E147" s="299">
        <v>45706</v>
      </c>
      <c r="F147" s="19" t="s">
        <v>55</v>
      </c>
      <c r="G147" s="306" t="s">
        <v>373</v>
      </c>
      <c r="H147" s="20">
        <v>85</v>
      </c>
      <c r="I147" s="304" t="s">
        <v>763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763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763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763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763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763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763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763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763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763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763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765</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763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765</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763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763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765</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763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765</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763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765</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763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765</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763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765</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763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765</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763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763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763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763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763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763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763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763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763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763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763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763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763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763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763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763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763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763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763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763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763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763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763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763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763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763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763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763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763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763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763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763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763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763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763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763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763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763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763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763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763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763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763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763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763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763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763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763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763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763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763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763</v>
      </c>
      <c r="J231" s="706" t="s">
        <v>30</v>
      </c>
      <c r="K231" s="704">
        <v>45994</v>
      </c>
      <c r="L231" s="717" t="s">
        <v>110</v>
      </c>
      <c r="M231" s="833">
        <v>42150</v>
      </c>
      <c r="N231" s="707"/>
      <c r="O231" s="707"/>
      <c r="P231" s="717" t="s">
        <v>110</v>
      </c>
      <c r="Q231" s="834" t="s">
        <v>38</v>
      </c>
      <c r="R231" s="709">
        <v>45994</v>
      </c>
      <c r="S231" s="333">
        <v>3885</v>
      </c>
      <c r="T231" s="835">
        <v>3910</v>
      </c>
      <c r="U231" s="365">
        <f>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763</v>
      </c>
      <c r="J232" s="362" t="s">
        <v>30</v>
      </c>
      <c r="K232" s="360">
        <v>45903</v>
      </c>
      <c r="L232" s="362" t="s">
        <v>110</v>
      </c>
      <c r="M232" s="651">
        <v>59116.7</v>
      </c>
      <c r="N232" s="415"/>
      <c r="O232" s="415"/>
      <c r="P232" s="362" t="s">
        <v>110</v>
      </c>
      <c r="Q232" s="565" t="s">
        <v>38</v>
      </c>
      <c r="R232" s="363">
        <v>45903</v>
      </c>
      <c r="S232" s="364">
        <v>4833</v>
      </c>
      <c r="T232" s="382">
        <v>4646</v>
      </c>
      <c r="U232" s="3">
        <f>IFERROR($T232/$S232, 0)</f>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763</v>
      </c>
      <c r="J233" s="706" t="s">
        <v>30</v>
      </c>
      <c r="K233" s="704">
        <v>45936</v>
      </c>
      <c r="L233" s="706" t="s">
        <v>110</v>
      </c>
      <c r="M233" s="833">
        <v>38192</v>
      </c>
      <c r="N233" s="707"/>
      <c r="O233" s="707"/>
      <c r="P233" s="706" t="s">
        <v>110</v>
      </c>
      <c r="Q233" s="834" t="s">
        <v>38</v>
      </c>
      <c r="R233" s="709">
        <v>45936</v>
      </c>
      <c r="S233" s="710">
        <v>2845</v>
      </c>
      <c r="T233" s="835">
        <v>2825</v>
      </c>
      <c r="U233" s="365">
        <f>IFERROR($T233/$S233, 0)</f>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763</v>
      </c>
      <c r="J234" s="362" t="s">
        <v>30</v>
      </c>
      <c r="K234" s="360">
        <v>45903</v>
      </c>
      <c r="L234" s="362" t="s">
        <v>110</v>
      </c>
      <c r="M234" s="651">
        <v>40406</v>
      </c>
      <c r="N234" s="415"/>
      <c r="O234" s="415"/>
      <c r="P234" s="362" t="s">
        <v>110</v>
      </c>
      <c r="Q234" s="565" t="s">
        <v>38</v>
      </c>
      <c r="R234" s="363">
        <v>45903</v>
      </c>
      <c r="S234" s="364">
        <v>3895</v>
      </c>
      <c r="T234" s="382">
        <v>3809</v>
      </c>
      <c r="U234" s="3">
        <f>IFERROR($T234/$S234, 0)</f>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763</v>
      </c>
      <c r="J235" s="706" t="s">
        <v>30</v>
      </c>
      <c r="K235" s="704">
        <v>45936</v>
      </c>
      <c r="L235" s="706" t="s">
        <v>110</v>
      </c>
      <c r="M235" s="833">
        <v>37755.599999999999</v>
      </c>
      <c r="N235" s="707"/>
      <c r="O235" s="707"/>
      <c r="P235" s="706" t="s">
        <v>110</v>
      </c>
      <c r="Q235" s="834" t="s">
        <v>38</v>
      </c>
      <c r="R235" s="709">
        <v>45936</v>
      </c>
      <c r="S235" s="710">
        <v>2584</v>
      </c>
      <c r="T235" s="835">
        <v>2584</v>
      </c>
      <c r="U235" s="365">
        <f>IFERROR($T235/$S235, 0)</f>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763</v>
      </c>
      <c r="J236" s="706" t="s">
        <v>30</v>
      </c>
      <c r="K236" s="704">
        <v>45972</v>
      </c>
      <c r="L236" s="706" t="s">
        <v>110</v>
      </c>
      <c r="M236" s="833">
        <v>27615.5</v>
      </c>
      <c r="N236" s="707"/>
      <c r="O236" s="707"/>
      <c r="P236" s="706" t="s">
        <v>110</v>
      </c>
      <c r="Q236" s="834" t="s">
        <v>38</v>
      </c>
      <c r="R236" s="740">
        <v>45979</v>
      </c>
      <c r="S236" s="710">
        <v>2027</v>
      </c>
      <c r="T236" s="835">
        <v>2146</v>
      </c>
      <c r="U236" s="383">
        <f>IFERROR($T236/$S236, 0)</f>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763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763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763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763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763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763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763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763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763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763</v>
      </c>
      <c r="J246" s="706" t="s">
        <v>30</v>
      </c>
      <c r="K246" s="766" t="s">
        <v>260</v>
      </c>
      <c r="L246" s="706" t="s">
        <v>110</v>
      </c>
      <c r="M246" s="833">
        <v>38359.1</v>
      </c>
      <c r="N246" s="558"/>
      <c r="O246" s="582"/>
      <c r="P246" s="706" t="s">
        <v>110</v>
      </c>
      <c r="Q246" s="834" t="s">
        <v>38</v>
      </c>
      <c r="R246" s="709">
        <v>46041</v>
      </c>
      <c r="S246" s="333">
        <v>3146</v>
      </c>
      <c r="T246" s="564">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763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763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763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763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763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763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763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763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763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763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763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763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763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763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763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763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763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763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763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763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763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763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763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763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375" t="s">
        <v>514</v>
      </c>
      <c r="B274" s="1376" t="s">
        <v>28</v>
      </c>
      <c r="C274" s="1377">
        <v>46048</v>
      </c>
      <c r="D274" s="1377" t="s">
        <v>1265</v>
      </c>
      <c r="E274" s="1378">
        <v>45748</v>
      </c>
      <c r="F274" s="1379" t="s">
        <v>59</v>
      </c>
      <c r="G274" s="1361" t="s">
        <v>1275</v>
      </c>
      <c r="H274" s="1274">
        <v>0</v>
      </c>
      <c r="I274" s="1274" t="s">
        <v>763</v>
      </c>
      <c r="J274" s="1338" t="s">
        <v>30</v>
      </c>
      <c r="K274" s="1378">
        <v>45742</v>
      </c>
      <c r="L274" s="1338" t="s">
        <v>110</v>
      </c>
      <c r="M274" s="1380">
        <v>13442.35</v>
      </c>
      <c r="N274" s="558"/>
      <c r="O274" s="582"/>
      <c r="P274" s="1338" t="s">
        <v>110</v>
      </c>
      <c r="Q274" s="1381" t="s">
        <v>38</v>
      </c>
      <c r="R274" s="1339">
        <v>46027</v>
      </c>
      <c r="S274" s="1382">
        <v>831</v>
      </c>
      <c r="T274" s="1385">
        <v>910</v>
      </c>
      <c r="U274" s="3">
        <f>IFERROR(Table5[[#This Row],[Actual Redline Completed Footage UG]]/Table5[[#This Row],[Footage UG]], 0)</f>
        <v>1.095066185318893</v>
      </c>
      <c r="V274" s="1339">
        <v>46034</v>
      </c>
      <c r="W274" s="1288">
        <v>0</v>
      </c>
      <c r="X274" s="1288">
        <v>0</v>
      </c>
      <c r="Y274" s="1383">
        <v>0</v>
      </c>
      <c r="Z274" s="373" t="s">
        <v>913</v>
      </c>
      <c r="AA274" s="373" t="s">
        <v>913</v>
      </c>
      <c r="AB274" s="1384"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763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763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763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763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763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763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763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763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763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763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763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763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763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763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763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763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763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763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763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763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763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763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763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763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763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763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763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2">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763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763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763</v>
      </c>
      <c r="J311" s="369" t="s">
        <v>30</v>
      </c>
      <c r="K311" s="1252">
        <v>45716</v>
      </c>
      <c r="L311" s="372" t="s">
        <v>110</v>
      </c>
      <c r="M311" s="416">
        <v>2025.6</v>
      </c>
      <c r="N311" s="416"/>
      <c r="O311" s="416"/>
      <c r="P311" s="372" t="s">
        <v>110</v>
      </c>
      <c r="Q311" s="622" t="s">
        <v>38</v>
      </c>
      <c r="R311" s="277" t="s">
        <v>36</v>
      </c>
      <c r="S311" s="9">
        <v>0</v>
      </c>
      <c r="T311" s="364">
        <v>0</v>
      </c>
      <c r="U311" s="383">
        <f t="shared" si="2"/>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3"/>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763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4">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2"/>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F4">
        <v>1049</v>
      </c>
      <c r="G4">
        <v>1049</v>
      </c>
      <c r="J4" s="12" t="s">
        <v>1363</v>
      </c>
      <c r="K4" t="s">
        <v>48</v>
      </c>
      <c r="N4" s="12" t="s">
        <v>1363</v>
      </c>
      <c r="O4" t="s">
        <v>1364</v>
      </c>
      <c r="P4" t="s">
        <v>1365</v>
      </c>
      <c r="Q4" t="s">
        <v>1366</v>
      </c>
      <c r="R4" t="s">
        <v>469</v>
      </c>
    </row>
    <row r="5" spans="1:18">
      <c r="A5" t="s">
        <v>296</v>
      </c>
      <c r="D5">
        <v>1426</v>
      </c>
      <c r="E5">
        <v>1190</v>
      </c>
      <c r="F5">
        <v>23</v>
      </c>
      <c r="G5">
        <v>2639</v>
      </c>
      <c r="J5" t="s">
        <v>991</v>
      </c>
      <c r="K5">
        <v>6147</v>
      </c>
      <c r="N5" t="s">
        <v>991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1367</v>
      </c>
      <c r="K7">
        <v>0</v>
      </c>
      <c r="N7" t="s">
        <v>1012</v>
      </c>
      <c r="O7">
        <v>3158</v>
      </c>
      <c r="P7">
        <v>21322</v>
      </c>
      <c r="Q7">
        <v>12406</v>
      </c>
      <c r="R7">
        <v>36886</v>
      </c>
    </row>
    <row r="8" spans="1:18">
      <c r="A8" t="s">
        <v>308</v>
      </c>
      <c r="C8">
        <v>241</v>
      </c>
      <c r="D8">
        <v>366</v>
      </c>
      <c r="E8">
        <v>202</v>
      </c>
      <c r="F8">
        <v>120</v>
      </c>
      <c r="G8">
        <v>929</v>
      </c>
      <c r="J8" t="s">
        <v>1012</v>
      </c>
      <c r="K8">
        <v>3629</v>
      </c>
      <c r="N8" t="s">
        <v>1017</v>
      </c>
      <c r="P8">
        <v>4135</v>
      </c>
      <c r="Q8">
        <v>7641</v>
      </c>
      <c r="R8">
        <v>11776</v>
      </c>
    </row>
    <row r="9" spans="1:18">
      <c r="A9" t="s">
        <v>177</v>
      </c>
      <c r="E9">
        <v>106</v>
      </c>
      <c r="G9">
        <v>106</v>
      </c>
      <c r="J9" t="s">
        <v>1017</v>
      </c>
      <c r="K9">
        <v>0</v>
      </c>
      <c r="N9" t="s">
        <v>1368</v>
      </c>
      <c r="O9">
        <v>7188</v>
      </c>
      <c r="P9">
        <v>23249</v>
      </c>
      <c r="Q9">
        <v>8220</v>
      </c>
      <c r="R9">
        <v>38657</v>
      </c>
    </row>
    <row r="10" spans="1:18">
      <c r="A10" t="s">
        <v>181</v>
      </c>
      <c r="C10">
        <v>534</v>
      </c>
      <c r="D10">
        <v>460</v>
      </c>
      <c r="E10">
        <v>886</v>
      </c>
      <c r="F10">
        <v>202</v>
      </c>
      <c r="G10">
        <v>2082</v>
      </c>
      <c r="J10" t="s">
        <v>1020</v>
      </c>
      <c r="K10">
        <v>933</v>
      </c>
      <c r="N10" t="s">
        <v>871</v>
      </c>
      <c r="O10">
        <v>6561</v>
      </c>
      <c r="P10">
        <v>14625</v>
      </c>
      <c r="Q10">
        <v>17060</v>
      </c>
      <c r="R10">
        <v>38246</v>
      </c>
    </row>
    <row r="11" spans="1:18">
      <c r="A11" t="s">
        <v>427</v>
      </c>
      <c r="C11">
        <v>1990</v>
      </c>
      <c r="D11">
        <v>1045</v>
      </c>
      <c r="G11">
        <v>3035</v>
      </c>
      <c r="J11" t="s">
        <v>1368</v>
      </c>
      <c r="K11">
        <v>4129</v>
      </c>
      <c r="N11" t="s">
        <v>845</v>
      </c>
      <c r="P11">
        <v>5968</v>
      </c>
      <c r="Q11">
        <v>20002</v>
      </c>
      <c r="R11">
        <v>25970</v>
      </c>
    </row>
    <row r="12" spans="1:18">
      <c r="A12" t="s">
        <v>469</v>
      </c>
      <c r="B12">
        <v>2677</v>
      </c>
      <c r="C12">
        <v>2967</v>
      </c>
      <c r="D12">
        <v>3297</v>
      </c>
      <c r="E12">
        <v>2384</v>
      </c>
      <c r="F12">
        <v>1394</v>
      </c>
      <c r="G12">
        <v>12719</v>
      </c>
      <c r="J12" t="s">
        <v>871</v>
      </c>
      <c r="K12">
        <v>7128</v>
      </c>
      <c r="N12" t="s">
        <v>1001</v>
      </c>
      <c r="O12">
        <v>2073</v>
      </c>
      <c r="P12">
        <v>6882</v>
      </c>
      <c r="Q12">
        <v>7027</v>
      </c>
      <c r="R12">
        <v>15982</v>
      </c>
    </row>
    <row r="13" spans="1:18">
      <c r="J13" t="s">
        <v>1369</v>
      </c>
      <c r="K13">
        <v>2298</v>
      </c>
      <c r="N13" t="s">
        <v>469</v>
      </c>
      <c r="O13">
        <v>50898</v>
      </c>
      <c r="P13">
        <v>152474</v>
      </c>
      <c r="Q13">
        <v>113546</v>
      </c>
      <c r="R13">
        <v>316918</v>
      </c>
    </row>
    <row r="14" spans="1:18">
      <c r="J14" t="s">
        <v>845</v>
      </c>
      <c r="K14">
        <v>13034</v>
      </c>
    </row>
    <row r="15" spans="1:18">
      <c r="A15" s="12" t="s">
        <v>1360</v>
      </c>
      <c r="B15" s="12" t="s">
        <v>1359</v>
      </c>
      <c r="J15" t="s">
        <v>994</v>
      </c>
      <c r="K15">
        <v>4828</v>
      </c>
    </row>
    <row r="16" spans="1:18">
      <c r="A16" s="12" t="s">
        <v>1361</v>
      </c>
      <c r="B16" s="48">
        <v>45705</v>
      </c>
      <c r="C16" s="48">
        <v>45706</v>
      </c>
      <c r="D16" s="48">
        <v>45707</v>
      </c>
      <c r="E16" s="48">
        <v>45708</v>
      </c>
      <c r="F16" s="48">
        <v>45709</v>
      </c>
      <c r="G16" t="s">
        <v>469</v>
      </c>
      <c r="J16" t="s">
        <v>1001</v>
      </c>
      <c r="K16">
        <v>6718</v>
      </c>
    </row>
    <row r="17" spans="1:11">
      <c r="A17" t="s">
        <v>294</v>
      </c>
      <c r="E17">
        <v>547</v>
      </c>
      <c r="F17">
        <v>792</v>
      </c>
      <c r="G17">
        <v>1339</v>
      </c>
      <c r="J17" t="s">
        <v>841</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985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985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985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1373</v>
      </c>
    </row>
    <row r="217" spans="1:7">
      <c r="A217" t="s">
        <v>366</v>
      </c>
      <c r="D217">
        <v>1373</v>
      </c>
      <c r="E217">
        <v>3928</v>
      </c>
      <c r="F217">
        <v>1528</v>
      </c>
      <c r="G217">
        <v>6829</v>
      </c>
    </row>
    <row r="218" spans="1:7">
      <c r="A218" t="s">
        <v>1374</v>
      </c>
      <c r="E218">
        <v>1016</v>
      </c>
      <c r="G218">
        <v>1016</v>
      </c>
    </row>
    <row r="219" spans="1:7">
      <c r="A219" t="s">
        <v>435</v>
      </c>
      <c r="E219">
        <v>706</v>
      </c>
      <c r="G219">
        <v>706</v>
      </c>
    </row>
    <row r="220" spans="1:7">
      <c r="A220" t="s">
        <v>1375</v>
      </c>
      <c r="F220">
        <v>583</v>
      </c>
      <c r="G220">
        <v>583</v>
      </c>
    </row>
    <row r="221" spans="1:7">
      <c r="A221" t="s">
        <v>469</v>
      </c>
      <c r="B221">
        <v>7728</v>
      </c>
      <c r="C221">
        <v>5573</v>
      </c>
      <c r="D221">
        <v>6879</v>
      </c>
      <c r="E221">
        <v>18825</v>
      </c>
      <c r="F221">
        <v>4269</v>
      </c>
      <c r="G221">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1377</v>
      </c>
    </row>
    <row r="245" spans="1:7">
      <c r="A245" t="s">
        <v>1378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1379</v>
      </c>
      <c r="E254">
        <v>0</v>
      </c>
      <c r="G254">
        <v>0</v>
      </c>
    </row>
    <row r="255" spans="1:7">
      <c r="A255" t="s">
        <v>147</v>
      </c>
      <c r="E255">
        <v>195</v>
      </c>
      <c r="G255">
        <v>195</v>
      </c>
    </row>
    <row r="256" spans="1:7">
      <c r="A256" t="s">
        <v>265</v>
      </c>
      <c r="F256">
        <v>0</v>
      </c>
      <c r="G256">
        <v>0</v>
      </c>
    </row>
    <row r="257" spans="1:7">
      <c r="A257" t="s">
        <v>1380</v>
      </c>
    </row>
    <row r="258" spans="1:7">
      <c r="A258" t="s">
        <v>469</v>
      </c>
      <c r="B258">
        <v>6288</v>
      </c>
      <c r="C258">
        <v>10704</v>
      </c>
      <c r="D258">
        <v>15537</v>
      </c>
      <c r="E258">
        <v>4598</v>
      </c>
      <c r="F258">
        <v>4133</v>
      </c>
      <c r="G258">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1382</v>
      </c>
    </row>
    <row r="448" spans="1:7">
      <c r="A448" t="s">
        <v>1383</v>
      </c>
    </row>
    <row r="449" spans="1:7">
      <c r="A449" t="s">
        <v>400</v>
      </c>
      <c r="E449">
        <v>201</v>
      </c>
      <c r="F449">
        <v>30</v>
      </c>
      <c r="G449">
        <v>231</v>
      </c>
    </row>
    <row r="450" spans="1:7">
      <c r="A450" t="s">
        <v>153</v>
      </c>
      <c r="E450">
        <v>1580</v>
      </c>
      <c r="G450">
        <v>1580</v>
      </c>
    </row>
    <row r="451" spans="1:7">
      <c r="A451" t="s">
        <v>1384</v>
      </c>
      <c r="F451">
        <v>151</v>
      </c>
      <c r="G451">
        <v>151</v>
      </c>
    </row>
    <row r="452" spans="1:7">
      <c r="A452" t="s">
        <v>469</v>
      </c>
      <c r="C452">
        <v>1866</v>
      </c>
      <c r="D452">
        <v>2445</v>
      </c>
      <c r="E452">
        <v>5402</v>
      </c>
      <c r="F452">
        <v>3784</v>
      </c>
      <c r="G452">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1385</v>
      </c>
      <c r="E472">
        <v>260</v>
      </c>
      <c r="F472">
        <v>129</v>
      </c>
      <c r="G472">
        <v>389</v>
      </c>
    </row>
    <row r="473" spans="1:7">
      <c r="A473" t="s">
        <v>1386</v>
      </c>
    </row>
    <row r="474" spans="1:7">
      <c r="A474" t="s">
        <v>469</v>
      </c>
      <c r="B474">
        <v>4596</v>
      </c>
      <c r="C474">
        <v>3924</v>
      </c>
      <c r="D474">
        <v>3428</v>
      </c>
      <c r="E474">
        <v>1980</v>
      </c>
      <c r="F474">
        <v>1544</v>
      </c>
      <c r="G47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1387</v>
      </c>
    </row>
    <row r="488" spans="1:7">
      <c r="A488" t="s">
        <v>1388</v>
      </c>
    </row>
    <row r="489" spans="1:7">
      <c r="A489" t="s">
        <v>1389</v>
      </c>
    </row>
    <row r="490" spans="1:7">
      <c r="A490" t="s">
        <v>1390</v>
      </c>
    </row>
    <row r="491" spans="1:7">
      <c r="A491" t="s">
        <v>1391</v>
      </c>
    </row>
    <row r="492" spans="1:7">
      <c r="A492" t="s">
        <v>469</v>
      </c>
      <c r="B492">
        <v>2983</v>
      </c>
      <c r="C492">
        <v>3593</v>
      </c>
      <c r="D492">
        <v>3943</v>
      </c>
      <c r="E492">
        <v>711</v>
      </c>
      <c r="F492">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1392</v>
      </c>
      <c r="B506">
        <v>6</v>
      </c>
      <c r="G506">
        <v>6</v>
      </c>
    </row>
    <row r="507" spans="1:7">
      <c r="A507" t="s">
        <v>1393</v>
      </c>
    </row>
    <row r="508" spans="1:7">
      <c r="A508" t="s">
        <v>502</v>
      </c>
    </row>
    <row r="509" spans="1:7">
      <c r="A509" t="s">
        <v>223</v>
      </c>
      <c r="D509">
        <v>610</v>
      </c>
      <c r="E509">
        <v>2523</v>
      </c>
      <c r="G509">
        <v>3133</v>
      </c>
    </row>
    <row r="510" spans="1:7">
      <c r="A510" t="s">
        <v>1394</v>
      </c>
    </row>
    <row r="511" spans="1:7">
      <c r="A511" t="s">
        <v>469</v>
      </c>
      <c r="B511">
        <v>3758</v>
      </c>
      <c r="C511">
        <v>3342</v>
      </c>
      <c r="D511">
        <v>2404</v>
      </c>
      <c r="E511">
        <v>3965</v>
      </c>
      <c r="F511">
        <v>437</v>
      </c>
      <c r="G511">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1395</v>
      </c>
      <c r="B523">
        <v>155</v>
      </c>
      <c r="G523">
        <v>155</v>
      </c>
    </row>
    <row r="524" spans="1:7">
      <c r="A524" t="s">
        <v>1396</v>
      </c>
    </row>
    <row r="525" spans="1:7">
      <c r="A525" t="s">
        <v>469</v>
      </c>
      <c r="B525">
        <v>2363</v>
      </c>
      <c r="C525">
        <v>2146</v>
      </c>
      <c r="D525">
        <v>2345</v>
      </c>
      <c r="E525">
        <v>1790</v>
      </c>
      <c r="G52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1397</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1398</v>
      </c>
    </row>
    <row r="659" spans="1:7">
      <c r="A659" t="s">
        <v>130</v>
      </c>
      <c r="F659">
        <v>391</v>
      </c>
      <c r="G659">
        <v>391</v>
      </c>
    </row>
    <row r="660" spans="1:7">
      <c r="A660" t="s">
        <v>469</v>
      </c>
      <c r="B660">
        <v>2410</v>
      </c>
      <c r="C660">
        <v>3698</v>
      </c>
      <c r="D660">
        <v>2288</v>
      </c>
      <c r="E660">
        <v>861</v>
      </c>
      <c r="F660">
        <v>544</v>
      </c>
      <c r="G660">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1399</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1399</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928</v>
      </c>
    </row>
    <row r="701" spans="1:7">
      <c r="A701" t="s">
        <v>469</v>
      </c>
      <c r="B701">
        <v>3421</v>
      </c>
      <c r="C701">
        <v>4269</v>
      </c>
      <c r="D701">
        <v>5361</v>
      </c>
      <c r="E701">
        <v>3598</v>
      </c>
      <c r="F701">
        <v>1314</v>
      </c>
      <c r="G701">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928</v>
      </c>
      <c r="D717">
        <v>1491</v>
      </c>
      <c r="E717">
        <v>1549</v>
      </c>
      <c r="G717">
        <v>3040</v>
      </c>
    </row>
    <row r="718" spans="1:7">
      <c r="A718" t="s">
        <v>1400</v>
      </c>
    </row>
    <row r="719" spans="1:7">
      <c r="A719" t="s">
        <v>870</v>
      </c>
      <c r="E719">
        <v>903</v>
      </c>
      <c r="G719">
        <v>903</v>
      </c>
    </row>
    <row r="720" spans="1:7">
      <c r="A720" t="s">
        <v>142</v>
      </c>
      <c r="F720">
        <v>285</v>
      </c>
      <c r="G720">
        <v>285</v>
      </c>
    </row>
    <row r="721" spans="1:7">
      <c r="A721" t="s">
        <v>469</v>
      </c>
      <c r="C721">
        <v>992</v>
      </c>
      <c r="D721">
        <v>6977</v>
      </c>
      <c r="E721">
        <v>2557</v>
      </c>
      <c r="F721">
        <v>538</v>
      </c>
      <c r="G721">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1399</v>
      </c>
      <c r="B728">
        <v>2498</v>
      </c>
      <c r="C728">
        <v>1192</v>
      </c>
      <c r="D728">
        <v>1925</v>
      </c>
      <c r="G728">
        <v>5615</v>
      </c>
    </row>
    <row r="729" spans="1:7">
      <c r="A729" t="s">
        <v>506</v>
      </c>
      <c r="E729">
        <v>443</v>
      </c>
      <c r="G729">
        <v>443</v>
      </c>
    </row>
    <row r="730" spans="1:7">
      <c r="A730" t="s">
        <v>928</v>
      </c>
      <c r="B730">
        <v>918</v>
      </c>
      <c r="G730">
        <v>918</v>
      </c>
    </row>
    <row r="731" spans="1:7">
      <c r="A731" t="s">
        <v>870</v>
      </c>
      <c r="B731">
        <v>254</v>
      </c>
      <c r="C731">
        <v>1686</v>
      </c>
      <c r="D731">
        <v>611</v>
      </c>
      <c r="G731">
        <v>2551</v>
      </c>
    </row>
    <row r="732" spans="1:7">
      <c r="A732" t="s">
        <v>142</v>
      </c>
      <c r="E732">
        <v>82</v>
      </c>
      <c r="G732">
        <v>82</v>
      </c>
    </row>
    <row r="733" spans="1:7">
      <c r="A733" t="s">
        <v>254</v>
      </c>
      <c r="C733">
        <v>329</v>
      </c>
      <c r="D733">
        <v>333</v>
      </c>
      <c r="G733">
        <v>662</v>
      </c>
    </row>
    <row r="734" spans="1:7">
      <c r="A734" t="s">
        <v>1204</v>
      </c>
      <c r="D734">
        <v>740</v>
      </c>
      <c r="G734">
        <v>740</v>
      </c>
    </row>
    <row r="735" spans="1:7">
      <c r="A735" t="s">
        <v>255</v>
      </c>
      <c r="E735">
        <v>267</v>
      </c>
      <c r="G735">
        <v>267</v>
      </c>
    </row>
    <row r="736" spans="1:7">
      <c r="A736" t="s">
        <v>1097</v>
      </c>
      <c r="D736">
        <v>307</v>
      </c>
      <c r="E736">
        <v>920</v>
      </c>
      <c r="F736">
        <v>610</v>
      </c>
      <c r="G736">
        <v>1837</v>
      </c>
    </row>
    <row r="737" spans="1:7">
      <c r="A737" t="s">
        <v>469</v>
      </c>
      <c r="B737">
        <v>3670</v>
      </c>
      <c r="C737">
        <v>3207</v>
      </c>
      <c r="D737">
        <v>4215</v>
      </c>
      <c r="E737">
        <v>2293</v>
      </c>
      <c r="F737">
        <v>819</v>
      </c>
      <c r="G737">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1399</v>
      </c>
    </row>
    <row r="748" spans="1:7">
      <c r="A748" t="s">
        <v>870</v>
      </c>
      <c r="D748">
        <v>250</v>
      </c>
      <c r="G748">
        <v>250</v>
      </c>
    </row>
    <row r="749" spans="1:7">
      <c r="A749" t="s">
        <v>1204</v>
      </c>
      <c r="B749">
        <v>1238</v>
      </c>
      <c r="C749">
        <v>1531</v>
      </c>
      <c r="D749">
        <v>1250</v>
      </c>
      <c r="E749">
        <v>361</v>
      </c>
      <c r="G749">
        <v>4380</v>
      </c>
    </row>
    <row r="750" spans="1:7">
      <c r="A750" t="s">
        <v>255</v>
      </c>
      <c r="B750">
        <v>711</v>
      </c>
      <c r="G750">
        <v>711</v>
      </c>
    </row>
    <row r="751" spans="1:7">
      <c r="A751" t="s">
        <v>1401</v>
      </c>
      <c r="D751">
        <v>75</v>
      </c>
      <c r="G751">
        <v>75</v>
      </c>
    </row>
    <row r="752" spans="1:7">
      <c r="A752" t="s">
        <v>875</v>
      </c>
      <c r="C752">
        <v>1808</v>
      </c>
      <c r="E752">
        <v>1204</v>
      </c>
      <c r="G752">
        <v>3012</v>
      </c>
    </row>
    <row r="753" spans="1:7">
      <c r="A753" t="s">
        <v>132</v>
      </c>
      <c r="C753">
        <v>251</v>
      </c>
      <c r="D753">
        <v>253</v>
      </c>
      <c r="E753">
        <v>1076</v>
      </c>
      <c r="G753">
        <v>1580</v>
      </c>
    </row>
    <row r="754" spans="1:7">
      <c r="A754" t="s">
        <v>1097</v>
      </c>
      <c r="B754">
        <v>829</v>
      </c>
      <c r="D754">
        <v>863</v>
      </c>
      <c r="E754">
        <v>499</v>
      </c>
      <c r="F754">
        <v>475</v>
      </c>
      <c r="G754">
        <v>2666</v>
      </c>
    </row>
    <row r="755" spans="1:7">
      <c r="A755" t="s">
        <v>1200</v>
      </c>
      <c r="E755">
        <v>754</v>
      </c>
      <c r="G755">
        <v>754</v>
      </c>
    </row>
    <row r="756" spans="1:7">
      <c r="A756" t="s">
        <v>877</v>
      </c>
      <c r="E756">
        <v>562</v>
      </c>
      <c r="G756">
        <v>562</v>
      </c>
    </row>
    <row r="757" spans="1:7">
      <c r="A757" t="s">
        <v>469</v>
      </c>
      <c r="B757">
        <v>2820</v>
      </c>
      <c r="C757">
        <v>3809</v>
      </c>
      <c r="D757">
        <v>2830</v>
      </c>
      <c r="E757">
        <v>4553</v>
      </c>
      <c r="F757">
        <v>545</v>
      </c>
      <c r="G757">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1204</v>
      </c>
    </row>
    <row r="769" spans="1:7">
      <c r="A769" t="s">
        <v>875</v>
      </c>
    </row>
    <row r="770" spans="1:7">
      <c r="A770" t="s">
        <v>132</v>
      </c>
      <c r="C770">
        <v>120</v>
      </c>
      <c r="D770">
        <v>190</v>
      </c>
      <c r="G770">
        <v>310</v>
      </c>
    </row>
    <row r="771" spans="1:7">
      <c r="A771" t="s">
        <v>1097</v>
      </c>
      <c r="B771">
        <v>839</v>
      </c>
      <c r="D771">
        <v>616</v>
      </c>
      <c r="E771">
        <v>969</v>
      </c>
      <c r="F771">
        <v>552</v>
      </c>
      <c r="G771">
        <v>2976</v>
      </c>
    </row>
    <row r="772" spans="1:7">
      <c r="A772" t="s">
        <v>1200</v>
      </c>
      <c r="B772">
        <v>1285</v>
      </c>
      <c r="G772">
        <v>1285</v>
      </c>
    </row>
    <row r="773" spans="1:7">
      <c r="A773" t="s">
        <v>877</v>
      </c>
      <c r="B773">
        <v>978</v>
      </c>
      <c r="C773">
        <v>675</v>
      </c>
      <c r="D773">
        <v>170</v>
      </c>
      <c r="G773">
        <v>1823</v>
      </c>
    </row>
    <row r="774" spans="1:7">
      <c r="A774" t="s">
        <v>431</v>
      </c>
      <c r="B774">
        <v>153</v>
      </c>
      <c r="D774">
        <v>260</v>
      </c>
      <c r="G774">
        <v>413</v>
      </c>
    </row>
    <row r="775" spans="1:7">
      <c r="A775" t="s">
        <v>1402</v>
      </c>
      <c r="B775">
        <v>329</v>
      </c>
      <c r="C775">
        <v>427</v>
      </c>
      <c r="D775">
        <v>537</v>
      </c>
      <c r="E775">
        <v>646</v>
      </c>
      <c r="F775">
        <v>793</v>
      </c>
      <c r="G775">
        <v>2732</v>
      </c>
    </row>
    <row r="776" spans="1:7">
      <c r="A776" t="s">
        <v>957</v>
      </c>
      <c r="B776">
        <v>335</v>
      </c>
      <c r="G776">
        <v>335</v>
      </c>
    </row>
    <row r="777" spans="1:7">
      <c r="A777" t="s">
        <v>1403</v>
      </c>
      <c r="B777">
        <v>415</v>
      </c>
      <c r="C777">
        <v>291</v>
      </c>
      <c r="F777">
        <v>755</v>
      </c>
      <c r="G777">
        <v>1461</v>
      </c>
    </row>
    <row r="778" spans="1:7">
      <c r="A778" t="s">
        <v>1185</v>
      </c>
      <c r="C778">
        <v>1231</v>
      </c>
      <c r="D778">
        <v>1538</v>
      </c>
      <c r="E778">
        <v>1377</v>
      </c>
      <c r="G778">
        <v>4146</v>
      </c>
    </row>
    <row r="779" spans="1:7">
      <c r="A779" t="s">
        <v>1191</v>
      </c>
      <c r="D779">
        <v>1205</v>
      </c>
      <c r="E779">
        <v>1000</v>
      </c>
      <c r="G779">
        <v>2205</v>
      </c>
    </row>
    <row r="780" spans="1:7">
      <c r="A780" t="s">
        <v>857</v>
      </c>
      <c r="D780">
        <v>240</v>
      </c>
      <c r="E780">
        <v>504</v>
      </c>
      <c r="G780">
        <v>744</v>
      </c>
    </row>
    <row r="781" spans="1:7">
      <c r="A781" t="s">
        <v>1404</v>
      </c>
      <c r="F781">
        <v>4135</v>
      </c>
      <c r="G781">
        <v>4135</v>
      </c>
    </row>
    <row r="782" spans="1:7">
      <c r="A782" t="s">
        <v>1122</v>
      </c>
      <c r="F782">
        <v>551</v>
      </c>
      <c r="G782">
        <v>551</v>
      </c>
    </row>
    <row r="783" spans="1:7">
      <c r="A783" t="s">
        <v>1405</v>
      </c>
    </row>
    <row r="784" spans="1:7">
      <c r="A784" t="s">
        <v>469</v>
      </c>
      <c r="B784">
        <v>4394</v>
      </c>
      <c r="C784">
        <v>2968</v>
      </c>
      <c r="D784">
        <v>5524</v>
      </c>
      <c r="E784">
        <v>5070</v>
      </c>
      <c r="F784">
        <v>6786</v>
      </c>
      <c r="G78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1097</v>
      </c>
      <c r="B795">
        <v>1375</v>
      </c>
      <c r="C795">
        <v>1016</v>
      </c>
      <c r="D795">
        <v>312</v>
      </c>
      <c r="E795">
        <v>1304</v>
      </c>
      <c r="F795">
        <v>617</v>
      </c>
      <c r="G795">
        <v>4624</v>
      </c>
    </row>
    <row r="796" spans="1:7">
      <c r="A796" t="s">
        <v>1200</v>
      </c>
    </row>
    <row r="797" spans="1:7">
      <c r="A797" t="s">
        <v>1403</v>
      </c>
      <c r="B797">
        <v>1418</v>
      </c>
      <c r="C797">
        <v>701</v>
      </c>
      <c r="E797">
        <v>614</v>
      </c>
      <c r="F797">
        <v>486</v>
      </c>
      <c r="G797">
        <v>3219</v>
      </c>
    </row>
    <row r="798" spans="1:7">
      <c r="A798" t="s">
        <v>1185</v>
      </c>
      <c r="B798">
        <v>600</v>
      </c>
      <c r="G798">
        <v>600</v>
      </c>
    </row>
    <row r="799" spans="1:7">
      <c r="A799" t="s">
        <v>1191</v>
      </c>
      <c r="B799">
        <v>1002</v>
      </c>
      <c r="C799">
        <v>268</v>
      </c>
      <c r="G799">
        <v>1270</v>
      </c>
    </row>
    <row r="800" spans="1:7">
      <c r="A800" t="s">
        <v>857</v>
      </c>
      <c r="B800">
        <v>80</v>
      </c>
      <c r="G800">
        <v>80</v>
      </c>
    </row>
    <row r="801" spans="1:7">
      <c r="A801" t="s">
        <v>1404</v>
      </c>
      <c r="B801">
        <v>2251</v>
      </c>
      <c r="C801">
        <v>2014</v>
      </c>
      <c r="D801">
        <v>1868</v>
      </c>
      <c r="E801">
        <v>2157</v>
      </c>
      <c r="F801">
        <v>2953</v>
      </c>
      <c r="G801">
        <v>11243</v>
      </c>
    </row>
    <row r="802" spans="1:7">
      <c r="A802" t="s">
        <v>1122</v>
      </c>
      <c r="B802">
        <v>454</v>
      </c>
      <c r="C802">
        <v>251</v>
      </c>
      <c r="D802">
        <v>224</v>
      </c>
      <c r="E802">
        <v>789</v>
      </c>
      <c r="G802">
        <v>1718</v>
      </c>
    </row>
    <row r="803" spans="1:7">
      <c r="A803" t="s">
        <v>1259</v>
      </c>
      <c r="C803">
        <v>1253</v>
      </c>
      <c r="D803">
        <v>1351</v>
      </c>
      <c r="E803">
        <v>443</v>
      </c>
      <c r="G803">
        <v>3047</v>
      </c>
    </row>
    <row r="804" spans="1:7">
      <c r="A804" t="s">
        <v>881</v>
      </c>
      <c r="C804">
        <v>1850</v>
      </c>
      <c r="D804">
        <v>1276</v>
      </c>
      <c r="E804">
        <v>1479</v>
      </c>
      <c r="G804">
        <v>4605</v>
      </c>
    </row>
    <row r="805" spans="1:7">
      <c r="A805" t="s">
        <v>1211</v>
      </c>
      <c r="D805">
        <v>1118</v>
      </c>
      <c r="E805">
        <v>1472</v>
      </c>
      <c r="G805">
        <v>2590</v>
      </c>
    </row>
    <row r="806" spans="1:7">
      <c r="A806" t="s">
        <v>1209</v>
      </c>
      <c r="E806">
        <v>1393</v>
      </c>
      <c r="G806">
        <v>1393</v>
      </c>
    </row>
    <row r="807" spans="1:7">
      <c r="A807" t="s">
        <v>469</v>
      </c>
      <c r="B807">
        <v>7888</v>
      </c>
      <c r="C807">
        <v>8152</v>
      </c>
      <c r="D807">
        <v>7103</v>
      </c>
      <c r="E807">
        <v>10576</v>
      </c>
      <c r="F807">
        <v>4760</v>
      </c>
      <c r="G807">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1097</v>
      </c>
      <c r="B819">
        <v>768</v>
      </c>
      <c r="C819">
        <v>1014</v>
      </c>
      <c r="G819">
        <v>1782</v>
      </c>
    </row>
    <row r="820" spans="1:7">
      <c r="A820" t="s">
        <v>1403</v>
      </c>
      <c r="B820">
        <v>225</v>
      </c>
      <c r="C820">
        <v>1287</v>
      </c>
      <c r="D820">
        <v>1185</v>
      </c>
      <c r="E820">
        <v>508</v>
      </c>
      <c r="G820">
        <v>3205</v>
      </c>
    </row>
    <row r="821" spans="1:7">
      <c r="A821" t="s">
        <v>1191</v>
      </c>
      <c r="D821">
        <v>334</v>
      </c>
      <c r="G821">
        <v>334</v>
      </c>
    </row>
    <row r="822" spans="1:7">
      <c r="A822" t="s">
        <v>1404</v>
      </c>
      <c r="C822">
        <v>216</v>
      </c>
      <c r="G822">
        <v>216</v>
      </c>
    </row>
    <row r="823" spans="1:7">
      <c r="A823" t="s">
        <v>1122</v>
      </c>
      <c r="B823">
        <v>1088</v>
      </c>
      <c r="C823">
        <v>557</v>
      </c>
      <c r="D823">
        <v>512</v>
      </c>
      <c r="E823">
        <v>369</v>
      </c>
      <c r="G823">
        <v>2526</v>
      </c>
    </row>
    <row r="824" spans="1:7">
      <c r="A824" t="s">
        <v>1259</v>
      </c>
      <c r="B824">
        <v>192</v>
      </c>
      <c r="G824">
        <v>192</v>
      </c>
    </row>
    <row r="825" spans="1:7">
      <c r="A825" t="s">
        <v>1211</v>
      </c>
      <c r="B825">
        <v>1174</v>
      </c>
      <c r="C825">
        <v>1597</v>
      </c>
      <c r="D825">
        <v>308</v>
      </c>
      <c r="G825">
        <v>3079</v>
      </c>
    </row>
    <row r="826" spans="1:7">
      <c r="A826" t="s">
        <v>1209</v>
      </c>
      <c r="B826">
        <v>1545</v>
      </c>
      <c r="C826">
        <v>995</v>
      </c>
      <c r="G826">
        <v>2540</v>
      </c>
    </row>
    <row r="827" spans="1:7">
      <c r="A827" t="s">
        <v>1160</v>
      </c>
      <c r="D827">
        <v>333</v>
      </c>
      <c r="G827">
        <v>333</v>
      </c>
    </row>
    <row r="828" spans="1:7">
      <c r="A828" t="s">
        <v>1406</v>
      </c>
      <c r="D828">
        <v>160</v>
      </c>
      <c r="G828">
        <v>160</v>
      </c>
    </row>
    <row r="829" spans="1:7">
      <c r="A829" t="s">
        <v>553</v>
      </c>
      <c r="D829">
        <v>1282</v>
      </c>
      <c r="E829">
        <v>980</v>
      </c>
      <c r="G829">
        <v>2262</v>
      </c>
    </row>
    <row r="830" spans="1:7">
      <c r="A830" t="s">
        <v>1103</v>
      </c>
    </row>
    <row r="831" spans="1:7">
      <c r="A831" t="s">
        <v>469</v>
      </c>
      <c r="B831">
        <v>5232</v>
      </c>
      <c r="C831">
        <v>5991</v>
      </c>
      <c r="D831">
        <v>4240</v>
      </c>
      <c r="E831">
        <v>3081</v>
      </c>
      <c r="F831">
        <v>268</v>
      </c>
      <c r="G831">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1097</v>
      </c>
      <c r="D839">
        <v>986</v>
      </c>
      <c r="G839">
        <v>986</v>
      </c>
    </row>
    <row r="840" spans="1:7">
      <c r="A840" t="s">
        <v>1403</v>
      </c>
      <c r="B840">
        <v>916</v>
      </c>
      <c r="C840">
        <v>144</v>
      </c>
      <c r="G840">
        <v>1060</v>
      </c>
    </row>
    <row r="841" spans="1:7">
      <c r="A841" t="s">
        <v>1211</v>
      </c>
    </row>
    <row r="842" spans="1:7">
      <c r="A842" t="s">
        <v>1209</v>
      </c>
    </row>
    <row r="843" spans="1:7">
      <c r="A843" t="s">
        <v>553</v>
      </c>
      <c r="B843">
        <v>828</v>
      </c>
      <c r="C843">
        <v>150</v>
      </c>
      <c r="E843">
        <v>688</v>
      </c>
      <c r="G843">
        <v>1666</v>
      </c>
    </row>
    <row r="844" spans="1:7">
      <c r="A844" t="s">
        <v>1407</v>
      </c>
      <c r="B844">
        <v>233</v>
      </c>
      <c r="G844">
        <v>233</v>
      </c>
    </row>
    <row r="845" spans="1:7">
      <c r="A845" t="s">
        <v>903</v>
      </c>
      <c r="B845">
        <v>1768</v>
      </c>
      <c r="C845">
        <v>510</v>
      </c>
      <c r="G845">
        <v>2278</v>
      </c>
    </row>
    <row r="846" spans="1:7">
      <c r="A846" t="s">
        <v>1278</v>
      </c>
      <c r="B846">
        <v>220</v>
      </c>
      <c r="C846">
        <v>435</v>
      </c>
      <c r="D846">
        <v>227</v>
      </c>
      <c r="E846">
        <v>487</v>
      </c>
      <c r="F846">
        <v>123</v>
      </c>
      <c r="G846">
        <v>1492</v>
      </c>
    </row>
    <row r="847" spans="1:7">
      <c r="A847" t="s">
        <v>762</v>
      </c>
      <c r="B847">
        <v>60</v>
      </c>
      <c r="C847">
        <v>219</v>
      </c>
      <c r="G847">
        <v>279</v>
      </c>
    </row>
    <row r="848" spans="1:7">
      <c r="A848" t="s">
        <v>975</v>
      </c>
      <c r="D848">
        <v>240</v>
      </c>
      <c r="G848">
        <v>240</v>
      </c>
    </row>
    <row r="849" spans="1:7">
      <c r="A849" t="s">
        <v>1408</v>
      </c>
      <c r="C849">
        <v>1603</v>
      </c>
      <c r="D849">
        <v>791</v>
      </c>
      <c r="E849">
        <v>2803</v>
      </c>
      <c r="G849">
        <v>5197</v>
      </c>
    </row>
    <row r="850" spans="1:7">
      <c r="A850" t="s">
        <v>1112</v>
      </c>
      <c r="C850">
        <v>927</v>
      </c>
      <c r="D850">
        <v>1221</v>
      </c>
      <c r="E850">
        <v>1023</v>
      </c>
      <c r="G850">
        <v>3171</v>
      </c>
    </row>
    <row r="851" spans="1:7">
      <c r="A851" t="s">
        <v>907</v>
      </c>
      <c r="C851">
        <v>974</v>
      </c>
      <c r="D851">
        <v>1312</v>
      </c>
      <c r="E851">
        <v>359</v>
      </c>
      <c r="G851">
        <v>2645</v>
      </c>
    </row>
    <row r="852" spans="1:7">
      <c r="A852" t="s">
        <v>899</v>
      </c>
      <c r="D852">
        <v>1239</v>
      </c>
      <c r="E852">
        <v>1220</v>
      </c>
      <c r="G852">
        <v>2459</v>
      </c>
    </row>
    <row r="853" spans="1:7">
      <c r="A853" t="s">
        <v>1118</v>
      </c>
      <c r="D853">
        <v>1457</v>
      </c>
      <c r="E853">
        <v>1142</v>
      </c>
      <c r="F853">
        <v>945</v>
      </c>
      <c r="G853">
        <v>3544</v>
      </c>
    </row>
    <row r="854" spans="1:7">
      <c r="A854" t="s">
        <v>469</v>
      </c>
      <c r="B854">
        <v>4025</v>
      </c>
      <c r="C854">
        <v>5125</v>
      </c>
      <c r="D854">
        <v>8008</v>
      </c>
      <c r="E854">
        <v>8462</v>
      </c>
      <c r="F854">
        <v>1068</v>
      </c>
      <c r="G85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1160</v>
      </c>
    </row>
    <row r="865" spans="1:7">
      <c r="A865" t="s">
        <v>1278</v>
      </c>
      <c r="C865">
        <v>413</v>
      </c>
      <c r="D865">
        <v>190</v>
      </c>
      <c r="E865">
        <v>1194</v>
      </c>
      <c r="F865">
        <v>306</v>
      </c>
      <c r="G865">
        <v>2103</v>
      </c>
    </row>
    <row r="866" spans="1:7">
      <c r="A866" t="s">
        <v>1408</v>
      </c>
      <c r="B866">
        <v>3343</v>
      </c>
      <c r="C866">
        <v>714</v>
      </c>
      <c r="D866">
        <v>2013</v>
      </c>
      <c r="E866">
        <v>1500</v>
      </c>
      <c r="F866">
        <v>1933</v>
      </c>
      <c r="G866">
        <v>9503</v>
      </c>
    </row>
    <row r="867" spans="1:7">
      <c r="A867" t="s">
        <v>1112</v>
      </c>
      <c r="B867">
        <v>1100</v>
      </c>
      <c r="C867">
        <v>527</v>
      </c>
      <c r="D867">
        <v>553</v>
      </c>
      <c r="G867">
        <v>2180</v>
      </c>
    </row>
    <row r="868" spans="1:7">
      <c r="A868" t="s">
        <v>907</v>
      </c>
      <c r="C868">
        <v>230</v>
      </c>
      <c r="G868">
        <v>230</v>
      </c>
    </row>
    <row r="869" spans="1:7">
      <c r="A869" t="s">
        <v>899</v>
      </c>
      <c r="B869">
        <v>853</v>
      </c>
      <c r="G869">
        <v>853</v>
      </c>
    </row>
    <row r="870" spans="1:7">
      <c r="A870" t="s">
        <v>1118</v>
      </c>
      <c r="B870">
        <v>1186</v>
      </c>
      <c r="C870">
        <v>1564</v>
      </c>
      <c r="D870">
        <v>1012</v>
      </c>
      <c r="E870">
        <v>588</v>
      </c>
      <c r="G870">
        <v>4350</v>
      </c>
    </row>
    <row r="871" spans="1:7">
      <c r="A871" t="s">
        <v>1213</v>
      </c>
      <c r="C871">
        <v>1007</v>
      </c>
      <c r="D871">
        <v>1672</v>
      </c>
      <c r="E871">
        <v>1544</v>
      </c>
      <c r="G871">
        <v>4223</v>
      </c>
    </row>
    <row r="872" spans="1:7">
      <c r="A872" t="s">
        <v>926</v>
      </c>
      <c r="C872">
        <v>1182</v>
      </c>
      <c r="D872">
        <v>1604</v>
      </c>
      <c r="E872">
        <v>1268</v>
      </c>
      <c r="G872">
        <v>4054</v>
      </c>
    </row>
    <row r="873" spans="1:7">
      <c r="A873" t="s">
        <v>1133</v>
      </c>
      <c r="D873">
        <v>1624</v>
      </c>
      <c r="E873">
        <v>551</v>
      </c>
      <c r="G873">
        <v>2175</v>
      </c>
    </row>
    <row r="874" spans="1:7">
      <c r="A874" t="s">
        <v>1116</v>
      </c>
      <c r="F874">
        <v>408</v>
      </c>
      <c r="G874">
        <v>408</v>
      </c>
    </row>
    <row r="875" spans="1:7">
      <c r="A875" t="s">
        <v>469</v>
      </c>
      <c r="B875">
        <v>7333</v>
      </c>
      <c r="C875">
        <v>6030</v>
      </c>
      <c r="D875">
        <v>8836</v>
      </c>
      <c r="E875">
        <v>7091</v>
      </c>
      <c r="F875">
        <v>3115</v>
      </c>
      <c r="G87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1097</v>
      </c>
    </row>
    <row r="886" spans="1:7">
      <c r="A886" t="s">
        <v>431</v>
      </c>
      <c r="B886">
        <v>188</v>
      </c>
      <c r="C886">
        <v>140</v>
      </c>
      <c r="G886">
        <v>328</v>
      </c>
    </row>
    <row r="887" spans="1:7">
      <c r="A887" t="s">
        <v>1160</v>
      </c>
      <c r="B887">
        <v>270</v>
      </c>
      <c r="C887">
        <v>60</v>
      </c>
      <c r="G887">
        <v>330</v>
      </c>
    </row>
    <row r="888" spans="1:7">
      <c r="A888" t="s">
        <v>903</v>
      </c>
    </row>
    <row r="889" spans="1:7">
      <c r="A889" t="s">
        <v>1278</v>
      </c>
      <c r="B889">
        <v>203</v>
      </c>
      <c r="C889">
        <v>996</v>
      </c>
      <c r="D889">
        <v>1147</v>
      </c>
      <c r="E889">
        <v>1053</v>
      </c>
      <c r="F889">
        <v>955</v>
      </c>
      <c r="G889">
        <v>4354</v>
      </c>
    </row>
    <row r="890" spans="1:7">
      <c r="A890" t="s">
        <v>1408</v>
      </c>
      <c r="B890">
        <v>820</v>
      </c>
      <c r="C890">
        <v>2077</v>
      </c>
      <c r="D890">
        <v>1096</v>
      </c>
      <c r="G890">
        <v>3993</v>
      </c>
    </row>
    <row r="891" spans="1:7">
      <c r="A891" t="s">
        <v>1112</v>
      </c>
      <c r="C891">
        <v>1647</v>
      </c>
      <c r="D891">
        <v>343</v>
      </c>
      <c r="G891">
        <v>1990</v>
      </c>
    </row>
    <row r="892" spans="1:7">
      <c r="A892" t="s">
        <v>1213</v>
      </c>
      <c r="B892">
        <v>587</v>
      </c>
      <c r="C892">
        <v>115</v>
      </c>
      <c r="G892">
        <v>702</v>
      </c>
    </row>
    <row r="893" spans="1:7">
      <c r="A893" t="s">
        <v>905</v>
      </c>
      <c r="C893">
        <v>1509</v>
      </c>
      <c r="D893">
        <v>1087</v>
      </c>
      <c r="E893">
        <v>777</v>
      </c>
      <c r="G893">
        <v>3373</v>
      </c>
    </row>
    <row r="894" spans="1:7">
      <c r="A894" t="s">
        <v>926</v>
      </c>
      <c r="B894">
        <v>1310</v>
      </c>
      <c r="G894">
        <v>1310</v>
      </c>
    </row>
    <row r="895" spans="1:7">
      <c r="A895" t="s">
        <v>1133</v>
      </c>
      <c r="F895">
        <v>168</v>
      </c>
      <c r="G895">
        <v>168</v>
      </c>
    </row>
    <row r="896" spans="1:7">
      <c r="A896" t="s">
        <v>1116</v>
      </c>
      <c r="B896">
        <v>1323</v>
      </c>
      <c r="C896">
        <v>1516</v>
      </c>
      <c r="D896">
        <v>790</v>
      </c>
      <c r="E896">
        <v>930</v>
      </c>
      <c r="F896">
        <v>408</v>
      </c>
      <c r="G896">
        <v>4967</v>
      </c>
    </row>
    <row r="897" spans="1:7">
      <c r="A897" t="s">
        <v>1409</v>
      </c>
      <c r="B897">
        <v>1224</v>
      </c>
      <c r="C897">
        <v>988</v>
      </c>
      <c r="D897">
        <v>2316</v>
      </c>
      <c r="E897">
        <v>2066</v>
      </c>
      <c r="G897">
        <v>6594</v>
      </c>
    </row>
    <row r="898" spans="1:7">
      <c r="A898" t="s">
        <v>901</v>
      </c>
      <c r="C898">
        <v>1678</v>
      </c>
      <c r="E898">
        <v>394</v>
      </c>
      <c r="G898">
        <v>2072</v>
      </c>
    </row>
    <row r="899" spans="1:7">
      <c r="A899" t="s">
        <v>1110</v>
      </c>
      <c r="D899">
        <v>3179</v>
      </c>
      <c r="G899">
        <v>3179</v>
      </c>
    </row>
    <row r="900" spans="1:7">
      <c r="A900" t="s">
        <v>1232</v>
      </c>
      <c r="E900">
        <v>978</v>
      </c>
      <c r="G900">
        <v>978</v>
      </c>
    </row>
    <row r="901" spans="1:7">
      <c r="A901" t="s">
        <v>1226</v>
      </c>
      <c r="E901">
        <v>502</v>
      </c>
      <c r="G901">
        <v>502</v>
      </c>
    </row>
    <row r="902" spans="1:7">
      <c r="A902" t="s">
        <v>768</v>
      </c>
      <c r="E902">
        <v>346</v>
      </c>
      <c r="G902">
        <v>346</v>
      </c>
    </row>
    <row r="903" spans="1:7">
      <c r="A903" t="s">
        <v>469</v>
      </c>
      <c r="B903">
        <v>6492</v>
      </c>
      <c r="C903">
        <v>10726</v>
      </c>
      <c r="D903">
        <v>10129</v>
      </c>
      <c r="E903">
        <v>7046</v>
      </c>
      <c r="F903">
        <v>1591</v>
      </c>
      <c r="G90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row>
    <row r="909" spans="1:7">
      <c r="A909" t="s">
        <v>142</v>
      </c>
    </row>
    <row r="910" spans="1:7">
      <c r="A910" t="s">
        <v>1097</v>
      </c>
    </row>
    <row r="911" spans="1:7">
      <c r="A911" t="s">
        <v>1122</v>
      </c>
      <c r="F911">
        <v>569</v>
      </c>
      <c r="G911">
        <v>569</v>
      </c>
    </row>
    <row r="912" spans="1:7">
      <c r="A912" t="s">
        <v>1278</v>
      </c>
    </row>
    <row r="913" spans="1:7">
      <c r="A913" t="s">
        <v>762</v>
      </c>
      <c r="D913">
        <v>150</v>
      </c>
      <c r="G913">
        <v>150</v>
      </c>
    </row>
    <row r="914" spans="1:7">
      <c r="A914" t="s">
        <v>1118</v>
      </c>
    </row>
    <row r="915" spans="1:7">
      <c r="A915" t="s">
        <v>926</v>
      </c>
      <c r="B915">
        <v>701</v>
      </c>
      <c r="G915">
        <v>701</v>
      </c>
    </row>
    <row r="916" spans="1:7">
      <c r="A916" t="s">
        <v>1133</v>
      </c>
      <c r="B916">
        <v>463</v>
      </c>
      <c r="C916">
        <v>633</v>
      </c>
      <c r="D916">
        <v>625</v>
      </c>
      <c r="G916">
        <v>1721</v>
      </c>
    </row>
    <row r="917" spans="1:7">
      <c r="A917" t="s">
        <v>1116</v>
      </c>
    </row>
    <row r="918" spans="1:7">
      <c r="A918" t="s">
        <v>1110</v>
      </c>
      <c r="B918">
        <v>882</v>
      </c>
      <c r="C918">
        <v>1072</v>
      </c>
      <c r="D918">
        <v>1034</v>
      </c>
      <c r="E918">
        <v>209</v>
      </c>
      <c r="G918">
        <v>3197</v>
      </c>
    </row>
    <row r="919" spans="1:7">
      <c r="A919" t="s">
        <v>1232</v>
      </c>
      <c r="B919">
        <v>1420</v>
      </c>
      <c r="C919">
        <v>990</v>
      </c>
      <c r="D919">
        <v>549</v>
      </c>
      <c r="G919">
        <v>2959</v>
      </c>
    </row>
    <row r="920" spans="1:7">
      <c r="A920" t="s">
        <v>1226</v>
      </c>
      <c r="B920">
        <v>259</v>
      </c>
      <c r="C920">
        <v>1087</v>
      </c>
      <c r="D920">
        <v>2206</v>
      </c>
      <c r="E920">
        <v>453</v>
      </c>
      <c r="G920">
        <v>4005</v>
      </c>
    </row>
    <row r="921" spans="1:7">
      <c r="A921" t="s">
        <v>768</v>
      </c>
      <c r="C921">
        <v>379</v>
      </c>
      <c r="D921">
        <v>208</v>
      </c>
      <c r="G921">
        <v>587</v>
      </c>
    </row>
    <row r="922" spans="1:7">
      <c r="A922" t="s">
        <v>915</v>
      </c>
      <c r="B922">
        <v>579</v>
      </c>
      <c r="C922">
        <v>1120</v>
      </c>
      <c r="D922">
        <v>1488</v>
      </c>
      <c r="E922">
        <v>954</v>
      </c>
      <c r="G922">
        <v>4141</v>
      </c>
    </row>
    <row r="923" spans="1:7">
      <c r="A923" t="s">
        <v>1410</v>
      </c>
      <c r="B923">
        <v>365</v>
      </c>
      <c r="G923">
        <v>365</v>
      </c>
    </row>
    <row r="924" spans="1:7">
      <c r="A924" t="s">
        <v>1144</v>
      </c>
      <c r="B924">
        <v>207</v>
      </c>
      <c r="G924">
        <v>207</v>
      </c>
    </row>
    <row r="925" spans="1:7">
      <c r="A925" t="s">
        <v>1282</v>
      </c>
      <c r="C925">
        <v>1691</v>
      </c>
      <c r="D925">
        <v>1998</v>
      </c>
      <c r="E925">
        <v>760</v>
      </c>
      <c r="F925">
        <v>3975</v>
      </c>
      <c r="G925">
        <v>8424</v>
      </c>
    </row>
    <row r="926" spans="1:7">
      <c r="A926" t="s">
        <v>983</v>
      </c>
      <c r="D926">
        <v>1031</v>
      </c>
      <c r="G926">
        <v>1031</v>
      </c>
    </row>
    <row r="927" spans="1:7">
      <c r="A927" t="s">
        <v>1131</v>
      </c>
      <c r="E927">
        <v>1063</v>
      </c>
      <c r="F927">
        <v>1263</v>
      </c>
      <c r="G927">
        <v>2326</v>
      </c>
    </row>
    <row r="928" spans="1:7">
      <c r="A928" t="s">
        <v>1280</v>
      </c>
      <c r="F928">
        <v>451</v>
      </c>
      <c r="G928">
        <v>451</v>
      </c>
    </row>
    <row r="929" spans="1:7">
      <c r="A929" t="s">
        <v>1285</v>
      </c>
      <c r="B929">
        <v>3266</v>
      </c>
      <c r="C929">
        <v>3910</v>
      </c>
      <c r="D929">
        <v>346</v>
      </c>
      <c r="G929">
        <v>7522</v>
      </c>
    </row>
    <row r="930" spans="1:7">
      <c r="A930" t="s">
        <v>1291</v>
      </c>
      <c r="C930">
        <v>372</v>
      </c>
      <c r="D930">
        <v>656</v>
      </c>
      <c r="G930">
        <v>1028</v>
      </c>
    </row>
    <row r="931" spans="1:7">
      <c r="A931" t="s">
        <v>1288</v>
      </c>
      <c r="D931">
        <v>2985</v>
      </c>
      <c r="E931">
        <v>2373</v>
      </c>
      <c r="G931">
        <v>5358</v>
      </c>
    </row>
    <row r="932" spans="1:7">
      <c r="A932" t="s">
        <v>1066</v>
      </c>
      <c r="F932">
        <v>2948</v>
      </c>
      <c r="G932">
        <v>2948</v>
      </c>
    </row>
    <row r="933" spans="1:7">
      <c r="A933" t="s">
        <v>469</v>
      </c>
      <c r="B933">
        <v>8142</v>
      </c>
      <c r="C933">
        <v>11254</v>
      </c>
      <c r="D933">
        <v>13276</v>
      </c>
      <c r="E933">
        <v>5812</v>
      </c>
      <c r="F933">
        <v>9206</v>
      </c>
      <c r="G9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row>
    <row r="939" spans="1:7">
      <c r="A939" t="s">
        <v>1103</v>
      </c>
    </row>
    <row r="940" spans="1:7">
      <c r="A940" t="s">
        <v>1278</v>
      </c>
      <c r="B940">
        <v>560</v>
      </c>
      <c r="G940">
        <v>560</v>
      </c>
    </row>
    <row r="941" spans="1:7">
      <c r="A941" t="s">
        <v>1118</v>
      </c>
    </row>
    <row r="942" spans="1:7">
      <c r="A942" t="s">
        <v>926</v>
      </c>
      <c r="B942">
        <v>138</v>
      </c>
      <c r="G942">
        <v>138</v>
      </c>
    </row>
    <row r="943" spans="1:7">
      <c r="A943" t="s">
        <v>1116</v>
      </c>
    </row>
    <row r="944" spans="1:7">
      <c r="A944" t="s">
        <v>1110</v>
      </c>
      <c r="B944">
        <v>96</v>
      </c>
      <c r="G944">
        <v>96</v>
      </c>
    </row>
    <row r="945" spans="1:7">
      <c r="A945" t="s">
        <v>1232</v>
      </c>
      <c r="B945">
        <v>632</v>
      </c>
      <c r="G945">
        <v>632</v>
      </c>
    </row>
    <row r="946" spans="1:7">
      <c r="A946" t="s">
        <v>1226</v>
      </c>
      <c r="B946">
        <v>558</v>
      </c>
      <c r="G946">
        <v>558</v>
      </c>
    </row>
    <row r="947" spans="1:7">
      <c r="A947" t="s">
        <v>768</v>
      </c>
      <c r="B947">
        <v>562</v>
      </c>
      <c r="D947">
        <v>474</v>
      </c>
      <c r="E947">
        <v>606</v>
      </c>
      <c r="F947">
        <v>322</v>
      </c>
      <c r="G947">
        <v>1964</v>
      </c>
    </row>
    <row r="948" spans="1:7">
      <c r="A948" t="s">
        <v>983</v>
      </c>
      <c r="B948">
        <v>1351</v>
      </c>
      <c r="D948">
        <v>890</v>
      </c>
      <c r="G948">
        <v>2241</v>
      </c>
    </row>
    <row r="949" spans="1:7">
      <c r="A949" t="s">
        <v>1066</v>
      </c>
      <c r="B949">
        <v>4084</v>
      </c>
      <c r="D949">
        <v>242</v>
      </c>
      <c r="G949">
        <v>4326</v>
      </c>
    </row>
    <row r="950" spans="1:7">
      <c r="A950" t="s">
        <v>1411</v>
      </c>
      <c r="B950">
        <v>748</v>
      </c>
      <c r="C950">
        <v>1062</v>
      </c>
      <c r="G950">
        <v>1810</v>
      </c>
    </row>
    <row r="951" spans="1:7">
      <c r="A951" t="s">
        <v>771</v>
      </c>
      <c r="B951">
        <v>435</v>
      </c>
      <c r="E951">
        <v>1123</v>
      </c>
      <c r="G951">
        <v>1558</v>
      </c>
    </row>
    <row r="952" spans="1:7">
      <c r="A952" t="s">
        <v>911</v>
      </c>
      <c r="D952">
        <v>1580</v>
      </c>
      <c r="E952">
        <v>1258</v>
      </c>
      <c r="G952">
        <v>2838</v>
      </c>
    </row>
    <row r="953" spans="1:7">
      <c r="A953" t="s">
        <v>909</v>
      </c>
      <c r="D953">
        <v>877</v>
      </c>
      <c r="E953">
        <v>814</v>
      </c>
      <c r="G953">
        <v>1691</v>
      </c>
    </row>
    <row r="954" spans="1:7">
      <c r="A954" t="s">
        <v>588</v>
      </c>
      <c r="D954">
        <v>711</v>
      </c>
      <c r="E954">
        <v>325</v>
      </c>
      <c r="F954">
        <v>430</v>
      </c>
      <c r="G954">
        <v>1466</v>
      </c>
    </row>
    <row r="955" spans="1:7">
      <c r="A955" t="s">
        <v>800</v>
      </c>
      <c r="D955">
        <v>1486</v>
      </c>
      <c r="E955">
        <v>2912</v>
      </c>
      <c r="F955">
        <v>2125</v>
      </c>
      <c r="G955">
        <v>6523</v>
      </c>
    </row>
    <row r="956" spans="1:7">
      <c r="A956" t="s">
        <v>1299</v>
      </c>
      <c r="D956">
        <v>1264</v>
      </c>
      <c r="E956">
        <v>1281</v>
      </c>
      <c r="G956">
        <v>2545</v>
      </c>
    </row>
    <row r="957" spans="1:7">
      <c r="A957" t="s">
        <v>1412</v>
      </c>
    </row>
    <row r="958" spans="1:7">
      <c r="A958" t="s">
        <v>1071</v>
      </c>
      <c r="D958">
        <v>3678</v>
      </c>
      <c r="E958">
        <v>3382</v>
      </c>
      <c r="G958">
        <v>7060</v>
      </c>
    </row>
    <row r="959" spans="1:7">
      <c r="A959" t="s">
        <v>1413</v>
      </c>
      <c r="F959">
        <v>1505</v>
      </c>
      <c r="G959">
        <v>1505</v>
      </c>
    </row>
    <row r="960" spans="1:7">
      <c r="A960" t="s">
        <v>1325</v>
      </c>
      <c r="E960">
        <v>424</v>
      </c>
      <c r="G960">
        <v>424</v>
      </c>
    </row>
    <row r="961" spans="1:7">
      <c r="A961" t="s">
        <v>1073</v>
      </c>
      <c r="E961">
        <v>598</v>
      </c>
      <c r="G961">
        <v>598</v>
      </c>
    </row>
    <row r="962" spans="1:7">
      <c r="A962" t="s">
        <v>469</v>
      </c>
      <c r="B962">
        <v>9164</v>
      </c>
      <c r="C962">
        <v>1062</v>
      </c>
      <c r="D962">
        <v>11202</v>
      </c>
      <c r="E962">
        <v>12723</v>
      </c>
      <c r="F962">
        <v>4382</v>
      </c>
      <c r="G962">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1278</v>
      </c>
      <c r="C970">
        <v>17</v>
      </c>
      <c r="G970">
        <v>17</v>
      </c>
    </row>
    <row r="971" spans="1:7">
      <c r="A971" t="s">
        <v>926</v>
      </c>
    </row>
    <row r="972" spans="1:7">
      <c r="A972" t="s">
        <v>1226</v>
      </c>
      <c r="B972">
        <v>127</v>
      </c>
      <c r="G972">
        <v>127</v>
      </c>
    </row>
    <row r="973" spans="1:7">
      <c r="A973" t="s">
        <v>768</v>
      </c>
      <c r="B973">
        <v>420</v>
      </c>
      <c r="G973">
        <v>420</v>
      </c>
    </row>
    <row r="974" spans="1:7">
      <c r="A974" t="s">
        <v>983</v>
      </c>
    </row>
    <row r="975" spans="1:7">
      <c r="A975" t="s">
        <v>771</v>
      </c>
      <c r="C975">
        <v>1917</v>
      </c>
      <c r="E975">
        <v>272</v>
      </c>
      <c r="G975">
        <v>2189</v>
      </c>
    </row>
    <row r="976" spans="1:7">
      <c r="A976" t="s">
        <v>909</v>
      </c>
      <c r="B976">
        <v>956</v>
      </c>
      <c r="G976">
        <v>956</v>
      </c>
    </row>
    <row r="977" spans="1:7">
      <c r="A977" t="s">
        <v>588</v>
      </c>
      <c r="E977">
        <v>195</v>
      </c>
      <c r="G977">
        <v>195</v>
      </c>
    </row>
    <row r="978" spans="1:7">
      <c r="A978" t="s">
        <v>800</v>
      </c>
      <c r="B978">
        <v>1449</v>
      </c>
      <c r="G978">
        <v>1449</v>
      </c>
    </row>
    <row r="979" spans="1:7">
      <c r="A979" t="s">
        <v>1299</v>
      </c>
      <c r="B979">
        <v>1662</v>
      </c>
      <c r="C979">
        <v>2684</v>
      </c>
      <c r="F979">
        <v>51</v>
      </c>
      <c r="G979">
        <v>4397</v>
      </c>
    </row>
    <row r="980" spans="1:7">
      <c r="A980" t="s">
        <v>1068</v>
      </c>
      <c r="B980">
        <v>5466</v>
      </c>
      <c r="E980">
        <v>2252</v>
      </c>
      <c r="G980">
        <v>7718</v>
      </c>
    </row>
    <row r="981" spans="1:7">
      <c r="A981" t="s">
        <v>1413</v>
      </c>
      <c r="B981">
        <v>907</v>
      </c>
      <c r="G981">
        <v>907</v>
      </c>
    </row>
    <row r="982" spans="1:7">
      <c r="A982" t="s">
        <v>1325</v>
      </c>
      <c r="E982">
        <v>313</v>
      </c>
      <c r="F982">
        <v>3007</v>
      </c>
      <c r="G982">
        <v>3320</v>
      </c>
    </row>
    <row r="983" spans="1:7">
      <c r="A983" t="s">
        <v>1073</v>
      </c>
      <c r="B983">
        <v>1498</v>
      </c>
      <c r="C983">
        <v>3613</v>
      </c>
      <c r="E983">
        <v>1027</v>
      </c>
      <c r="F983">
        <v>490</v>
      </c>
      <c r="G983">
        <v>6628</v>
      </c>
    </row>
    <row r="984" spans="1:7">
      <c r="A984" t="s">
        <v>1414</v>
      </c>
      <c r="B984">
        <v>1505</v>
      </c>
      <c r="C984">
        <v>1518</v>
      </c>
      <c r="D984">
        <v>1968</v>
      </c>
      <c r="E984">
        <v>345</v>
      </c>
      <c r="F984">
        <v>375</v>
      </c>
      <c r="G984">
        <v>5711</v>
      </c>
    </row>
    <row r="985" spans="1:7">
      <c r="A985" t="s">
        <v>933</v>
      </c>
      <c r="B985">
        <v>1471</v>
      </c>
      <c r="G985">
        <v>1471</v>
      </c>
    </row>
    <row r="986" spans="1:7">
      <c r="A986" t="s">
        <v>930</v>
      </c>
      <c r="B986">
        <v>762</v>
      </c>
      <c r="C986">
        <v>1530</v>
      </c>
      <c r="D986">
        <v>954</v>
      </c>
      <c r="E986">
        <v>1603</v>
      </c>
      <c r="G986">
        <v>4849</v>
      </c>
    </row>
    <row r="987" spans="1:7">
      <c r="A987" t="s">
        <v>1180</v>
      </c>
      <c r="C987">
        <v>1679</v>
      </c>
      <c r="D987">
        <v>1429</v>
      </c>
      <c r="E987">
        <v>1624</v>
      </c>
      <c r="G987">
        <v>4732</v>
      </c>
    </row>
    <row r="988" spans="1:7">
      <c r="A988" t="s">
        <v>802</v>
      </c>
      <c r="C988">
        <v>2351</v>
      </c>
      <c r="D988">
        <v>1835</v>
      </c>
      <c r="E988">
        <v>2139</v>
      </c>
      <c r="F988">
        <v>789</v>
      </c>
      <c r="G988">
        <v>7114</v>
      </c>
    </row>
    <row r="989" spans="1:7">
      <c r="A989" t="s">
        <v>1415</v>
      </c>
      <c r="C989">
        <v>12</v>
      </c>
      <c r="G989">
        <v>12</v>
      </c>
    </row>
    <row r="990" spans="1:7">
      <c r="A990" t="s">
        <v>1416</v>
      </c>
      <c r="D990">
        <v>480</v>
      </c>
      <c r="F990">
        <v>448</v>
      </c>
      <c r="G990">
        <v>928</v>
      </c>
    </row>
    <row r="991" spans="1:7">
      <c r="A991" t="s">
        <v>1041</v>
      </c>
    </row>
    <row r="992" spans="1:7">
      <c r="A992" t="s">
        <v>1044</v>
      </c>
    </row>
    <row r="993" spans="1:7">
      <c r="A993" t="s">
        <v>1107</v>
      </c>
      <c r="C993">
        <v>136</v>
      </c>
      <c r="D993">
        <v>170</v>
      </c>
      <c r="F993">
        <v>15</v>
      </c>
      <c r="G993">
        <v>321</v>
      </c>
    </row>
    <row r="994" spans="1:7">
      <c r="A994" t="s">
        <v>1076</v>
      </c>
      <c r="E994">
        <v>1420</v>
      </c>
      <c r="F994">
        <v>3043</v>
      </c>
      <c r="G994">
        <v>4463</v>
      </c>
    </row>
    <row r="995" spans="1:7">
      <c r="A995" t="s">
        <v>1079</v>
      </c>
      <c r="E995">
        <v>2376</v>
      </c>
      <c r="F995">
        <v>1217</v>
      </c>
      <c r="G995">
        <v>3593</v>
      </c>
    </row>
    <row r="996" spans="1:7">
      <c r="A996" t="s">
        <v>1156</v>
      </c>
      <c r="F996">
        <v>1281</v>
      </c>
      <c r="G996">
        <v>1281</v>
      </c>
    </row>
    <row r="997" spans="1:7">
      <c r="A997" t="s">
        <v>469</v>
      </c>
      <c r="B997">
        <v>16669</v>
      </c>
      <c r="C997">
        <v>15577</v>
      </c>
      <c r="D997">
        <v>7386</v>
      </c>
      <c r="E997">
        <v>13736</v>
      </c>
      <c r="F997">
        <v>10987</v>
      </c>
      <c r="G997">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1103</v>
      </c>
    </row>
    <row r="1008" spans="1:7">
      <c r="A1008" t="s">
        <v>1133</v>
      </c>
    </row>
    <row r="1009" spans="1:7">
      <c r="A1009" t="s">
        <v>1116</v>
      </c>
    </row>
    <row r="1010" spans="1:7">
      <c r="A1010" t="s">
        <v>1110</v>
      </c>
    </row>
    <row r="1011" spans="1:7">
      <c r="A1011" t="s">
        <v>768</v>
      </c>
      <c r="D1011">
        <v>426</v>
      </c>
      <c r="G1011">
        <v>426</v>
      </c>
    </row>
    <row r="1012" spans="1:7">
      <c r="A1012" t="s">
        <v>1131</v>
      </c>
    </row>
    <row r="1013" spans="1:7">
      <c r="A1013" t="s">
        <v>1285</v>
      </c>
    </row>
    <row r="1014" spans="1:7">
      <c r="A1014" t="s">
        <v>1291</v>
      </c>
      <c r="C1014">
        <v>1175</v>
      </c>
      <c r="G1014">
        <v>1175</v>
      </c>
    </row>
    <row r="1015" spans="1:7">
      <c r="A1015" t="s">
        <v>1288</v>
      </c>
      <c r="C1015">
        <v>996</v>
      </c>
      <c r="G1015">
        <v>996</v>
      </c>
    </row>
    <row r="1016" spans="1:7">
      <c r="A1016" t="s">
        <v>771</v>
      </c>
      <c r="B1016">
        <v>900</v>
      </c>
      <c r="G1016">
        <v>900</v>
      </c>
    </row>
    <row r="1017" spans="1:7">
      <c r="A1017" t="s">
        <v>911</v>
      </c>
    </row>
    <row r="1018" spans="1:7">
      <c r="A1018" t="s">
        <v>909</v>
      </c>
    </row>
    <row r="1019" spans="1:7">
      <c r="A1019" t="s">
        <v>1414</v>
      </c>
      <c r="B1019">
        <v>2805</v>
      </c>
      <c r="C1019">
        <v>1397</v>
      </c>
      <c r="G1019">
        <v>4202</v>
      </c>
    </row>
    <row r="1020" spans="1:7">
      <c r="A1020" t="s">
        <v>933</v>
      </c>
      <c r="B1020">
        <v>665</v>
      </c>
      <c r="C1020">
        <v>1360</v>
      </c>
      <c r="D1020">
        <v>1024</v>
      </c>
      <c r="G1020">
        <v>3049</v>
      </c>
    </row>
    <row r="1021" spans="1:7">
      <c r="A1021" t="s">
        <v>930</v>
      </c>
      <c r="B1021">
        <v>805</v>
      </c>
      <c r="G1021">
        <v>805</v>
      </c>
    </row>
    <row r="1022" spans="1:7">
      <c r="A1022" t="s">
        <v>1180</v>
      </c>
      <c r="B1022">
        <v>572</v>
      </c>
      <c r="G1022">
        <v>572</v>
      </c>
    </row>
    <row r="1023" spans="1:7">
      <c r="A1023" t="s">
        <v>1416</v>
      </c>
      <c r="B1023">
        <v>1718</v>
      </c>
      <c r="C1023">
        <v>2478</v>
      </c>
      <c r="D1023">
        <v>1567</v>
      </c>
      <c r="G1023">
        <v>5763</v>
      </c>
    </row>
    <row r="1024" spans="1:7">
      <c r="A1024" t="s">
        <v>1076</v>
      </c>
      <c r="C1024">
        <v>3411</v>
      </c>
      <c r="G1024">
        <v>3411</v>
      </c>
    </row>
    <row r="1025" spans="1:7">
      <c r="A1025" t="s">
        <v>1253</v>
      </c>
      <c r="B1025">
        <v>82</v>
      </c>
      <c r="G1025">
        <v>82</v>
      </c>
    </row>
    <row r="1026" spans="1:7">
      <c r="A1026" t="s">
        <v>1079</v>
      </c>
      <c r="C1026">
        <v>3311</v>
      </c>
      <c r="G1026">
        <v>3311</v>
      </c>
    </row>
    <row r="1027" spans="1:7">
      <c r="A1027" t="s">
        <v>1046</v>
      </c>
    </row>
    <row r="1028" spans="1:7">
      <c r="A1028" t="s">
        <v>1156</v>
      </c>
      <c r="C1028">
        <v>2568</v>
      </c>
      <c r="G1028">
        <v>2568</v>
      </c>
    </row>
    <row r="1029" spans="1:7">
      <c r="A1029" t="s">
        <v>960</v>
      </c>
      <c r="B1029">
        <v>286</v>
      </c>
      <c r="C1029">
        <v>357</v>
      </c>
      <c r="D1029">
        <v>331</v>
      </c>
      <c r="G1029">
        <v>974</v>
      </c>
    </row>
    <row r="1030" spans="1:7">
      <c r="A1030" t="s">
        <v>1153</v>
      </c>
      <c r="B1030">
        <v>1655</v>
      </c>
      <c r="C1030">
        <v>2537</v>
      </c>
      <c r="G1030">
        <v>4192</v>
      </c>
    </row>
    <row r="1031" spans="1:7">
      <c r="A1031" t="s">
        <v>1060</v>
      </c>
      <c r="C1031">
        <v>2382</v>
      </c>
      <c r="G1031">
        <v>2382</v>
      </c>
    </row>
    <row r="1032" spans="1:7">
      <c r="A1032" t="s">
        <v>936</v>
      </c>
      <c r="C1032">
        <v>1100</v>
      </c>
      <c r="D1032">
        <v>855</v>
      </c>
      <c r="G1032">
        <v>1955</v>
      </c>
    </row>
    <row r="1033" spans="1:7">
      <c r="A1033" t="s">
        <v>1417</v>
      </c>
      <c r="C1033">
        <v>486</v>
      </c>
      <c r="G1033">
        <v>486</v>
      </c>
    </row>
    <row r="1034" spans="1:7">
      <c r="A1034" t="s">
        <v>1301</v>
      </c>
      <c r="C1034">
        <v>3634</v>
      </c>
      <c r="G1034">
        <v>3634</v>
      </c>
    </row>
    <row r="1035" spans="1:7">
      <c r="A1035" t="s">
        <v>1418</v>
      </c>
      <c r="D1035">
        <v>955</v>
      </c>
      <c r="G1035">
        <v>955</v>
      </c>
    </row>
    <row r="1036" spans="1:7">
      <c r="A1036" t="s">
        <v>1419</v>
      </c>
    </row>
    <row r="1037" spans="1:7">
      <c r="A1037" t="s">
        <v>1052</v>
      </c>
    </row>
    <row r="1038" spans="1:7">
      <c r="A1038" t="s">
        <v>1294</v>
      </c>
    </row>
    <row r="1039" spans="1:7">
      <c r="A1039" t="s">
        <v>1048</v>
      </c>
    </row>
    <row r="1040" spans="1:7">
      <c r="A1040" t="s">
        <v>1050</v>
      </c>
    </row>
    <row r="1041" spans="1:7">
      <c r="A1041" t="s">
        <v>1054</v>
      </c>
    </row>
    <row r="1042" spans="1:7">
      <c r="A1042" t="s">
        <v>1056</v>
      </c>
    </row>
    <row r="1043" spans="1:7">
      <c r="A1043" t="s">
        <v>1058</v>
      </c>
    </row>
    <row r="1044" spans="1:7">
      <c r="A1044" t="s">
        <v>469</v>
      </c>
      <c r="B1044">
        <v>9488</v>
      </c>
      <c r="C1044">
        <v>27260</v>
      </c>
      <c r="D1044">
        <v>5158</v>
      </c>
      <c r="G104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915</v>
      </c>
      <c r="C1051">
        <v>175</v>
      </c>
      <c r="G1051">
        <v>175</v>
      </c>
    </row>
    <row r="1052" spans="1:7">
      <c r="A1052" t="s">
        <v>1282</v>
      </c>
      <c r="B1052">
        <v>602</v>
      </c>
      <c r="C1052">
        <v>1069</v>
      </c>
      <c r="D1052">
        <v>1129</v>
      </c>
      <c r="E1052">
        <v>1041</v>
      </c>
      <c r="F1052">
        <v>1824</v>
      </c>
      <c r="G1052">
        <v>5665</v>
      </c>
    </row>
    <row r="1053" spans="1:7">
      <c r="A1053" t="s">
        <v>1291</v>
      </c>
      <c r="B1053">
        <v>1515</v>
      </c>
      <c r="G1053">
        <v>1515</v>
      </c>
    </row>
    <row r="1054" spans="1:7">
      <c r="A1054" t="s">
        <v>1068</v>
      </c>
      <c r="E1054">
        <v>64</v>
      </c>
      <c r="G1054">
        <v>64</v>
      </c>
    </row>
    <row r="1055" spans="1:7">
      <c r="A1055" t="s">
        <v>1071</v>
      </c>
    </row>
    <row r="1056" spans="1:7">
      <c r="A1056" t="s">
        <v>933</v>
      </c>
      <c r="B1056">
        <v>1610</v>
      </c>
      <c r="G1056">
        <v>1610</v>
      </c>
    </row>
    <row r="1057" spans="1:7">
      <c r="A1057" t="s">
        <v>930</v>
      </c>
    </row>
    <row r="1058" spans="1:7">
      <c r="A1058" t="s">
        <v>1076</v>
      </c>
      <c r="E1058">
        <v>52</v>
      </c>
      <c r="G1058">
        <v>52</v>
      </c>
    </row>
    <row r="1059" spans="1:7">
      <c r="A1059" t="s">
        <v>1156</v>
      </c>
      <c r="E1059">
        <v>489</v>
      </c>
      <c r="F1059">
        <v>2020</v>
      </c>
      <c r="G1059">
        <v>2509</v>
      </c>
    </row>
    <row r="1060" spans="1:7">
      <c r="A1060" t="s">
        <v>1153</v>
      </c>
      <c r="B1060">
        <v>2113</v>
      </c>
      <c r="D1060">
        <v>1677</v>
      </c>
      <c r="E1060">
        <v>1316</v>
      </c>
      <c r="G1060">
        <v>5106</v>
      </c>
    </row>
    <row r="1061" spans="1:7">
      <c r="A1061" t="s">
        <v>1060</v>
      </c>
      <c r="B1061">
        <v>3084</v>
      </c>
      <c r="G1061">
        <v>3084</v>
      </c>
    </row>
    <row r="1062" spans="1:7">
      <c r="A1062" t="s">
        <v>936</v>
      </c>
      <c r="B1062">
        <v>1622</v>
      </c>
      <c r="C1062">
        <v>1131</v>
      </c>
      <c r="G1062">
        <v>2753</v>
      </c>
    </row>
    <row r="1063" spans="1:7">
      <c r="A1063" t="s">
        <v>1417</v>
      </c>
      <c r="B1063">
        <v>600</v>
      </c>
      <c r="C1063">
        <v>610</v>
      </c>
      <c r="D1063">
        <v>974</v>
      </c>
      <c r="G1063">
        <v>2184</v>
      </c>
    </row>
    <row r="1064" spans="1:7">
      <c r="A1064" t="s">
        <v>1301</v>
      </c>
      <c r="B1064">
        <v>3376</v>
      </c>
      <c r="G1064">
        <v>3376</v>
      </c>
    </row>
    <row r="1065" spans="1:7">
      <c r="A1065" t="s">
        <v>1418</v>
      </c>
      <c r="B1065">
        <v>1765</v>
      </c>
      <c r="C1065">
        <v>1153</v>
      </c>
      <c r="D1065">
        <v>383</v>
      </c>
      <c r="E1065">
        <v>490</v>
      </c>
      <c r="G1065">
        <v>3791</v>
      </c>
    </row>
    <row r="1066" spans="1:7">
      <c r="A1066" t="s">
        <v>1420</v>
      </c>
      <c r="B1066">
        <v>545</v>
      </c>
      <c r="C1066">
        <v>1172</v>
      </c>
      <c r="D1066">
        <v>1256</v>
      </c>
      <c r="E1066">
        <v>272</v>
      </c>
      <c r="F1066">
        <v>86</v>
      </c>
      <c r="G1066">
        <v>3331</v>
      </c>
    </row>
    <row r="1067" spans="1:7">
      <c r="A1067" t="s">
        <v>1322</v>
      </c>
      <c r="B1067">
        <v>1829</v>
      </c>
      <c r="C1067">
        <v>2302</v>
      </c>
      <c r="D1067">
        <v>694</v>
      </c>
      <c r="G1067">
        <v>4825</v>
      </c>
    </row>
    <row r="1068" spans="1:7">
      <c r="A1068" t="s">
        <v>1063</v>
      </c>
      <c r="B1068">
        <v>1391</v>
      </c>
      <c r="C1068">
        <v>2916</v>
      </c>
      <c r="D1068">
        <v>2430</v>
      </c>
      <c r="G1068">
        <v>6737</v>
      </c>
    </row>
    <row r="1069" spans="1:7">
      <c r="A1069" t="s">
        <v>1197</v>
      </c>
      <c r="D1069">
        <v>466</v>
      </c>
      <c r="E1069">
        <v>345</v>
      </c>
      <c r="G1069">
        <v>811</v>
      </c>
    </row>
    <row r="1070" spans="1:7">
      <c r="A1070" t="s">
        <v>939</v>
      </c>
      <c r="E1070">
        <v>1431</v>
      </c>
      <c r="G1070">
        <v>1431</v>
      </c>
    </row>
    <row r="1071" spans="1:7">
      <c r="A1071" t="s">
        <v>896</v>
      </c>
      <c r="D1071">
        <v>1379</v>
      </c>
      <c r="E1071">
        <v>1154</v>
      </c>
      <c r="G1071">
        <v>2533</v>
      </c>
    </row>
    <row r="1072" spans="1:7">
      <c r="A1072" t="s">
        <v>1296</v>
      </c>
      <c r="D1072">
        <v>243</v>
      </c>
      <c r="G1072">
        <v>243</v>
      </c>
    </row>
    <row r="1073" spans="1:7">
      <c r="A1073" t="s">
        <v>1421</v>
      </c>
      <c r="F1073">
        <v>385</v>
      </c>
      <c r="G1073">
        <v>385</v>
      </c>
    </row>
    <row r="1074" spans="1:7">
      <c r="A1074" t="s">
        <v>1422</v>
      </c>
    </row>
    <row r="1075" spans="1:7">
      <c r="A1075" t="s">
        <v>469</v>
      </c>
      <c r="B1075">
        <v>20575</v>
      </c>
      <c r="C1075">
        <v>10528</v>
      </c>
      <c r="D1075">
        <v>10631</v>
      </c>
      <c r="E1075">
        <v>6654</v>
      </c>
      <c r="F1075">
        <v>4537</v>
      </c>
      <c r="G107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1282</v>
      </c>
      <c r="B1081">
        <v>1283</v>
      </c>
      <c r="C1081">
        <v>442</v>
      </c>
      <c r="F1081">
        <v>706</v>
      </c>
      <c r="G1081">
        <v>2431</v>
      </c>
    </row>
    <row r="1082" spans="1:7">
      <c r="A1082" t="s">
        <v>1288</v>
      </c>
      <c r="C1082">
        <v>2203</v>
      </c>
      <c r="G1082">
        <v>2203</v>
      </c>
    </row>
    <row r="1083" spans="1:7">
      <c r="A1083" t="s">
        <v>1073</v>
      </c>
      <c r="E1083">
        <v>242</v>
      </c>
      <c r="G1083">
        <v>242</v>
      </c>
    </row>
    <row r="1084" spans="1:7">
      <c r="A1084" t="s">
        <v>933</v>
      </c>
    </row>
    <row r="1085" spans="1:7">
      <c r="A1085" t="s">
        <v>1156</v>
      </c>
      <c r="B1085">
        <v>428</v>
      </c>
      <c r="G1085">
        <v>428</v>
      </c>
    </row>
    <row r="1086" spans="1:7">
      <c r="A1086" t="s">
        <v>1418</v>
      </c>
    </row>
    <row r="1087" spans="1:7">
      <c r="A1087" t="s">
        <v>1420</v>
      </c>
      <c r="C1087">
        <v>265</v>
      </c>
      <c r="D1087">
        <v>542</v>
      </c>
      <c r="E1087">
        <v>739</v>
      </c>
      <c r="G1087">
        <v>1546</v>
      </c>
    </row>
    <row r="1088" spans="1:7">
      <c r="A1088" t="s">
        <v>1322</v>
      </c>
      <c r="D1088">
        <v>91</v>
      </c>
      <c r="G1088">
        <v>91</v>
      </c>
    </row>
    <row r="1089" spans="1:7">
      <c r="A1089" t="s">
        <v>1197</v>
      </c>
      <c r="B1089">
        <v>1172</v>
      </c>
      <c r="G1089">
        <v>1172</v>
      </c>
    </row>
    <row r="1090" spans="1:7">
      <c r="A1090" t="s">
        <v>939</v>
      </c>
      <c r="B1090">
        <v>1583</v>
      </c>
      <c r="C1090">
        <v>1325</v>
      </c>
      <c r="D1090">
        <v>621</v>
      </c>
      <c r="G1090">
        <v>3529</v>
      </c>
    </row>
    <row r="1091" spans="1:7">
      <c r="A1091" t="s">
        <v>896</v>
      </c>
    </row>
    <row r="1092" spans="1:7">
      <c r="A1092" t="s">
        <v>1421</v>
      </c>
      <c r="B1092">
        <v>640</v>
      </c>
      <c r="C1092">
        <v>541</v>
      </c>
      <c r="D1092">
        <v>330</v>
      </c>
      <c r="E1092">
        <v>520</v>
      </c>
      <c r="F1092">
        <v>550</v>
      </c>
      <c r="G1092">
        <v>2581</v>
      </c>
    </row>
    <row r="1093" spans="1:7">
      <c r="A1093" t="s">
        <v>1304</v>
      </c>
      <c r="B1093">
        <v>2855</v>
      </c>
      <c r="C1093">
        <v>3343</v>
      </c>
      <c r="D1093">
        <v>931</v>
      </c>
      <c r="G1093">
        <v>7129</v>
      </c>
    </row>
    <row r="1094" spans="1:7">
      <c r="A1094" t="s">
        <v>1091</v>
      </c>
      <c r="C1094">
        <v>1743</v>
      </c>
      <c r="D1094">
        <v>522</v>
      </c>
      <c r="E1094">
        <v>1194</v>
      </c>
      <c r="F1094">
        <v>2811</v>
      </c>
      <c r="G1094">
        <v>6270</v>
      </c>
    </row>
    <row r="1095" spans="1:7">
      <c r="A1095" t="s">
        <v>1423</v>
      </c>
    </row>
    <row r="1096" spans="1:7">
      <c r="A1096" t="s">
        <v>1151</v>
      </c>
      <c r="C1096">
        <v>1640</v>
      </c>
      <c r="D1096">
        <v>1177</v>
      </c>
      <c r="G1096">
        <v>2817</v>
      </c>
    </row>
    <row r="1097" spans="1:7">
      <c r="A1097" t="s">
        <v>1082</v>
      </c>
      <c r="C1097">
        <v>1980</v>
      </c>
      <c r="D1097">
        <v>1251</v>
      </c>
      <c r="E1097">
        <v>3172</v>
      </c>
      <c r="G1097">
        <v>6403</v>
      </c>
    </row>
    <row r="1098" spans="1:7">
      <c r="A1098" t="s">
        <v>1088</v>
      </c>
      <c r="C1098">
        <v>1111</v>
      </c>
      <c r="D1098">
        <v>1373</v>
      </c>
      <c r="E1098">
        <v>1090</v>
      </c>
      <c r="F1098">
        <v>1204</v>
      </c>
      <c r="G1098">
        <v>4778</v>
      </c>
    </row>
    <row r="1099" spans="1:7">
      <c r="A1099" t="s">
        <v>1194</v>
      </c>
      <c r="C1099">
        <v>1500</v>
      </c>
      <c r="D1099">
        <v>1084</v>
      </c>
      <c r="G1099">
        <v>2584</v>
      </c>
    </row>
    <row r="1100" spans="1:7">
      <c r="A1100" t="s">
        <v>788</v>
      </c>
      <c r="D1100">
        <v>817</v>
      </c>
      <c r="E1100">
        <v>1820</v>
      </c>
      <c r="G1100">
        <v>2637</v>
      </c>
    </row>
    <row r="1101" spans="1:7">
      <c r="A1101" t="s">
        <v>1188</v>
      </c>
      <c r="E1101">
        <v>1351</v>
      </c>
      <c r="G1101">
        <v>1351</v>
      </c>
    </row>
    <row r="1102" spans="1:7">
      <c r="A1102" t="s">
        <v>794</v>
      </c>
      <c r="F1102">
        <v>1832</v>
      </c>
      <c r="G1102">
        <v>1832</v>
      </c>
    </row>
    <row r="1103" spans="1:7">
      <c r="A1103" t="s">
        <v>469</v>
      </c>
      <c r="B1103">
        <v>8198</v>
      </c>
      <c r="C1103">
        <v>16287</v>
      </c>
      <c r="D1103">
        <v>9098</v>
      </c>
      <c r="E1103">
        <v>10383</v>
      </c>
      <c r="F1103">
        <v>7356</v>
      </c>
      <c r="G110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1282</v>
      </c>
      <c r="B1109">
        <v>735</v>
      </c>
      <c r="G1109">
        <v>735</v>
      </c>
    </row>
    <row r="1110" spans="1:7">
      <c r="A1110" t="s">
        <v>1285</v>
      </c>
    </row>
    <row r="1111" spans="1:7">
      <c r="A1111" t="s">
        <v>1071</v>
      </c>
    </row>
    <row r="1112" spans="1:7">
      <c r="A1112" t="s">
        <v>1325</v>
      </c>
      <c r="E1112">
        <v>396</v>
      </c>
      <c r="G1112">
        <v>396</v>
      </c>
    </row>
    <row r="1113" spans="1:7">
      <c r="A1113" t="s">
        <v>1073</v>
      </c>
    </row>
    <row r="1114" spans="1:7">
      <c r="A1114" t="s">
        <v>933</v>
      </c>
    </row>
    <row r="1115" spans="1:7">
      <c r="A1115" t="s">
        <v>1079</v>
      </c>
      <c r="B1115">
        <v>87</v>
      </c>
      <c r="G1115">
        <v>87</v>
      </c>
    </row>
    <row r="1116" spans="1:7">
      <c r="A1116" t="s">
        <v>1420</v>
      </c>
      <c r="B1116">
        <v>671</v>
      </c>
      <c r="C1116">
        <v>1204</v>
      </c>
      <c r="D1116">
        <v>1210</v>
      </c>
      <c r="E1116">
        <v>292</v>
      </c>
      <c r="G1116">
        <v>3377</v>
      </c>
    </row>
    <row r="1117" spans="1:7">
      <c r="A1117" t="s">
        <v>1322</v>
      </c>
      <c r="D1117">
        <v>320</v>
      </c>
      <c r="E1117">
        <v>652</v>
      </c>
      <c r="F1117">
        <v>780</v>
      </c>
      <c r="G1117">
        <v>1752</v>
      </c>
    </row>
    <row r="1118" spans="1:7">
      <c r="A1118" t="s">
        <v>1197</v>
      </c>
      <c r="D1118">
        <v>163</v>
      </c>
      <c r="G1118">
        <v>163</v>
      </c>
    </row>
    <row r="1119" spans="1:7">
      <c r="A1119" t="s">
        <v>1296</v>
      </c>
      <c r="D1119">
        <v>372</v>
      </c>
      <c r="F1119">
        <v>582</v>
      </c>
      <c r="G1119">
        <v>954</v>
      </c>
    </row>
    <row r="1120" spans="1:7">
      <c r="A1120" t="s">
        <v>1421</v>
      </c>
      <c r="B1120">
        <v>752</v>
      </c>
      <c r="C1120">
        <v>1249</v>
      </c>
      <c r="D1120">
        <v>235</v>
      </c>
      <c r="E1120">
        <v>563</v>
      </c>
      <c r="F1120">
        <v>483</v>
      </c>
      <c r="G1120">
        <v>3282</v>
      </c>
    </row>
    <row r="1121" spans="1:7">
      <c r="A1121" t="s">
        <v>1091</v>
      </c>
      <c r="D1121">
        <v>1049</v>
      </c>
      <c r="G1121">
        <v>1049</v>
      </c>
    </row>
    <row r="1122" spans="1:7">
      <c r="A1122" t="s">
        <v>1082</v>
      </c>
      <c r="B1122">
        <v>29</v>
      </c>
      <c r="G1122">
        <v>29</v>
      </c>
    </row>
    <row r="1123" spans="1:7">
      <c r="A1123" t="s">
        <v>1088</v>
      </c>
      <c r="F1123">
        <v>1235</v>
      </c>
      <c r="G1123">
        <v>1235</v>
      </c>
    </row>
    <row r="1124" spans="1:7">
      <c r="A1124" t="s">
        <v>1194</v>
      </c>
    </row>
    <row r="1125" spans="1:7">
      <c r="A1125" t="s">
        <v>1188</v>
      </c>
      <c r="B1125">
        <v>689</v>
      </c>
      <c r="C1125">
        <v>586</v>
      </c>
      <c r="D1125">
        <v>199</v>
      </c>
      <c r="G1125">
        <v>1474</v>
      </c>
    </row>
    <row r="1126" spans="1:7">
      <c r="A1126" t="s">
        <v>794</v>
      </c>
      <c r="C1126">
        <v>1164</v>
      </c>
      <c r="D1126">
        <v>308</v>
      </c>
      <c r="E1126">
        <v>892</v>
      </c>
      <c r="F1126">
        <v>366</v>
      </c>
      <c r="G1126">
        <v>2730</v>
      </c>
    </row>
    <row r="1127" spans="1:7">
      <c r="A1127" t="s">
        <v>1183</v>
      </c>
      <c r="B1127">
        <v>1095</v>
      </c>
      <c r="C1127">
        <v>1676</v>
      </c>
      <c r="D1127">
        <v>1139</v>
      </c>
      <c r="G1127">
        <v>3910</v>
      </c>
    </row>
    <row r="1128" spans="1:7">
      <c r="A1128" t="s">
        <v>892</v>
      </c>
      <c r="B1128">
        <v>1344</v>
      </c>
      <c r="C1128">
        <v>1583</v>
      </c>
      <c r="D1128">
        <v>1027</v>
      </c>
      <c r="E1128">
        <v>1596</v>
      </c>
      <c r="G1128">
        <v>5550</v>
      </c>
    </row>
    <row r="1129" spans="1:7">
      <c r="A1129" t="s">
        <v>782</v>
      </c>
      <c r="C1129">
        <v>890</v>
      </c>
      <c r="D1129">
        <v>1810</v>
      </c>
      <c r="E1129">
        <v>967</v>
      </c>
      <c r="G1129">
        <v>3667</v>
      </c>
    </row>
    <row r="1130" spans="1:7">
      <c r="A1130" t="s">
        <v>804</v>
      </c>
      <c r="B1130">
        <v>1511</v>
      </c>
      <c r="C1130">
        <v>1887</v>
      </c>
      <c r="D1130">
        <v>916</v>
      </c>
      <c r="E1130">
        <v>1704</v>
      </c>
      <c r="F1130">
        <v>974</v>
      </c>
      <c r="G1130">
        <v>6992</v>
      </c>
    </row>
    <row r="1131" spans="1:7">
      <c r="A1131" t="s">
        <v>1085</v>
      </c>
      <c r="C1131">
        <v>1617</v>
      </c>
      <c r="D1131">
        <v>1083</v>
      </c>
      <c r="E1131">
        <v>1905</v>
      </c>
      <c r="F1131">
        <v>2064</v>
      </c>
      <c r="G1131">
        <v>6669</v>
      </c>
    </row>
    <row r="1132" spans="1:7">
      <c r="A1132" t="s">
        <v>1313</v>
      </c>
      <c r="D1132">
        <v>95</v>
      </c>
      <c r="E1132">
        <v>881</v>
      </c>
      <c r="G1132">
        <v>976</v>
      </c>
    </row>
    <row r="1133" spans="1:7">
      <c r="A1133" t="s">
        <v>1307</v>
      </c>
      <c r="E1133">
        <v>3028</v>
      </c>
      <c r="F1133">
        <v>1683</v>
      </c>
      <c r="G1133">
        <v>4711</v>
      </c>
    </row>
    <row r="1134" spans="1:7">
      <c r="A1134" t="s">
        <v>1229</v>
      </c>
      <c r="E1134">
        <v>1568</v>
      </c>
      <c r="G1134">
        <v>1568</v>
      </c>
    </row>
    <row r="1135" spans="1:7">
      <c r="A1135" t="s">
        <v>1424</v>
      </c>
    </row>
    <row r="1136" spans="1:7">
      <c r="A1136" t="s">
        <v>469</v>
      </c>
      <c r="B1136">
        <v>7278</v>
      </c>
      <c r="C1136">
        <v>12066</v>
      </c>
      <c r="D1136">
        <v>9926</v>
      </c>
      <c r="E1136">
        <v>14444</v>
      </c>
      <c r="F1136">
        <v>8333</v>
      </c>
      <c r="G113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1420</v>
      </c>
    </row>
    <row r="1144" spans="1:7">
      <c r="A1144" t="s">
        <v>1322</v>
      </c>
      <c r="B1144">
        <v>870</v>
      </c>
      <c r="G1144">
        <v>870</v>
      </c>
    </row>
    <row r="1145" spans="1:7">
      <c r="A1145" t="s">
        <v>1296</v>
      </c>
      <c r="B1145">
        <v>551</v>
      </c>
      <c r="G1145">
        <v>551</v>
      </c>
    </row>
    <row r="1146" spans="1:7">
      <c r="A1146" t="s">
        <v>1421</v>
      </c>
    </row>
    <row r="1147" spans="1:7">
      <c r="A1147" t="s">
        <v>794</v>
      </c>
      <c r="B1147">
        <v>154</v>
      </c>
      <c r="G1147">
        <v>154</v>
      </c>
    </row>
    <row r="1148" spans="1:7">
      <c r="A1148" t="s">
        <v>892</v>
      </c>
      <c r="B1148">
        <v>342</v>
      </c>
      <c r="G1148">
        <v>342</v>
      </c>
    </row>
    <row r="1149" spans="1:7">
      <c r="A1149" t="s">
        <v>1085</v>
      </c>
    </row>
    <row r="1150" spans="1:7">
      <c r="A1150" t="s">
        <v>1313</v>
      </c>
      <c r="B1150">
        <v>3523</v>
      </c>
      <c r="C1150">
        <v>2384</v>
      </c>
      <c r="G1150">
        <v>5907</v>
      </c>
    </row>
    <row r="1151" spans="1:7">
      <c r="A1151" t="s">
        <v>1307</v>
      </c>
      <c r="B1151">
        <v>362</v>
      </c>
      <c r="G1151">
        <v>362</v>
      </c>
    </row>
    <row r="1152" spans="1:7">
      <c r="A1152" t="s">
        <v>1229</v>
      </c>
      <c r="B1152">
        <v>380</v>
      </c>
      <c r="G1152">
        <v>380</v>
      </c>
    </row>
    <row r="1153" spans="1:7">
      <c r="A1153" t="s">
        <v>972</v>
      </c>
      <c r="B1153">
        <v>523</v>
      </c>
      <c r="C1153">
        <v>405</v>
      </c>
      <c r="G1153">
        <v>928</v>
      </c>
    </row>
    <row r="1154" spans="1:7">
      <c r="A1154" t="s">
        <v>469</v>
      </c>
      <c r="B1154">
        <v>6705</v>
      </c>
      <c r="C1154">
        <v>3001</v>
      </c>
      <c r="G115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1066</v>
      </c>
    </row>
    <row r="1162" spans="1:7">
      <c r="A1162" t="s">
        <v>1299</v>
      </c>
      <c r="B1162">
        <v>0</v>
      </c>
      <c r="G1162">
        <v>0</v>
      </c>
    </row>
    <row r="1163" spans="1:7">
      <c r="A1163" t="s">
        <v>1060</v>
      </c>
      <c r="C1163">
        <v>0</v>
      </c>
      <c r="G1163">
        <v>0</v>
      </c>
    </row>
    <row r="1164" spans="1:7">
      <c r="A1164" t="s">
        <v>1063</v>
      </c>
      <c r="B1164">
        <v>0</v>
      </c>
      <c r="G1164">
        <v>0</v>
      </c>
    </row>
    <row r="1165" spans="1:7">
      <c r="A1165" t="s">
        <v>939</v>
      </c>
    </row>
    <row r="1166" spans="1:7">
      <c r="A1166" t="s">
        <v>1296</v>
      </c>
      <c r="B1166">
        <v>738</v>
      </c>
      <c r="C1166">
        <v>466</v>
      </c>
      <c r="G1166">
        <v>1204</v>
      </c>
    </row>
    <row r="1167" spans="1:7">
      <c r="A1167" t="s">
        <v>1091</v>
      </c>
      <c r="B1167">
        <v>0</v>
      </c>
      <c r="G1167">
        <v>0</v>
      </c>
    </row>
    <row r="1168" spans="1:7">
      <c r="A1168" t="s">
        <v>794</v>
      </c>
      <c r="D1168">
        <v>173</v>
      </c>
      <c r="G1168">
        <v>173</v>
      </c>
    </row>
    <row r="1169" spans="1:7">
      <c r="A1169" t="s">
        <v>1307</v>
      </c>
      <c r="B1169">
        <v>1297</v>
      </c>
      <c r="G1169">
        <v>1297</v>
      </c>
    </row>
    <row r="1170" spans="1:7">
      <c r="A1170" t="s">
        <v>1229</v>
      </c>
      <c r="B1170">
        <v>100</v>
      </c>
      <c r="G1170">
        <v>100</v>
      </c>
    </row>
    <row r="1171" spans="1:7">
      <c r="A1171" t="s">
        <v>1310</v>
      </c>
      <c r="B1171">
        <v>2583</v>
      </c>
      <c r="C1171">
        <v>3099</v>
      </c>
      <c r="G1171">
        <v>5682</v>
      </c>
    </row>
    <row r="1172" spans="1:7">
      <c r="A1172" t="s">
        <v>942</v>
      </c>
      <c r="B1172">
        <v>1188</v>
      </c>
      <c r="C1172">
        <v>0</v>
      </c>
      <c r="G1172">
        <v>1188</v>
      </c>
    </row>
    <row r="1173" spans="1:7">
      <c r="A1173" t="s">
        <v>945</v>
      </c>
      <c r="B1173">
        <v>900</v>
      </c>
      <c r="G1173">
        <v>900</v>
      </c>
    </row>
    <row r="1174" spans="1:7">
      <c r="A1174" t="s">
        <v>469</v>
      </c>
      <c r="B1174">
        <v>6914</v>
      </c>
      <c r="C1174">
        <v>3918</v>
      </c>
      <c r="D1174">
        <v>173</v>
      </c>
      <c r="E1174">
        <v>0</v>
      </c>
      <c r="F1174">
        <v>0</v>
      </c>
      <c r="G117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1131</v>
      </c>
      <c r="F1181">
        <v>0</v>
      </c>
      <c r="G1181">
        <v>0</v>
      </c>
    </row>
    <row r="1182" spans="1:7">
      <c r="A1182" t="s">
        <v>1288</v>
      </c>
      <c r="C1182">
        <v>0</v>
      </c>
      <c r="G1182">
        <v>0</v>
      </c>
    </row>
    <row r="1183" spans="1:7">
      <c r="A1183" t="s">
        <v>1301</v>
      </c>
    </row>
    <row r="1184" spans="1:7">
      <c r="A1184" t="s">
        <v>1296</v>
      </c>
      <c r="B1184">
        <v>3728</v>
      </c>
      <c r="C1184">
        <v>1789</v>
      </c>
      <c r="G1184">
        <v>5517</v>
      </c>
    </row>
    <row r="1185" spans="1:7">
      <c r="A1185" t="s">
        <v>1304</v>
      </c>
      <c r="D1185">
        <v>0</v>
      </c>
      <c r="G1185">
        <v>0</v>
      </c>
    </row>
    <row r="1186" spans="1:7">
      <c r="A1186" t="s">
        <v>1088</v>
      </c>
    </row>
    <row r="1187" spans="1:7">
      <c r="A1187" t="s">
        <v>1085</v>
      </c>
      <c r="D1187">
        <v>0</v>
      </c>
      <c r="F1187">
        <v>104</v>
      </c>
      <c r="G1187">
        <v>104</v>
      </c>
    </row>
    <row r="1188" spans="1:7">
      <c r="A1188" t="s">
        <v>1310</v>
      </c>
      <c r="B1188">
        <v>568</v>
      </c>
      <c r="G1188">
        <v>568</v>
      </c>
    </row>
    <row r="1189" spans="1:7">
      <c r="A1189" t="s">
        <v>1127</v>
      </c>
      <c r="B1189">
        <v>1105</v>
      </c>
      <c r="C1189">
        <v>942</v>
      </c>
      <c r="D1189">
        <v>2151</v>
      </c>
      <c r="E1189">
        <v>1926</v>
      </c>
      <c r="F1189">
        <v>1000</v>
      </c>
      <c r="G1189">
        <v>7124</v>
      </c>
    </row>
    <row r="1190" spans="1:7">
      <c r="A1190" t="s">
        <v>963</v>
      </c>
      <c r="B1190">
        <v>1353</v>
      </c>
      <c r="C1190">
        <v>1153</v>
      </c>
      <c r="G1190">
        <v>2506</v>
      </c>
    </row>
    <row r="1191" spans="1:7">
      <c r="A1191" t="s">
        <v>1316</v>
      </c>
      <c r="C1191">
        <v>2362</v>
      </c>
      <c r="D1191">
        <v>3079</v>
      </c>
      <c r="G1191">
        <v>5441</v>
      </c>
    </row>
    <row r="1192" spans="1:7">
      <c r="A1192" t="s">
        <v>1206</v>
      </c>
      <c r="C1192">
        <v>1534</v>
      </c>
      <c r="D1192">
        <v>180</v>
      </c>
      <c r="G1192">
        <v>1714</v>
      </c>
    </row>
    <row r="1193" spans="1:7">
      <c r="A1193" t="s">
        <v>917</v>
      </c>
      <c r="D1193">
        <v>1687</v>
      </c>
      <c r="E1193">
        <v>1053</v>
      </c>
      <c r="G1193">
        <v>2740</v>
      </c>
    </row>
    <row r="1194" spans="1:7">
      <c r="A1194" t="s">
        <v>1215</v>
      </c>
      <c r="D1194">
        <v>1056</v>
      </c>
      <c r="G1194">
        <v>1056</v>
      </c>
    </row>
    <row r="1195" spans="1:7">
      <c r="A1195" t="s">
        <v>1319</v>
      </c>
      <c r="E1195">
        <v>2367</v>
      </c>
      <c r="F1195">
        <v>447</v>
      </c>
      <c r="G1195">
        <v>2814</v>
      </c>
    </row>
    <row r="1196" spans="1:7">
      <c r="A1196" t="s">
        <v>1141</v>
      </c>
      <c r="F1196">
        <v>0</v>
      </c>
      <c r="G1196">
        <v>0</v>
      </c>
    </row>
    <row r="1197" spans="1:7">
      <c r="A1197" t="s">
        <v>791</v>
      </c>
      <c r="F1197">
        <v>1319</v>
      </c>
      <c r="G1197">
        <v>1319</v>
      </c>
    </row>
    <row r="1198" spans="1:7">
      <c r="A1198" t="s">
        <v>469</v>
      </c>
      <c r="B1198">
        <v>7002</v>
      </c>
      <c r="C1198">
        <v>7932</v>
      </c>
      <c r="D1198">
        <v>8519</v>
      </c>
      <c r="E1198">
        <v>5544</v>
      </c>
      <c r="F1198">
        <v>2870</v>
      </c>
      <c r="G1198">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1103</v>
      </c>
    </row>
    <row r="1209" spans="1:7">
      <c r="A1209" t="s">
        <v>1144</v>
      </c>
    </row>
    <row r="1210" spans="1:7">
      <c r="A1210" t="s">
        <v>1088</v>
      </c>
    </row>
    <row r="1211" spans="1:7">
      <c r="A1211" t="s">
        <v>1127</v>
      </c>
      <c r="B1211">
        <v>1812</v>
      </c>
      <c r="C1211">
        <v>1838</v>
      </c>
      <c r="E1211">
        <v>0</v>
      </c>
      <c r="G1211">
        <v>3650</v>
      </c>
    </row>
    <row r="1212" spans="1:7">
      <c r="A1212" t="s">
        <v>963</v>
      </c>
      <c r="B1212">
        <v>1314</v>
      </c>
      <c r="G1212">
        <v>1314</v>
      </c>
    </row>
    <row r="1213" spans="1:7">
      <c r="A1213" t="s">
        <v>1206</v>
      </c>
      <c r="D1213">
        <v>0</v>
      </c>
      <c r="G1213">
        <v>0</v>
      </c>
    </row>
    <row r="1214" spans="1:7">
      <c r="A1214" t="s">
        <v>917</v>
      </c>
      <c r="B1214">
        <v>0</v>
      </c>
      <c r="G1214">
        <v>0</v>
      </c>
    </row>
    <row r="1215" spans="1:7">
      <c r="A1215" t="s">
        <v>1215</v>
      </c>
      <c r="B1215">
        <v>1356</v>
      </c>
      <c r="C1215">
        <v>1435</v>
      </c>
      <c r="D1215">
        <v>1295</v>
      </c>
      <c r="G1215">
        <v>4086</v>
      </c>
    </row>
    <row r="1216" spans="1:7">
      <c r="A1216" t="s">
        <v>1319</v>
      </c>
      <c r="B1216">
        <v>858</v>
      </c>
      <c r="G1216">
        <v>858</v>
      </c>
    </row>
    <row r="1217" spans="1:7">
      <c r="A1217" t="s">
        <v>791</v>
      </c>
      <c r="B1217">
        <v>926</v>
      </c>
      <c r="C1217">
        <v>1128</v>
      </c>
      <c r="D1217">
        <v>1082</v>
      </c>
      <c r="E1217">
        <v>1325</v>
      </c>
      <c r="F1217">
        <v>441</v>
      </c>
      <c r="G1217">
        <v>4902</v>
      </c>
    </row>
    <row r="1218" spans="1:7">
      <c r="A1218" t="s">
        <v>514</v>
      </c>
      <c r="B1218">
        <v>205</v>
      </c>
      <c r="F1218">
        <v>107</v>
      </c>
      <c r="G1218">
        <v>312</v>
      </c>
    </row>
    <row r="1219" spans="1:7">
      <c r="A1219" t="s">
        <v>1330</v>
      </c>
      <c r="B1219">
        <v>4915</v>
      </c>
      <c r="C1219">
        <v>914</v>
      </c>
      <c r="D1219">
        <v>0</v>
      </c>
      <c r="G1219">
        <v>5829</v>
      </c>
    </row>
    <row r="1220" spans="1:7">
      <c r="A1220" t="s">
        <v>1328</v>
      </c>
      <c r="B1220">
        <v>813</v>
      </c>
      <c r="C1220">
        <v>1491</v>
      </c>
      <c r="D1220">
        <v>1062</v>
      </c>
      <c r="E1220">
        <v>527</v>
      </c>
      <c r="G1220">
        <v>3893</v>
      </c>
    </row>
    <row r="1221" spans="1:7">
      <c r="A1221" t="s">
        <v>1237</v>
      </c>
    </row>
    <row r="1222" spans="1:7">
      <c r="A1222" t="s">
        <v>951</v>
      </c>
    </row>
    <row r="1223" spans="1:7">
      <c r="A1223" t="s">
        <v>1332</v>
      </c>
      <c r="C1223">
        <v>6092</v>
      </c>
      <c r="D1223">
        <v>0</v>
      </c>
      <c r="E1223">
        <v>0</v>
      </c>
      <c r="G1223">
        <v>6092</v>
      </c>
    </row>
    <row r="1224" spans="1:7">
      <c r="A1224" t="s">
        <v>1334</v>
      </c>
      <c r="C1224">
        <v>822</v>
      </c>
      <c r="D1224">
        <v>2611</v>
      </c>
      <c r="G1224">
        <v>3433</v>
      </c>
    </row>
    <row r="1225" spans="1:7">
      <c r="A1225" t="s">
        <v>1338</v>
      </c>
      <c r="D1225">
        <v>544</v>
      </c>
      <c r="E1225">
        <v>2832</v>
      </c>
      <c r="F1225">
        <v>457</v>
      </c>
      <c r="G1225">
        <v>3833</v>
      </c>
    </row>
    <row r="1226" spans="1:7">
      <c r="A1226" t="s">
        <v>1336</v>
      </c>
      <c r="D1226">
        <v>1728</v>
      </c>
      <c r="F1226">
        <v>3082</v>
      </c>
      <c r="G1226">
        <v>4810</v>
      </c>
    </row>
    <row r="1227" spans="1:7">
      <c r="A1227" t="s">
        <v>1340</v>
      </c>
      <c r="E1227">
        <v>1562</v>
      </c>
      <c r="F1227">
        <v>673</v>
      </c>
      <c r="G1227">
        <v>2235</v>
      </c>
    </row>
    <row r="1228" spans="1:7">
      <c r="A1228" t="s">
        <v>1342</v>
      </c>
      <c r="E1228">
        <v>1639</v>
      </c>
      <c r="F1228">
        <v>987</v>
      </c>
      <c r="G1228">
        <v>2626</v>
      </c>
    </row>
    <row r="1229" spans="1:7">
      <c r="A1229" t="s">
        <v>1149</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1291</v>
      </c>
      <c r="C1239">
        <v>2209</v>
      </c>
      <c r="G1239">
        <v>2209</v>
      </c>
    </row>
    <row r="1240" spans="1:7">
      <c r="A1240" t="s">
        <v>1085</v>
      </c>
    </row>
    <row r="1241" spans="1:7">
      <c r="A1241" t="s">
        <v>963</v>
      </c>
    </row>
    <row r="1242" spans="1:7">
      <c r="A1242" t="s">
        <v>1215</v>
      </c>
      <c r="C1242">
        <v>0</v>
      </c>
      <c r="G1242">
        <v>0</v>
      </c>
    </row>
    <row r="1243" spans="1:7">
      <c r="A1243" t="s">
        <v>1319</v>
      </c>
      <c r="E1243">
        <v>1940</v>
      </c>
      <c r="G1243">
        <v>1940</v>
      </c>
    </row>
    <row r="1244" spans="1:7">
      <c r="A1244" t="s">
        <v>514</v>
      </c>
      <c r="C1244">
        <v>183</v>
      </c>
      <c r="D1244">
        <v>182</v>
      </c>
      <c r="E1244">
        <v>186</v>
      </c>
      <c r="G1244">
        <v>551</v>
      </c>
    </row>
    <row r="1245" spans="1:7">
      <c r="A1245" t="s">
        <v>1328</v>
      </c>
      <c r="E1245">
        <v>1776</v>
      </c>
      <c r="G1245">
        <v>1776</v>
      </c>
    </row>
    <row r="1246" spans="1:7">
      <c r="A1246" t="s">
        <v>1338</v>
      </c>
      <c r="C1246">
        <v>506</v>
      </c>
      <c r="G1246">
        <v>506</v>
      </c>
    </row>
    <row r="1247" spans="1:7">
      <c r="A1247" t="s">
        <v>1340</v>
      </c>
      <c r="D1247">
        <v>2265</v>
      </c>
      <c r="F1247">
        <v>2651</v>
      </c>
      <c r="G1247">
        <v>4916</v>
      </c>
    </row>
    <row r="1248" spans="1:7">
      <c r="A1248" t="s">
        <v>1342</v>
      </c>
      <c r="C1248">
        <v>0</v>
      </c>
      <c r="D1248">
        <v>575</v>
      </c>
      <c r="F1248">
        <v>818</v>
      </c>
      <c r="G1248">
        <v>1393</v>
      </c>
    </row>
    <row r="1249" spans="1:7">
      <c r="A1249" t="s">
        <v>1221</v>
      </c>
      <c r="C1249">
        <v>1344</v>
      </c>
      <c r="G1249">
        <v>1344</v>
      </c>
    </row>
    <row r="1250" spans="1:7">
      <c r="A1250" t="s">
        <v>1425</v>
      </c>
      <c r="C1250">
        <v>660</v>
      </c>
      <c r="D1250">
        <v>754</v>
      </c>
      <c r="E1250">
        <v>520</v>
      </c>
      <c r="F1250">
        <v>0</v>
      </c>
      <c r="G1250">
        <v>1934</v>
      </c>
    </row>
    <row r="1251" spans="1:7">
      <c r="A1251" t="s">
        <v>1426</v>
      </c>
      <c r="C1251">
        <v>1382</v>
      </c>
      <c r="D1251">
        <v>993</v>
      </c>
      <c r="E1251">
        <v>1462</v>
      </c>
      <c r="F1251">
        <v>1617</v>
      </c>
      <c r="G1251">
        <v>5454</v>
      </c>
    </row>
    <row r="1252" spans="1:7">
      <c r="A1252" t="s">
        <v>651</v>
      </c>
      <c r="C1252">
        <v>2719</v>
      </c>
      <c r="D1252">
        <v>408</v>
      </c>
      <c r="G1252">
        <v>3127</v>
      </c>
    </row>
    <row r="1253" spans="1:7">
      <c r="A1253" t="s">
        <v>1038</v>
      </c>
      <c r="C1253">
        <v>1277</v>
      </c>
      <c r="G1253">
        <v>1277</v>
      </c>
    </row>
    <row r="1254" spans="1:7">
      <c r="A1254" t="s">
        <v>920</v>
      </c>
      <c r="D1254">
        <v>686</v>
      </c>
      <c r="E1254">
        <v>736</v>
      </c>
      <c r="G1254">
        <v>1422</v>
      </c>
    </row>
    <row r="1255" spans="1:7">
      <c r="A1255" t="s">
        <v>1218</v>
      </c>
      <c r="D1255">
        <v>867</v>
      </c>
      <c r="E1255">
        <v>1539</v>
      </c>
      <c r="G1255">
        <v>2406</v>
      </c>
    </row>
    <row r="1256" spans="1:7">
      <c r="A1256" t="s">
        <v>657</v>
      </c>
      <c r="D1256">
        <v>2000</v>
      </c>
      <c r="E1256">
        <v>970</v>
      </c>
      <c r="G1256">
        <v>2970</v>
      </c>
    </row>
    <row r="1257" spans="1:7">
      <c r="A1257" t="s">
        <v>1113</v>
      </c>
      <c r="E1257">
        <v>2031</v>
      </c>
      <c r="F1257">
        <v>845</v>
      </c>
      <c r="G1257">
        <v>2876</v>
      </c>
    </row>
    <row r="1258" spans="1:7">
      <c r="A1258" t="s">
        <v>469</v>
      </c>
      <c r="B1258">
        <v>0</v>
      </c>
      <c r="C1258">
        <v>10280</v>
      </c>
      <c r="D1258">
        <v>8880</v>
      </c>
      <c r="E1258">
        <v>11160</v>
      </c>
      <c r="F1258">
        <v>6262</v>
      </c>
      <c r="G1258">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1313</v>
      </c>
    </row>
    <row r="1266" spans="1:7">
      <c r="A1266" t="s">
        <v>1307</v>
      </c>
    </row>
    <row r="1267" spans="1:7">
      <c r="A1267" t="s">
        <v>1310</v>
      </c>
    </row>
    <row r="1268" spans="1:7">
      <c r="A1268" t="s">
        <v>1127</v>
      </c>
      <c r="D1268">
        <v>149</v>
      </c>
      <c r="G1268">
        <v>149</v>
      </c>
    </row>
    <row r="1269" spans="1:7">
      <c r="A1269" t="s">
        <v>963</v>
      </c>
    </row>
    <row r="1270" spans="1:7">
      <c r="A1270" t="s">
        <v>1316</v>
      </c>
    </row>
    <row r="1271" spans="1:7">
      <c r="A1271" t="s">
        <v>917</v>
      </c>
    </row>
    <row r="1272" spans="1:7">
      <c r="A1272" t="s">
        <v>1319</v>
      </c>
    </row>
    <row r="1273" spans="1:7">
      <c r="A1273" t="s">
        <v>1330</v>
      </c>
    </row>
    <row r="1274" spans="1:7">
      <c r="A1274" t="s">
        <v>1328</v>
      </c>
    </row>
    <row r="1275" spans="1:7">
      <c r="A1275" t="s">
        <v>1332</v>
      </c>
    </row>
    <row r="1276" spans="1:7">
      <c r="A1276" t="s">
        <v>1334</v>
      </c>
      <c r="B1276">
        <v>1908</v>
      </c>
      <c r="G1276">
        <v>1908</v>
      </c>
    </row>
    <row r="1277" spans="1:7">
      <c r="A1277" t="s">
        <v>1338</v>
      </c>
    </row>
    <row r="1278" spans="1:7">
      <c r="A1278" t="s">
        <v>1336</v>
      </c>
    </row>
    <row r="1279" spans="1:7">
      <c r="A1279" t="s">
        <v>1340</v>
      </c>
    </row>
    <row r="1280" spans="1:7">
      <c r="A1280" t="s">
        <v>1342</v>
      </c>
    </row>
    <row r="1281" spans="1:7">
      <c r="A1281" t="s">
        <v>1221</v>
      </c>
      <c r="B1281">
        <v>886</v>
      </c>
      <c r="G1281">
        <v>886</v>
      </c>
    </row>
    <row r="1282" spans="1:7">
      <c r="A1282" t="s">
        <v>1425</v>
      </c>
      <c r="B1282">
        <v>376</v>
      </c>
      <c r="C1282">
        <v>647</v>
      </c>
      <c r="D1282">
        <v>565</v>
      </c>
      <c r="E1282">
        <v>222</v>
      </c>
      <c r="G1282">
        <v>1810</v>
      </c>
    </row>
    <row r="1283" spans="1:7">
      <c r="A1283" t="s">
        <v>1426</v>
      </c>
      <c r="B1283">
        <v>1642</v>
      </c>
      <c r="C1283">
        <v>843</v>
      </c>
      <c r="E1283">
        <v>410</v>
      </c>
      <c r="G1283">
        <v>2895</v>
      </c>
    </row>
    <row r="1284" spans="1:7">
      <c r="A1284" t="s">
        <v>1038</v>
      </c>
    </row>
    <row r="1285" spans="1:7">
      <c r="A1285" t="s">
        <v>920</v>
      </c>
      <c r="B1285">
        <v>835</v>
      </c>
      <c r="C1285">
        <v>858</v>
      </c>
      <c r="D1285">
        <v>976</v>
      </c>
      <c r="G1285">
        <v>2669</v>
      </c>
    </row>
    <row r="1286" spans="1:7">
      <c r="A1286" t="s">
        <v>1218</v>
      </c>
      <c r="B1286">
        <v>1590</v>
      </c>
      <c r="C1286">
        <v>1230</v>
      </c>
      <c r="D1286">
        <v>1015</v>
      </c>
      <c r="G1286">
        <v>3835</v>
      </c>
    </row>
    <row r="1287" spans="1:7">
      <c r="A1287" t="s">
        <v>1113</v>
      </c>
      <c r="B1287">
        <v>1530</v>
      </c>
      <c r="C1287">
        <v>388</v>
      </c>
      <c r="E1287">
        <v>470</v>
      </c>
      <c r="G1287">
        <v>2388</v>
      </c>
    </row>
    <row r="1288" spans="1:7">
      <c r="A1288" t="s">
        <v>923</v>
      </c>
      <c r="C1288">
        <v>1758</v>
      </c>
      <c r="D1288">
        <v>1363</v>
      </c>
      <c r="G1288">
        <v>3121</v>
      </c>
    </row>
    <row r="1289" spans="1:7">
      <c r="A1289" t="s">
        <v>1139</v>
      </c>
      <c r="D1289">
        <v>881</v>
      </c>
      <c r="E1289">
        <v>1143</v>
      </c>
      <c r="G1289">
        <v>2024</v>
      </c>
    </row>
    <row r="1290" spans="1:7">
      <c r="A1290" t="s">
        <v>797</v>
      </c>
      <c r="E1290">
        <v>1468</v>
      </c>
      <c r="F1290">
        <v>1637</v>
      </c>
      <c r="G1290">
        <v>3105</v>
      </c>
    </row>
    <row r="1291" spans="1:7">
      <c r="A1291" t="s">
        <v>469</v>
      </c>
      <c r="B1291">
        <v>8767</v>
      </c>
      <c r="C1291">
        <v>6578</v>
      </c>
      <c r="D1291">
        <v>5335</v>
      </c>
      <c r="E1291">
        <v>4880</v>
      </c>
      <c r="F1291">
        <v>2118</v>
      </c>
      <c r="G1291">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768</v>
      </c>
    </row>
    <row r="1299" spans="1:7">
      <c r="A1299" t="s">
        <v>1088</v>
      </c>
      <c r="E1299">
        <v>253</v>
      </c>
      <c r="G1299">
        <v>253</v>
      </c>
    </row>
    <row r="1300" spans="1:7">
      <c r="A1300" t="s">
        <v>1127</v>
      </c>
    </row>
    <row r="1301" spans="1:7">
      <c r="A1301" t="s">
        <v>514</v>
      </c>
    </row>
    <row r="1302" spans="1:7">
      <c r="A1302" t="s">
        <v>1425</v>
      </c>
    </row>
    <row r="1303" spans="1:7">
      <c r="A1303" t="s">
        <v>1426</v>
      </c>
    </row>
    <row r="1304" spans="1:7">
      <c r="A1304" t="s">
        <v>651</v>
      </c>
      <c r="D1304">
        <v>1809</v>
      </c>
      <c r="E1304">
        <v>696</v>
      </c>
      <c r="F1304">
        <v>3</v>
      </c>
      <c r="G1304">
        <v>2508</v>
      </c>
    </row>
    <row r="1305" spans="1:7">
      <c r="A1305" t="s">
        <v>920</v>
      </c>
      <c r="B1305">
        <v>505</v>
      </c>
      <c r="G1305">
        <v>505</v>
      </c>
    </row>
    <row r="1306" spans="1:7">
      <c r="A1306" t="s">
        <v>1218</v>
      </c>
    </row>
    <row r="1307" spans="1:7">
      <c r="A1307" t="s">
        <v>923</v>
      </c>
    </row>
    <row r="1308" spans="1:7">
      <c r="A1308" t="s">
        <v>1139</v>
      </c>
      <c r="C1308">
        <v>363</v>
      </c>
      <c r="D1308">
        <v>933</v>
      </c>
      <c r="E1308">
        <v>363</v>
      </c>
      <c r="G1308">
        <v>1659</v>
      </c>
    </row>
    <row r="1309" spans="1:7">
      <c r="A1309" t="s">
        <v>797</v>
      </c>
      <c r="C1309">
        <v>1646</v>
      </c>
      <c r="F1309">
        <v>6</v>
      </c>
      <c r="G1309">
        <v>1652</v>
      </c>
    </row>
    <row r="1310" spans="1:7">
      <c r="A1310" t="s">
        <v>811</v>
      </c>
      <c r="C1310">
        <v>1250</v>
      </c>
      <c r="D1310">
        <v>518</v>
      </c>
      <c r="E1310">
        <v>990</v>
      </c>
      <c r="G1310">
        <v>2758</v>
      </c>
    </row>
    <row r="1311" spans="1:7">
      <c r="A1311" t="s">
        <v>861</v>
      </c>
      <c r="C1311">
        <v>251</v>
      </c>
      <c r="E1311">
        <v>298</v>
      </c>
      <c r="G1311">
        <v>549</v>
      </c>
    </row>
    <row r="1312" spans="1:7">
      <c r="A1312" t="s">
        <v>1173</v>
      </c>
      <c r="D1312">
        <v>330</v>
      </c>
      <c r="E1312">
        <v>625</v>
      </c>
      <c r="G1312">
        <v>955</v>
      </c>
    </row>
    <row r="1313" spans="1:7">
      <c r="A1313" t="s">
        <v>469</v>
      </c>
      <c r="B1313">
        <v>1615</v>
      </c>
      <c r="C1313">
        <v>3510</v>
      </c>
      <c r="D1313">
        <v>3590</v>
      </c>
      <c r="E1313">
        <v>3225</v>
      </c>
      <c r="F1313">
        <v>9</v>
      </c>
      <c r="G13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1127</v>
      </c>
    </row>
    <row r="1322" spans="1:7">
      <c r="A1322" t="s">
        <v>1139</v>
      </c>
      <c r="E1322">
        <v>30</v>
      </c>
      <c r="G1322">
        <v>30</v>
      </c>
    </row>
    <row r="1323" spans="1:7">
      <c r="A1323" t="s">
        <v>811</v>
      </c>
      <c r="F1323">
        <v>342</v>
      </c>
      <c r="G1323">
        <v>342</v>
      </c>
    </row>
    <row r="1324" spans="1:7">
      <c r="A1324" t="s">
        <v>861</v>
      </c>
      <c r="D1324">
        <v>150</v>
      </c>
      <c r="G1324">
        <v>150</v>
      </c>
    </row>
    <row r="1325" spans="1:7">
      <c r="A1325" t="s">
        <v>1173</v>
      </c>
      <c r="B1325">
        <v>712</v>
      </c>
      <c r="C1325">
        <v>1092</v>
      </c>
      <c r="D1325">
        <v>384</v>
      </c>
      <c r="E1325">
        <v>397</v>
      </c>
      <c r="G1325">
        <v>2585</v>
      </c>
    </row>
    <row r="1326" spans="1:7">
      <c r="A1326" t="s">
        <v>1427</v>
      </c>
      <c r="C1326">
        <v>189</v>
      </c>
      <c r="G1326">
        <v>189</v>
      </c>
    </row>
    <row r="1327" spans="1:7">
      <c r="A1327" t="s">
        <v>1124</v>
      </c>
      <c r="C1327">
        <v>817</v>
      </c>
      <c r="G1327">
        <v>817</v>
      </c>
    </row>
    <row r="1328" spans="1:7">
      <c r="A1328" t="s">
        <v>631</v>
      </c>
      <c r="D1328">
        <v>753</v>
      </c>
      <c r="E1328">
        <v>1289</v>
      </c>
      <c r="G1328">
        <v>2042</v>
      </c>
    </row>
    <row r="1329" spans="1:7">
      <c r="A1329" t="s">
        <v>654</v>
      </c>
      <c r="D1329">
        <v>2073</v>
      </c>
      <c r="E1329">
        <v>1342</v>
      </c>
      <c r="F1329">
        <v>1601</v>
      </c>
      <c r="G1329">
        <v>5016</v>
      </c>
    </row>
    <row r="1330" spans="1:7">
      <c r="A1330" t="s">
        <v>469</v>
      </c>
      <c r="B1330">
        <v>1101</v>
      </c>
      <c r="C1330">
        <v>2447</v>
      </c>
      <c r="D1330">
        <v>3743</v>
      </c>
      <c r="E1330">
        <v>3058</v>
      </c>
      <c r="F1330">
        <v>1943</v>
      </c>
      <c r="G1330">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1141</v>
      </c>
      <c r="C1339">
        <v>1340</v>
      </c>
      <c r="D1339">
        <v>1529</v>
      </c>
      <c r="E1339">
        <v>1168</v>
      </c>
      <c r="F1339">
        <v>1008</v>
      </c>
      <c r="G1339">
        <v>5045</v>
      </c>
    </row>
    <row r="1340" spans="1:7">
      <c r="A1340" t="s">
        <v>1173</v>
      </c>
      <c r="B1340">
        <v>669</v>
      </c>
      <c r="C1340">
        <v>467</v>
      </c>
      <c r="D1340">
        <v>1133</v>
      </c>
      <c r="E1340">
        <v>448</v>
      </c>
      <c r="G1340">
        <v>2717</v>
      </c>
    </row>
    <row r="1341" spans="1:7">
      <c r="A1341" t="s">
        <v>1164</v>
      </c>
      <c r="B1341">
        <v>1564</v>
      </c>
      <c r="C1341">
        <v>1532</v>
      </c>
      <c r="D1341">
        <v>1447</v>
      </c>
      <c r="E1341">
        <v>864</v>
      </c>
      <c r="G1341">
        <v>5407</v>
      </c>
    </row>
    <row r="1342" spans="1:7">
      <c r="A1342" t="s">
        <v>1428</v>
      </c>
      <c r="C1342">
        <v>199</v>
      </c>
      <c r="D1342">
        <v>361</v>
      </c>
      <c r="E1342">
        <v>652</v>
      </c>
      <c r="F1342">
        <v>379</v>
      </c>
      <c r="G1342">
        <v>1591</v>
      </c>
    </row>
    <row r="1343" spans="1:7">
      <c r="A1343" t="s">
        <v>1167</v>
      </c>
      <c r="E1343">
        <v>538</v>
      </c>
      <c r="G1343">
        <v>538</v>
      </c>
    </row>
    <row r="1344" spans="1:7">
      <c r="A1344" t="s">
        <v>1429</v>
      </c>
      <c r="F1344">
        <v>45</v>
      </c>
      <c r="G1344">
        <v>45</v>
      </c>
    </row>
    <row r="1345" spans="1:7">
      <c r="A1345" t="s">
        <v>1430</v>
      </c>
      <c r="D1345">
        <v>187</v>
      </c>
      <c r="E1345">
        <v>300</v>
      </c>
      <c r="G1345">
        <v>487</v>
      </c>
    </row>
    <row r="1346" spans="1:7">
      <c r="A1346" t="s">
        <v>469</v>
      </c>
      <c r="B1346">
        <v>2233</v>
      </c>
      <c r="C1346">
        <v>4954</v>
      </c>
      <c r="D1346">
        <v>5369</v>
      </c>
      <c r="E1346">
        <v>4444</v>
      </c>
      <c r="F1346">
        <v>1727</v>
      </c>
      <c r="G134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v>837</v>
      </c>
      <c r="F1350">
        <v>199</v>
      </c>
      <c r="G1350">
        <v>1036</v>
      </c>
    </row>
    <row r="1351" spans="1:7">
      <c r="A1351" t="s">
        <v>1141</v>
      </c>
      <c r="B1351">
        <v>1274</v>
      </c>
      <c r="C1351">
        <v>1073</v>
      </c>
      <c r="D1351">
        <v>271</v>
      </c>
      <c r="G1351">
        <v>2618</v>
      </c>
    </row>
    <row r="1352" spans="1:7">
      <c r="A1352" t="s">
        <v>1221</v>
      </c>
      <c r="E1352">
        <v>1033</v>
      </c>
      <c r="G1352">
        <v>1033</v>
      </c>
    </row>
    <row r="1353" spans="1:7">
      <c r="A1353" t="s">
        <v>651</v>
      </c>
      <c r="D1353">
        <v>667</v>
      </c>
      <c r="G1353">
        <v>667</v>
      </c>
    </row>
    <row r="1354" spans="1:7">
      <c r="A1354" t="s">
        <v>1173</v>
      </c>
      <c r="B1354">
        <v>1044</v>
      </c>
      <c r="G1354">
        <v>1044</v>
      </c>
    </row>
    <row r="1355" spans="1:7">
      <c r="A1355" t="s">
        <v>631</v>
      </c>
      <c r="C1355">
        <v>1062</v>
      </c>
      <c r="D1355">
        <v>1318</v>
      </c>
      <c r="E1355">
        <v>1165</v>
      </c>
      <c r="G1355">
        <v>3545</v>
      </c>
    </row>
    <row r="1356" spans="1:7">
      <c r="A1356" t="s">
        <v>654</v>
      </c>
      <c r="B1356">
        <v>1099</v>
      </c>
      <c r="D1356">
        <v>2025</v>
      </c>
      <c r="G1356">
        <v>3124</v>
      </c>
    </row>
    <row r="1357" spans="1:7">
      <c r="A1357" t="s">
        <v>1164</v>
      </c>
    </row>
    <row r="1358" spans="1:7">
      <c r="A1358" t="s">
        <v>1428</v>
      </c>
      <c r="B1358">
        <v>534</v>
      </c>
      <c r="D1358">
        <v>223</v>
      </c>
      <c r="G1358">
        <v>757</v>
      </c>
    </row>
    <row r="1359" spans="1:7">
      <c r="A1359" t="s">
        <v>1167</v>
      </c>
      <c r="C1359">
        <v>1056</v>
      </c>
      <c r="D1359">
        <v>2018</v>
      </c>
      <c r="G1359">
        <v>3074</v>
      </c>
    </row>
    <row r="1360" spans="1:7">
      <c r="A1360" t="s">
        <v>1430</v>
      </c>
      <c r="B1360">
        <v>201</v>
      </c>
      <c r="D1360">
        <v>200</v>
      </c>
      <c r="G1360">
        <v>401</v>
      </c>
    </row>
    <row r="1361" spans="1:7">
      <c r="A1361" t="s">
        <v>1431</v>
      </c>
      <c r="F1361">
        <v>1187</v>
      </c>
      <c r="G1361">
        <v>1187</v>
      </c>
    </row>
    <row r="1362" spans="1:7">
      <c r="A1362" t="s">
        <v>469</v>
      </c>
      <c r="B1362">
        <v>4989</v>
      </c>
      <c r="C1362">
        <v>3191</v>
      </c>
      <c r="D1362">
        <v>6722</v>
      </c>
      <c r="E1362">
        <v>2198</v>
      </c>
      <c r="F1362">
        <v>1386</v>
      </c>
      <c r="G1362">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C1367">
        <v>179</v>
      </c>
      <c r="G1367">
        <v>179</v>
      </c>
    </row>
    <row r="1368" spans="1:7">
      <c r="A1368" t="s">
        <v>1141</v>
      </c>
    </row>
    <row r="1369" spans="1:7">
      <c r="A1369" t="s">
        <v>1173</v>
      </c>
    </row>
    <row r="1370" spans="1:7">
      <c r="A1370" t="s">
        <v>631</v>
      </c>
      <c r="B1370">
        <v>1391</v>
      </c>
      <c r="G1370">
        <v>1391</v>
      </c>
    </row>
    <row r="1371" spans="1:7">
      <c r="A1371" t="s">
        <v>1167</v>
      </c>
      <c r="B1371">
        <v>1016</v>
      </c>
      <c r="G1371">
        <v>1016</v>
      </c>
    </row>
    <row r="1372" spans="1:7">
      <c r="A1372" t="s">
        <v>1431</v>
      </c>
      <c r="B1372">
        <v>1287</v>
      </c>
      <c r="C1372">
        <v>575</v>
      </c>
      <c r="D1372">
        <v>857</v>
      </c>
      <c r="E1372">
        <v>668</v>
      </c>
      <c r="F1372">
        <v>1392</v>
      </c>
      <c r="G1372">
        <v>4779</v>
      </c>
    </row>
    <row r="1373" spans="1:7">
      <c r="A1373" t="s">
        <v>1177</v>
      </c>
      <c r="B1373">
        <v>611</v>
      </c>
      <c r="C1373">
        <v>1612</v>
      </c>
      <c r="G1373">
        <v>2223</v>
      </c>
    </row>
    <row r="1374" spans="1:7">
      <c r="A1374" t="s">
        <v>785</v>
      </c>
      <c r="D1374">
        <v>480</v>
      </c>
      <c r="E1374">
        <v>774</v>
      </c>
      <c r="G1374">
        <v>1254</v>
      </c>
    </row>
    <row r="1375" spans="1:7">
      <c r="A1375" t="s">
        <v>469</v>
      </c>
      <c r="B1375">
        <v>4305</v>
      </c>
      <c r="C1375">
        <v>2366</v>
      </c>
      <c r="D1375">
        <v>1337</v>
      </c>
      <c r="E1375">
        <v>1442</v>
      </c>
      <c r="F1375">
        <v>1392</v>
      </c>
      <c r="G137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F1380">
        <v>100</v>
      </c>
      <c r="G1380">
        <v>100</v>
      </c>
    </row>
    <row r="1381" spans="1:7">
      <c r="A1381" t="s">
        <v>1431</v>
      </c>
      <c r="B1381">
        <v>167</v>
      </c>
      <c r="C1381">
        <v>487</v>
      </c>
      <c r="D1381">
        <v>263</v>
      </c>
      <c r="E1381">
        <v>399</v>
      </c>
      <c r="F1381">
        <v>278</v>
      </c>
      <c r="G1381">
        <v>1594</v>
      </c>
    </row>
    <row r="1382" spans="1:7">
      <c r="A1382" t="s">
        <v>1177</v>
      </c>
      <c r="B1382">
        <v>1561</v>
      </c>
      <c r="G1382">
        <v>1561</v>
      </c>
    </row>
    <row r="1383" spans="1:7">
      <c r="A1383" t="s">
        <v>785</v>
      </c>
      <c r="B1383">
        <v>570</v>
      </c>
      <c r="G1383">
        <v>570</v>
      </c>
    </row>
    <row r="1384" spans="1:7">
      <c r="A1384" t="s">
        <v>780</v>
      </c>
      <c r="B1384">
        <v>1146</v>
      </c>
      <c r="C1384">
        <v>308</v>
      </c>
      <c r="D1384">
        <v>300</v>
      </c>
      <c r="F1384">
        <v>510</v>
      </c>
      <c r="G1384">
        <v>2264</v>
      </c>
    </row>
    <row r="1385" spans="1:7">
      <c r="A1385" t="s">
        <v>634</v>
      </c>
      <c r="B1385">
        <v>535</v>
      </c>
      <c r="D1385">
        <v>342</v>
      </c>
      <c r="E1385">
        <v>103</v>
      </c>
      <c r="G1385">
        <v>980</v>
      </c>
    </row>
    <row r="1386" spans="1:7">
      <c r="A1386" t="s">
        <v>1432</v>
      </c>
      <c r="B1386">
        <v>606</v>
      </c>
      <c r="C1386">
        <v>459</v>
      </c>
      <c r="D1386">
        <v>243</v>
      </c>
      <c r="E1386">
        <v>778</v>
      </c>
      <c r="F1386">
        <v>664</v>
      </c>
      <c r="G1386">
        <v>2750</v>
      </c>
    </row>
    <row r="1387" spans="1:7">
      <c r="A1387" t="s">
        <v>1170</v>
      </c>
      <c r="C1387">
        <v>1595</v>
      </c>
      <c r="D1387">
        <v>1704</v>
      </c>
      <c r="G1387">
        <v>3299</v>
      </c>
    </row>
    <row r="1388" spans="1:7">
      <c r="A1388" t="s">
        <v>469</v>
      </c>
      <c r="B1388">
        <v>4585</v>
      </c>
      <c r="C1388">
        <v>2849</v>
      </c>
      <c r="D1388">
        <v>2852</v>
      </c>
      <c r="E1388">
        <v>1280</v>
      </c>
      <c r="F1388">
        <v>1552</v>
      </c>
      <c r="G1388">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E1393">
        <v>140</v>
      </c>
      <c r="G1393">
        <v>140</v>
      </c>
    </row>
    <row r="1394" spans="1:7">
      <c r="A1394" t="s">
        <v>782</v>
      </c>
      <c r="B1394">
        <v>326</v>
      </c>
      <c r="G1394">
        <v>326</v>
      </c>
    </row>
    <row r="1395" spans="1:7">
      <c r="A1395" t="s">
        <v>1430</v>
      </c>
      <c r="B1395">
        <v>314</v>
      </c>
      <c r="C1395">
        <v>240</v>
      </c>
      <c r="G1395">
        <v>554</v>
      </c>
    </row>
    <row r="1396" spans="1:7">
      <c r="A1396" t="s">
        <v>1431</v>
      </c>
      <c r="F1396">
        <v>308</v>
      </c>
      <c r="G1396">
        <v>308</v>
      </c>
    </row>
    <row r="1397" spans="1:7">
      <c r="A1397" t="s">
        <v>1177</v>
      </c>
    </row>
    <row r="1398" spans="1:7">
      <c r="A1398" t="s">
        <v>646</v>
      </c>
      <c r="E1398">
        <v>646</v>
      </c>
      <c r="F1398">
        <v>212</v>
      </c>
      <c r="G1398">
        <v>858</v>
      </c>
    </row>
    <row r="1399" spans="1:7">
      <c r="A1399" t="s">
        <v>785</v>
      </c>
      <c r="B1399">
        <v>307</v>
      </c>
      <c r="C1399">
        <v>872</v>
      </c>
      <c r="D1399">
        <v>312</v>
      </c>
      <c r="E1399">
        <v>287</v>
      </c>
      <c r="G1399">
        <v>1778</v>
      </c>
    </row>
    <row r="1400" spans="1:7">
      <c r="A1400" t="s">
        <v>780</v>
      </c>
      <c r="B1400">
        <v>1297</v>
      </c>
      <c r="C1400">
        <v>1300</v>
      </c>
      <c r="E1400">
        <v>1766</v>
      </c>
      <c r="F1400">
        <v>41</v>
      </c>
      <c r="G1400">
        <v>4404</v>
      </c>
    </row>
    <row r="1401" spans="1:7">
      <c r="A1401" t="s">
        <v>1432</v>
      </c>
      <c r="B1401">
        <v>534</v>
      </c>
      <c r="C1401">
        <v>466</v>
      </c>
      <c r="D1401">
        <v>483</v>
      </c>
      <c r="G1401">
        <v>1483</v>
      </c>
    </row>
    <row r="1402" spans="1:7">
      <c r="A1402" t="s">
        <v>1170</v>
      </c>
      <c r="B1402">
        <v>1581</v>
      </c>
      <c r="G1402">
        <v>1581</v>
      </c>
    </row>
    <row r="1403" spans="1:7">
      <c r="A1403" t="s">
        <v>1100</v>
      </c>
      <c r="B1403">
        <v>1163</v>
      </c>
      <c r="G1403">
        <v>1163</v>
      </c>
    </row>
    <row r="1404" spans="1:7">
      <c r="A1404" t="s">
        <v>807</v>
      </c>
      <c r="C1404">
        <v>560</v>
      </c>
      <c r="D1404">
        <v>367</v>
      </c>
      <c r="G1404">
        <v>927</v>
      </c>
    </row>
    <row r="1405" spans="1:7">
      <c r="A1405" t="s">
        <v>625</v>
      </c>
    </row>
    <row r="1406" spans="1:7">
      <c r="A1406" t="s">
        <v>1135</v>
      </c>
      <c r="C1406">
        <v>130</v>
      </c>
      <c r="G1406">
        <v>130</v>
      </c>
    </row>
    <row r="1407" spans="1:7">
      <c r="A1407" t="s">
        <v>1433</v>
      </c>
      <c r="D1407">
        <v>86</v>
      </c>
      <c r="G1407">
        <v>86</v>
      </c>
    </row>
    <row r="1408" spans="1:7">
      <c r="A1408" t="s">
        <v>1434</v>
      </c>
      <c r="D1408">
        <v>157</v>
      </c>
      <c r="G1408">
        <v>157</v>
      </c>
    </row>
    <row r="1409" spans="1:7">
      <c r="A1409" t="s">
        <v>662</v>
      </c>
      <c r="D1409">
        <v>462</v>
      </c>
      <c r="E1409">
        <v>1412</v>
      </c>
      <c r="F1409">
        <v>1376</v>
      </c>
      <c r="G1409">
        <v>3250</v>
      </c>
    </row>
    <row r="1410" spans="1:7">
      <c r="A1410" t="s">
        <v>469</v>
      </c>
      <c r="B1410">
        <v>5522</v>
      </c>
      <c r="C1410">
        <v>3568</v>
      </c>
      <c r="D1410">
        <v>1867</v>
      </c>
      <c r="E1410">
        <v>4251</v>
      </c>
      <c r="F1410">
        <v>1937</v>
      </c>
      <c r="G1410">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row>
    <row r="1416" spans="1:7">
      <c r="A1416" t="s">
        <v>507</v>
      </c>
    </row>
    <row r="1417" spans="1:7">
      <c r="A1417" t="s">
        <v>768</v>
      </c>
      <c r="E1417">
        <v>438</v>
      </c>
      <c r="G1417">
        <v>438</v>
      </c>
    </row>
    <row r="1418" spans="1:7">
      <c r="A1418" t="s">
        <v>782</v>
      </c>
    </row>
    <row r="1419" spans="1:7">
      <c r="A1419" t="s">
        <v>646</v>
      </c>
      <c r="B1419">
        <v>225</v>
      </c>
      <c r="C1419">
        <v>135</v>
      </c>
      <c r="D1419">
        <v>494</v>
      </c>
      <c r="E1419">
        <v>333</v>
      </c>
      <c r="F1419">
        <v>377</v>
      </c>
      <c r="G1419">
        <v>1564</v>
      </c>
    </row>
    <row r="1420" spans="1:7">
      <c r="A1420" t="s">
        <v>785</v>
      </c>
    </row>
    <row r="1421" spans="1:7">
      <c r="A1421" t="s">
        <v>780</v>
      </c>
    </row>
    <row r="1422" spans="1:7">
      <c r="A1422" t="s">
        <v>662</v>
      </c>
      <c r="D1422">
        <v>2020</v>
      </c>
      <c r="E1422">
        <v>1855</v>
      </c>
      <c r="F1422">
        <v>1609</v>
      </c>
      <c r="G1422">
        <v>5484</v>
      </c>
    </row>
    <row r="1423" spans="1:7">
      <c r="A1423" t="s">
        <v>774</v>
      </c>
      <c r="B1423">
        <v>735</v>
      </c>
      <c r="C1423">
        <v>755</v>
      </c>
      <c r="D1423">
        <v>897</v>
      </c>
      <c r="E1423">
        <v>583</v>
      </c>
      <c r="G1423">
        <v>2970</v>
      </c>
    </row>
    <row r="1424" spans="1:7">
      <c r="A1424" t="s">
        <v>1435</v>
      </c>
      <c r="C1424">
        <v>513</v>
      </c>
      <c r="G1424">
        <v>513</v>
      </c>
    </row>
    <row r="1425" spans="1:7">
      <c r="A1425" t="s">
        <v>648</v>
      </c>
      <c r="D1425">
        <v>172</v>
      </c>
      <c r="G1425">
        <v>172</v>
      </c>
    </row>
    <row r="1426" spans="1:7">
      <c r="A1426" t="s">
        <v>814</v>
      </c>
      <c r="D1426">
        <v>918</v>
      </c>
      <c r="G1426">
        <v>918</v>
      </c>
    </row>
    <row r="1427" spans="1:7">
      <c r="A1427" t="s">
        <v>826</v>
      </c>
    </row>
    <row r="1428" spans="1:7">
      <c r="A1428" t="s">
        <v>824</v>
      </c>
      <c r="D1428">
        <v>7</v>
      </c>
      <c r="G1428">
        <v>7</v>
      </c>
    </row>
    <row r="1429" spans="1:7">
      <c r="A1429" t="s">
        <v>679</v>
      </c>
      <c r="E1429">
        <v>265</v>
      </c>
      <c r="F1429">
        <v>372</v>
      </c>
      <c r="G1429">
        <v>637</v>
      </c>
    </row>
    <row r="1430" spans="1:7">
      <c r="A1430" t="s">
        <v>469</v>
      </c>
      <c r="B1430">
        <v>960</v>
      </c>
      <c r="C1430">
        <v>1403</v>
      </c>
      <c r="D1430">
        <v>4508</v>
      </c>
      <c r="E1430">
        <v>3474</v>
      </c>
      <c r="F1430">
        <v>2358</v>
      </c>
      <c r="G1430">
        <v>12703</v>
      </c>
    </row>
    <row r="1433" spans="1:7">
      <c r="A1433" s="12" t="s">
        <v>1360</v>
      </c>
      <c r="B1433" s="12" t="s">
        <v>1359</v>
      </c>
    </row>
    <row r="1434" spans="1:7">
      <c r="A1434" s="12" t="s">
        <v>1361</v>
      </c>
      <c r="B1434" s="48">
        <v>46111</v>
      </c>
      <c r="C1434" s="48">
        <v>46112</v>
      </c>
      <c r="D1434" t="s">
        <v>469</v>
      </c>
    </row>
    <row r="1435" spans="1:7">
      <c r="A1435" t="s">
        <v>452</v>
      </c>
    </row>
    <row r="1436" spans="1:7">
      <c r="A1436" t="s">
        <v>646</v>
      </c>
    </row>
    <row r="1437" spans="1:7">
      <c r="A1437" t="s">
        <v>662</v>
      </c>
    </row>
    <row r="1438" spans="1:7">
      <c r="A1438" t="s">
        <v>648</v>
      </c>
    </row>
    <row r="1439" spans="1:7">
      <c r="A1439" t="s">
        <v>679</v>
      </c>
    </row>
    <row r="1440" spans="1:7">
      <c r="A1440" t="s">
        <v>617</v>
      </c>
    </row>
    <row r="1441" spans="1:1">
      <c r="A1441" t="s">
        <v>665</v>
      </c>
    </row>
    <row r="1442" spans="1:1">
      <c r="A1442" t="s">
        <v>469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53"/>
  <sheetViews>
    <sheetView workbookViewId="0">
      <pane ySplit="1" topLeftCell="A2834" activePane="bottomLeft" state="frozen"/>
      <selection pane="bottomLeft" activeCell="D2851" sqref="D285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762</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762</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768</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768</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768</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768</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762</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768</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768</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768</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768</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768</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768</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768</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768</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651</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651</v>
      </c>
      <c r="B2542" s="244" t="s">
        <v>52</v>
      </c>
      <c r="C2542" s="23">
        <v>46043</v>
      </c>
      <c r="D2542" s="89">
        <v>408</v>
      </c>
      <c r="F2542" s="1230"/>
      <c r="G2542" t="s">
        <v>2275</v>
      </c>
    </row>
    <row r="2543" spans="1:7">
      <c r="A2543" s="244" t="s">
        <v>657</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657</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768</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651</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651</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651</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631</v>
      </c>
      <c r="B2676" s="244" t="s">
        <v>54</v>
      </c>
      <c r="C2676" s="23">
        <v>46064</v>
      </c>
      <c r="D2676" s="11">
        <v>753</v>
      </c>
      <c r="G2676" t="s">
        <v>1364</v>
      </c>
    </row>
    <row r="2677" spans="1:7">
      <c r="A2677" s="244" t="s">
        <v>1124</v>
      </c>
      <c r="B2677" s="244" t="s">
        <v>52</v>
      </c>
      <c r="C2677" s="23">
        <v>46064</v>
      </c>
      <c r="F2677" s="240" t="s">
        <v>1830</v>
      </c>
      <c r="G2677" t="s">
        <v>1364</v>
      </c>
    </row>
    <row r="2678" spans="1:7">
      <c r="A2678" s="244" t="s">
        <v>654</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631</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654</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654</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654</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631</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631</v>
      </c>
      <c r="B2730" s="244" t="s">
        <v>54</v>
      </c>
      <c r="C2730" s="23">
        <v>46078</v>
      </c>
      <c r="D2730" s="89">
        <v>1318</v>
      </c>
      <c r="G2730" t="s">
        <v>1364</v>
      </c>
    </row>
    <row r="2731" spans="1:7">
      <c r="A2731" s="244" t="s">
        <v>654</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651</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631</v>
      </c>
      <c r="B2735" s="240" t="s">
        <v>54</v>
      </c>
      <c r="C2735" s="23">
        <v>46079</v>
      </c>
      <c r="D2735" s="89">
        <v>1165</v>
      </c>
      <c r="G2735" t="s">
        <v>1364</v>
      </c>
    </row>
    <row r="2736" spans="1:7">
      <c r="A2736" s="244" t="s">
        <v>654</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631</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634</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634</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634</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634</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625</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662</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646</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662</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646</v>
      </c>
      <c r="B2817" s="1331" t="s">
        <v>58</v>
      </c>
      <c r="C2817" s="23">
        <v>46101</v>
      </c>
      <c r="D2817" s="11">
        <v>212</v>
      </c>
      <c r="G2817" t="s">
        <v>1365</v>
      </c>
    </row>
    <row r="2818" spans="1:7">
      <c r="A2818" s="1333" t="s">
        <v>662</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646</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646</v>
      </c>
      <c r="B2824" s="1331" t="s">
        <v>58</v>
      </c>
      <c r="C2824" s="23">
        <v>46105</v>
      </c>
      <c r="D2824" s="11">
        <v>135</v>
      </c>
      <c r="G2824" t="s">
        <v>1365</v>
      </c>
    </row>
    <row r="2825" spans="1:7">
      <c r="A2825" s="1332" t="s">
        <v>1435</v>
      </c>
      <c r="B2825" s="1332" t="s">
        <v>1368</v>
      </c>
      <c r="C2825" s="23">
        <v>46105</v>
      </c>
      <c r="D2825" s="11">
        <v>513</v>
      </c>
      <c r="G2825" t="s">
        <v>1365</v>
      </c>
    </row>
    <row r="2826" spans="1:7">
      <c r="A2826" s="1332" t="s">
        <v>648</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646</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646</v>
      </c>
      <c r="B2833" s="1332" t="s">
        <v>1368</v>
      </c>
      <c r="C2833" s="23">
        <v>46106</v>
      </c>
      <c r="D2833" s="11">
        <v>216</v>
      </c>
      <c r="G2833" t="s">
        <v>1365</v>
      </c>
    </row>
    <row r="2834" spans="1:7">
      <c r="A2834" s="1332" t="s">
        <v>662</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648</v>
      </c>
      <c r="B2837" s="1332" t="s">
        <v>467</v>
      </c>
      <c r="C2837" s="23">
        <v>46106</v>
      </c>
      <c r="D2837" s="11">
        <v>172</v>
      </c>
      <c r="G2837" t="s">
        <v>1365</v>
      </c>
    </row>
    <row r="2838" spans="1:7">
      <c r="A2838" s="240" t="s">
        <v>507</v>
      </c>
      <c r="B2838" s="1332" t="s">
        <v>1368</v>
      </c>
      <c r="C2838" s="23">
        <v>46107</v>
      </c>
      <c r="E2838" s="250">
        <v>2676</v>
      </c>
      <c r="G2838" t="s">
        <v>1365</v>
      </c>
    </row>
    <row r="2839" spans="1:7">
      <c r="A2839" s="1331" t="s">
        <v>646</v>
      </c>
      <c r="B2839" s="1331" t="s">
        <v>58</v>
      </c>
      <c r="C2839" s="23">
        <v>46107</v>
      </c>
      <c r="D2839" s="11">
        <v>333</v>
      </c>
      <c r="G2839" t="s">
        <v>1365</v>
      </c>
    </row>
    <row r="2840" spans="1:7">
      <c r="A2840" s="1332" t="s">
        <v>768</v>
      </c>
      <c r="B2840" s="1332" t="s">
        <v>54</v>
      </c>
      <c r="C2840" s="23">
        <v>46107</v>
      </c>
      <c r="D2840" s="11">
        <v>438</v>
      </c>
      <c r="G2840" t="s">
        <v>1365</v>
      </c>
    </row>
    <row r="2841" spans="1:7">
      <c r="A2841" s="1332" t="s">
        <v>774</v>
      </c>
      <c r="B2841" s="1332" t="s">
        <v>54</v>
      </c>
      <c r="C2841" s="23">
        <v>46107</v>
      </c>
      <c r="D2841" s="11">
        <v>583</v>
      </c>
      <c r="F2841" s="11" t="s">
        <v>2418</v>
      </c>
      <c r="G2841" t="s">
        <v>1365</v>
      </c>
    </row>
    <row r="2842" spans="1:7">
      <c r="A2842" s="1332" t="s">
        <v>662</v>
      </c>
      <c r="B2842" s="1332" t="s">
        <v>52</v>
      </c>
      <c r="C2842" s="23">
        <v>46107</v>
      </c>
      <c r="D2842" s="89">
        <v>1855</v>
      </c>
      <c r="G2842" t="s">
        <v>1365</v>
      </c>
    </row>
    <row r="2843" spans="1:7">
      <c r="A2843" s="178" t="s">
        <v>679</v>
      </c>
      <c r="B2843" s="1346" t="s">
        <v>1368</v>
      </c>
      <c r="C2843" s="23">
        <v>46107</v>
      </c>
      <c r="D2843" s="11">
        <v>265</v>
      </c>
      <c r="G2843" t="s">
        <v>1365</v>
      </c>
    </row>
    <row r="2844" spans="1:7">
      <c r="A2844" s="1331" t="s">
        <v>646</v>
      </c>
      <c r="B2844" s="1331" t="s">
        <v>58</v>
      </c>
      <c r="C2844" s="23">
        <v>46108</v>
      </c>
      <c r="D2844" s="11">
        <v>377</v>
      </c>
      <c r="G2844" t="s">
        <v>1365</v>
      </c>
    </row>
    <row r="2845" spans="1:7">
      <c r="A2845" s="1332" t="s">
        <v>662</v>
      </c>
      <c r="B2845" s="1332" t="s">
        <v>52</v>
      </c>
      <c r="C2845" s="23">
        <v>46108</v>
      </c>
      <c r="D2845" s="89">
        <v>1609</v>
      </c>
      <c r="G2845" t="s">
        <v>1365</v>
      </c>
    </row>
    <row r="2846" spans="1:7">
      <c r="A2846" s="178" t="s">
        <v>679</v>
      </c>
      <c r="B2846" s="1346" t="s">
        <v>1368</v>
      </c>
      <c r="C2846" s="23">
        <v>46108</v>
      </c>
      <c r="D2846" s="11">
        <v>372</v>
      </c>
      <c r="G2846" t="s">
        <v>1365</v>
      </c>
    </row>
    <row r="2847" spans="1:7">
      <c r="A2847" s="1345" t="s">
        <v>646</v>
      </c>
      <c r="B2847" s="1345" t="s">
        <v>58</v>
      </c>
      <c r="C2847" s="23">
        <v>46111</v>
      </c>
      <c r="G2847" t="s">
        <v>1365</v>
      </c>
    </row>
    <row r="2848" spans="1:7">
      <c r="A2848" s="1346" t="s">
        <v>617</v>
      </c>
      <c r="B2848" s="1346" t="s">
        <v>54</v>
      </c>
      <c r="C2848" s="23">
        <v>46111</v>
      </c>
      <c r="G2848" t="s">
        <v>1365</v>
      </c>
    </row>
    <row r="2849" spans="1:7">
      <c r="A2849" s="1346" t="s">
        <v>679</v>
      </c>
      <c r="B2849" s="1346" t="s">
        <v>1368</v>
      </c>
      <c r="C2849" s="23">
        <v>46111</v>
      </c>
      <c r="G2849" t="s">
        <v>1365</v>
      </c>
    </row>
    <row r="2850" spans="1:7">
      <c r="A2850" s="1346" t="s">
        <v>665</v>
      </c>
      <c r="B2850" s="1346" t="s">
        <v>52</v>
      </c>
      <c r="C2850" s="23">
        <v>46111</v>
      </c>
      <c r="G2850" t="s">
        <v>1365</v>
      </c>
    </row>
    <row r="2851" spans="1:7">
      <c r="A2851" s="1346" t="s">
        <v>648</v>
      </c>
      <c r="B2851" s="1346" t="s">
        <v>467</v>
      </c>
      <c r="C2851" s="23">
        <v>46111</v>
      </c>
      <c r="G2851" t="s">
        <v>1365</v>
      </c>
    </row>
    <row r="2852" spans="1:7">
      <c r="A2852" s="1346" t="s">
        <v>662</v>
      </c>
      <c r="B2852" s="1346" t="s">
        <v>52</v>
      </c>
      <c r="C2852" s="23">
        <v>46111</v>
      </c>
      <c r="G2852" t="s">
        <v>1365</v>
      </c>
    </row>
    <row r="2853" spans="1:7">
      <c r="C2853" s="23">
        <v>46112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D-HLX401</v>
      </c>
      <c r="B24" s="271" t="str">
        <v>Bradenton</v>
      </c>
      <c r="C24" s="996">
        <v>46249</v>
      </c>
      <c r="D24" s="271">
        <v>52</v>
      </c>
      <c r="E24" s="271" t="str">
        <v>Received</v>
      </c>
      <c r="F24" s="271" t="str">
        <v>Yes</v>
      </c>
      <c r="G24" s="271">
        <v>61830</v>
      </c>
      <c r="H24" s="271" t="str">
        <v>Yes</v>
      </c>
      <c r="I24" s="271">
        <v>0</v>
      </c>
      <c r="J24" s="271" t="str">
        <v xml:space="preserve">10/27 Permit Package 11 Received. Hold Removed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D-HLX402</v>
      </c>
      <c r="B25" s="271" t="str">
        <v>Bradenton</v>
      </c>
      <c r="C25" s="996">
        <v>46171</v>
      </c>
      <c r="D25" s="271">
        <v>56</v>
      </c>
      <c r="E25" s="271" t="str">
        <v>Received</v>
      </c>
      <c r="F25" s="271" t="str">
        <v>Yes</v>
      </c>
      <c r="G25" s="271">
        <v>75665</v>
      </c>
      <c r="H25" s="271" t="str">
        <v>Yes</v>
      </c>
      <c r="I25" s="271">
        <v>0</v>
      </c>
      <c r="J25" s="271" t="str">
        <v xml:space="preserve">10/22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D-HLX403</v>
      </c>
      <c r="B26" s="271" t="str">
        <v>Bradenton</v>
      </c>
      <c r="C26" s="996">
        <v>46171</v>
      </c>
      <c r="D26" s="271">
        <v>70</v>
      </c>
      <c r="E26" s="271" t="str">
        <v>Received</v>
      </c>
      <c r="F26" s="271" t="str">
        <v>Yes</v>
      </c>
      <c r="G26" s="271">
        <v>80624</v>
      </c>
      <c r="H26" s="271" t="str">
        <v>Yes</v>
      </c>
      <c r="I26" s="271">
        <v>0</v>
      </c>
      <c r="J26" s="271" t="str">
        <v xml:space="preserve">9/26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D-HLX404</v>
      </c>
      <c r="B27" s="271" t="str">
        <v>Bradenton</v>
      </c>
      <c r="C27" s="996">
        <v>46171</v>
      </c>
      <c r="D27" s="271">
        <v>30</v>
      </c>
      <c r="E27" s="271" t="str">
        <v>Received</v>
      </c>
      <c r="F27" s="271" t="str">
        <v>Yes</v>
      </c>
      <c r="G27" s="271">
        <v>45160</v>
      </c>
      <c r="H27" s="271" t="str">
        <v>Yes</v>
      </c>
      <c r="I27" s="271">
        <v>0</v>
      </c>
      <c r="J27" s="271" t="str">
        <v xml:space="preserve">10/21 Package 11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D-HLX405</v>
      </c>
      <c r="B28" s="271" t="str">
        <v>Bradenton</v>
      </c>
      <c r="C28" s="996">
        <v>46131</v>
      </c>
      <c r="D28" s="271">
        <v>2</v>
      </c>
      <c r="E28" s="271" t="str">
        <v>Received</v>
      </c>
      <c r="F28" s="271" t="str">
        <v>Yes</v>
      </c>
      <c r="G28" s="271">
        <v>21370</v>
      </c>
      <c r="H28" s="271" t="str">
        <v>Yes</v>
      </c>
      <c r="I28" s="271">
        <v>0</v>
      </c>
      <c r="J28" s="271" t="str">
        <v>3/6 NTP Package Received With FDOT.</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D-HLX406</v>
      </c>
      <c r="B29" s="271" t="str">
        <v>Bradenton</v>
      </c>
      <c r="C29" s="996">
        <v>46171</v>
      </c>
      <c r="D29" s="271">
        <v>48</v>
      </c>
      <c r="E29" s="271" t="str">
        <v>Received</v>
      </c>
      <c r="F29" s="271" t="str">
        <v>Yes</v>
      </c>
      <c r="G29" s="271">
        <v>54814</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D-HLX407</v>
      </c>
      <c r="B30" s="271" t="str">
        <v>Bradenton</v>
      </c>
      <c r="C30" s="996">
        <v>46171</v>
      </c>
      <c r="D30" s="271">
        <v>60</v>
      </c>
      <c r="E30" s="271" t="str">
        <v>Received</v>
      </c>
      <c r="F30" s="271" t="str">
        <v>Yes</v>
      </c>
      <c r="G30" s="271">
        <v>76865.5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D-HLX416</v>
      </c>
      <c r="B31" s="271" t="str">
        <v>Bradenton</v>
      </c>
      <c r="C31" s="996">
        <v>46171</v>
      </c>
      <c r="D31" s="271">
        <v>72</v>
      </c>
      <c r="E31" s="271" t="str">
        <v>Received</v>
      </c>
      <c r="F31" s="271" t="str">
        <v>Yes</v>
      </c>
      <c r="G31" s="271">
        <v>85035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D-HLX421</v>
      </c>
      <c r="B32" s="271" t="str">
        <v>Bradenton</v>
      </c>
      <c r="C32" s="996">
        <v>46107</v>
      </c>
      <c r="D32" s="271">
        <v>20</v>
      </c>
      <c r="E32" s="271" t="str">
        <v>Received</v>
      </c>
      <c r="F32" s="271" t="str">
        <v>Yes</v>
      </c>
      <c r="G32" s="271">
        <v>23501</v>
      </c>
      <c r="H32" s="271" t="str">
        <v>Yes</v>
      </c>
      <c r="I32" s="271">
        <v>0</v>
      </c>
      <c r="J32" s="271" t="str">
        <v xml:space="preserve">10/22 Permit Received.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FB-HAL101</v>
      </c>
      <c r="B33" s="271" t="str">
        <v>Bradenton</v>
      </c>
      <c r="C33" s="996">
        <v>46079</v>
      </c>
      <c r="D33" s="271">
        <v>0</v>
      </c>
      <c r="E33" s="271" t="str">
        <v>Received</v>
      </c>
      <c r="F33" s="271" t="str">
        <v>Yes</v>
      </c>
      <c r="G33" s="271">
        <v>36998.550000000003</v>
      </c>
      <c r="H33" s="271" t="str">
        <v>Yes</v>
      </c>
      <c r="I33" s="271">
        <v>0</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FB-HAL113</v>
      </c>
      <c r="B34" s="271" t="str">
        <v>Bradenton</v>
      </c>
      <c r="C34" s="996">
        <v>46079</v>
      </c>
      <c r="D34" s="271">
        <v>0</v>
      </c>
      <c r="E34" s="271" t="str">
        <v>Received</v>
      </c>
      <c r="F34" s="271" t="str">
        <v>Yes</v>
      </c>
      <c r="G34" s="271">
        <v>49932.800000000003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FB-HAL176</v>
      </c>
      <c r="B35" s="271" t="str">
        <v>Bradenton</v>
      </c>
      <c r="C35" s="996">
        <v>46112</v>
      </c>
      <c r="D35" s="271">
        <v>20</v>
      </c>
      <c r="E35" s="271" t="str">
        <v>Received</v>
      </c>
      <c r="F35" s="271" t="str">
        <v>Yes</v>
      </c>
      <c r="G35" s="271">
        <v>1733.25</v>
      </c>
      <c r="H35" s="271" t="str">
        <v>Yes</v>
      </c>
      <c r="I35" s="271">
        <v>0</v>
      </c>
      <c r="J35" s="271" t="str">
        <v>11/5 Permit Package 11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FB-HAL177</v>
      </c>
      <c r="B36" s="271" t="str">
        <v>Bradenton</v>
      </c>
      <c r="C36" s="996">
        <v>46099</v>
      </c>
      <c r="D36" s="271">
        <v>0</v>
      </c>
      <c r="E36" s="271" t="str">
        <v>Received</v>
      </c>
      <c r="F36" s="271" t="str">
        <v>Yes</v>
      </c>
      <c r="G36" s="271">
        <v>18270.8</v>
      </c>
      <c r="H36" s="271" t="str">
        <v>Yes</v>
      </c>
      <c r="I36" s="271">
        <v>0</v>
      </c>
      <c r="J36" s="271" t="str">
        <v>11/28 FDOT Permit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FB-HOE176</v>
      </c>
      <c r="B37" s="271" t="str">
        <v>Bradenton</v>
      </c>
      <c r="C37" s="996">
        <v>46112</v>
      </c>
      <c r="D37" s="271">
        <v>0</v>
      </c>
      <c r="E37" s="271" t="str">
        <v>Received</v>
      </c>
      <c r="F37" s="271" t="str">
        <v>Yes</v>
      </c>
      <c r="G37" s="271">
        <v>3995.4</v>
      </c>
      <c r="H37" s="271" t="str">
        <v>Yes</v>
      </c>
      <c r="I37" s="271">
        <v>0</v>
      </c>
      <c r="J37" s="271" t="str">
        <v>10/27 FDOT Permit Received--NTP Package Missing The BOM.</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FB-HOE179</v>
      </c>
      <c r="B38" s="271" t="str">
        <v>Bradenton</v>
      </c>
      <c r="C38" s="996">
        <v>46040</v>
      </c>
      <c r="D38" s="271">
        <v>0</v>
      </c>
      <c r="E38" s="271" t="str">
        <v>Received</v>
      </c>
      <c r="F38" s="271" t="str">
        <v>Yes</v>
      </c>
      <c r="G38" s="271">
        <v>18171.599999999999</v>
      </c>
      <c r="H38" s="271" t="str">
        <v>Yes</v>
      </c>
      <c r="I38" s="271">
        <v>0</v>
      </c>
      <c r="J38" s="271" t="str">
        <v>10/27 FDOT Permit Received--NTP Package Missing The Fiber Details Splicing Document.</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FB-HOE401-V3</v>
      </c>
      <c r="B39" s="271" t="str">
        <v>Bradenton</v>
      </c>
      <c r="C39" s="996">
        <v>46079</v>
      </c>
      <c r="D39" s="271">
        <v>0</v>
      </c>
      <c r="E39" s="271" t="str">
        <v>Received</v>
      </c>
      <c r="F39" s="271" t="str">
        <v>Yes</v>
      </c>
      <c r="G39" s="271">
        <v>118710.8</v>
      </c>
      <c r="H39" s="271" t="str">
        <v>Yes</v>
      </c>
      <c r="I39" s="271">
        <v>6978</v>
      </c>
      <c r="J3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FB-HLX409</v>
      </c>
      <c r="B40" s="271" t="str">
        <v>Bradenton</v>
      </c>
      <c r="C40" s="996">
        <v>46103</v>
      </c>
      <c r="D40" s="271">
        <v>0</v>
      </c>
      <c r="E40" s="271" t="str">
        <v>Received</v>
      </c>
      <c r="F40" s="271" t="str">
        <v>Yes</v>
      </c>
      <c r="G40" s="271">
        <v>15002.75</v>
      </c>
      <c r="H40" s="271" t="str">
        <v>Yes</v>
      </c>
      <c r="I40" s="271">
        <v>980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FB-HLX417</v>
      </c>
      <c r="B41" s="271" t="str">
        <v>Bradenton</v>
      </c>
      <c r="C41" s="996">
        <v>46103</v>
      </c>
      <c r="D41" s="271">
        <v>0</v>
      </c>
      <c r="E41" s="271" t="str">
        <v>Received</v>
      </c>
      <c r="F41" s="271" t="str">
        <v>Yes</v>
      </c>
      <c r="G41" s="271">
        <v>12977.65</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FB-HLX478</v>
      </c>
      <c r="B42" s="271" t="str">
        <v>Bradenton</v>
      </c>
      <c r="C42" s="996">
        <v>46112</v>
      </c>
      <c r="D42" s="271">
        <v>0</v>
      </c>
      <c r="E42" s="271" t="str">
        <v>Received</v>
      </c>
      <c r="F42" s="271" t="str">
        <v>Yes</v>
      </c>
      <c r="G42" s="271">
        <v>6526.35</v>
      </c>
      <c r="H42" s="271" t="str">
        <v>Yes</v>
      </c>
      <c r="I42" s="271">
        <v>0</v>
      </c>
      <c r="J42" s="271" t="str">
        <v>10/27 Permit Package 11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FB-HLX501</v>
      </c>
      <c r="B43" s="271" t="str">
        <v>Bradenton</v>
      </c>
      <c r="C43" s="996">
        <v>46174</v>
      </c>
      <c r="D43" s="271">
        <v>0</v>
      </c>
      <c r="E43" s="271" t="str">
        <v>Received</v>
      </c>
      <c r="F43" s="271" t="str">
        <v>Yes</v>
      </c>
      <c r="G43" s="271">
        <v>170309.8</v>
      </c>
      <c r="H43" s="271" t="str">
        <v>Yes</v>
      </c>
      <c r="I43" s="271">
        <v>0</v>
      </c>
      <c r="J43" s="271" t="str">
        <v>3/23 PO Approved.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North Oaks Estates</v>
      </c>
      <c r="B44" s="271" t="str">
        <v>Bradenton</v>
      </c>
      <c r="C44" s="996">
        <v>46108</v>
      </c>
      <c r="D44" s="271">
        <v>107</v>
      </c>
      <c r="E44" s="271" t="str">
        <v>Not Required</v>
      </c>
      <c r="F44" s="271" t="str">
        <v>No</v>
      </c>
      <c r="G44" s="271">
        <v>0</v>
      </c>
      <c r="H44" s="271" t="str">
        <v>No</v>
      </c>
      <c r="I44" s="271">
        <v>0</v>
      </c>
      <c r="J44" s="271" t="str">
        <v>2/12 Pending SOW</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Willow Walk North</v>
      </c>
      <c r="B45" s="271" t="str">
        <v>Bradenton</v>
      </c>
      <c r="C45" s="996">
        <v>46174</v>
      </c>
      <c r="D45" s="271">
        <v>115</v>
      </c>
      <c r="E45" s="271" t="str">
        <v>Not Required</v>
      </c>
      <c r="F45" s="271" t="str">
        <v>Yes</v>
      </c>
      <c r="G45" s="271">
        <v>125188</v>
      </c>
      <c r="H45" s="271" t="str">
        <v>Yes</v>
      </c>
      <c r="I45" s="271">
        <v>6655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BHCD-FPW-03-E</v>
      </c>
      <c r="B46" s="271" t="str">
        <v>Fort Myers</v>
      </c>
      <c r="C46" s="996">
        <v>46129</v>
      </c>
      <c r="D46" s="271">
        <v>0</v>
      </c>
      <c r="E46" s="271" t="str">
        <v>Received</v>
      </c>
      <c r="F46" s="271" t="str">
        <v>Yes</v>
      </c>
      <c r="G46" s="271">
        <v>43061.3</v>
      </c>
      <c r="H46" s="271" t="str">
        <v>Yes</v>
      </c>
      <c r="I46" s="271">
        <v>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BHCD-FPW-03-W</v>
      </c>
      <c r="B47" s="271" t="str">
        <v>Fort Myers</v>
      </c>
      <c r="C47" s="996">
        <v>46138</v>
      </c>
      <c r="D47" s="271">
        <v>0</v>
      </c>
      <c r="E47" s="271" t="str">
        <v>Received</v>
      </c>
      <c r="F47" s="271" t="str">
        <v>Yes</v>
      </c>
      <c r="G47" s="271">
        <v>146065.95000000001</v>
      </c>
      <c r="H47" s="271" t="str">
        <v>Yes</v>
      </c>
      <c r="I47" s="271">
        <v>172</v>
      </c>
      <c r="J47" s="271" t="str">
        <v>3/5 Fiber Splicing Document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D-HDF708</v>
      </c>
      <c r="B48" s="271" t="str">
        <v>Fort Myers</v>
      </c>
      <c r="C48" s="996">
        <v>46081</v>
      </c>
      <c r="D48" s="271">
        <v>88</v>
      </c>
      <c r="E48" s="271" t="str">
        <v>Pending</v>
      </c>
      <c r="F48" s="271" t="str">
        <v>Yes</v>
      </c>
      <c r="G48" s="271">
        <v>79638</v>
      </c>
      <c r="H48" s="271" t="str">
        <v>Yes</v>
      </c>
      <c r="I48" s="271">
        <v>6302</v>
      </c>
      <c r="J48" s="271" t="str">
        <v>10/31 Permit Received With NTP Package./  2/4 CX Construction Continues--Progress At 75% Complete./  2/5 CX Construction Continues--Progress At 85% Complete./  2/6 CX Construction Continues--Progress At 85% Complete./  2/25 CX Construction Continues--Progress at 95%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D-HDF712</v>
      </c>
      <c r="B49" s="271" t="str">
        <v>Fort Myers</v>
      </c>
      <c r="C49" s="996">
        <v>46081</v>
      </c>
      <c r="D49" s="271">
        <v>86</v>
      </c>
      <c r="E49" s="271" t="str">
        <v>Pending</v>
      </c>
      <c r="F49" s="271" t="str">
        <v>Yes</v>
      </c>
      <c r="G49" s="271">
        <v>97494</v>
      </c>
      <c r="H49" s="271" t="str">
        <v>Yes</v>
      </c>
      <c r="I49" s="271">
        <v>8140</v>
      </c>
      <c r="J49" s="271" t="str">
        <v>2/12 CX Construction Continues--Progress At 58% Complete./  2/13 CX Construction Continues--Progress At 77% Complete./  2/23 CX Construction Continues--Progress At 90% Complete./  2/25 CX Construction Continues--Progress At 98%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D-HDF740</v>
      </c>
      <c r="B50" s="271" t="str">
        <v>Fort Myers</v>
      </c>
      <c r="C50" s="996">
        <v>46171</v>
      </c>
      <c r="D50" s="271">
        <v>26</v>
      </c>
      <c r="E50" s="271" t="str">
        <v>Pending</v>
      </c>
      <c r="F50" s="271" t="str">
        <v>Yes</v>
      </c>
      <c r="G50" s="271">
        <v>35576</v>
      </c>
      <c r="H50" s="271" t="str">
        <v>Yes</v>
      </c>
      <c r="I50" s="271">
        <v>2970</v>
      </c>
      <c r="J50" s="271" t="str">
        <v>10/29 Permit Received With NTP Package./  Requires FDOT Permit.</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Promenades At The Forum</v>
      </c>
      <c r="B51" s="271" t="str">
        <v>Fort Myers</v>
      </c>
      <c r="C51" s="996">
        <v>46172</v>
      </c>
      <c r="D51" s="271">
        <v>402</v>
      </c>
      <c r="E51" s="271" t="str">
        <v>Received</v>
      </c>
      <c r="F51" s="271" t="str">
        <v>Yes</v>
      </c>
      <c r="G51" s="271">
        <v>438978.5</v>
      </c>
      <c r="H51" s="271" t="str">
        <v>Yes</v>
      </c>
      <c r="I51" s="271">
        <v>0</v>
      </c>
      <c r="J51" s="271" t="str">
        <v>3/16/2026 on hold needs permit per tillman</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BHCD-FSF-05-E</v>
      </c>
      <c r="B52" s="271" t="str">
        <v>Port Charlotte</v>
      </c>
      <c r="C52" s="996">
        <v>46111</v>
      </c>
      <c r="D52" s="271">
        <v>0</v>
      </c>
      <c r="E52" s="271" t="str">
        <v>Received</v>
      </c>
      <c r="F52" s="271" t="str">
        <v>Yes</v>
      </c>
      <c r="G52" s="271">
        <v>151170.79999999999</v>
      </c>
      <c r="H52" s="271" t="str">
        <v>Yes</v>
      </c>
      <c r="I52" s="271">
        <v>8681</v>
      </c>
      <c r="J52" s="271" t="str">
        <v>2/24 NTP Package and SOW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FB-HSF379</v>
      </c>
      <c r="B53" s="271" t="str">
        <v>Port Charlotte</v>
      </c>
      <c r="C53" s="996">
        <v>46111</v>
      </c>
      <c r="D53" s="271">
        <v>0</v>
      </c>
      <c r="E53" s="271" t="str">
        <v>Received</v>
      </c>
      <c r="F53" s="271" t="str">
        <v>Yes</v>
      </c>
      <c r="G53" s="271">
        <v>24122.75</v>
      </c>
      <c r="H53" s="271" t="str">
        <v>Yes</v>
      </c>
      <c r="I53" s="271">
        <v>0</v>
      </c>
      <c r="J53" s="271" t="str">
        <v>2/24 NTP Package and SOW Received. 3-19-26 Locates Clear</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FB-HSF381</v>
      </c>
      <c r="B54" s="271" t="str">
        <v>Port Charlotte</v>
      </c>
      <c r="C54" s="996">
        <v>46111</v>
      </c>
      <c r="D54" s="271">
        <v>0</v>
      </c>
      <c r="E54" s="271" t="str">
        <v>Received</v>
      </c>
      <c r="F54" s="271" t="str">
        <v>Yes</v>
      </c>
      <c r="G54" s="271">
        <v>26639.1</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FB-HSF383</v>
      </c>
      <c r="B55" s="271" t="str">
        <v>Port Charlotte</v>
      </c>
      <c r="C55" s="996">
        <v>46111</v>
      </c>
      <c r="D55" s="271">
        <v>0</v>
      </c>
      <c r="E55" s="271" t="str">
        <v>Received</v>
      </c>
      <c r="F55" s="271" t="str">
        <v>Yes</v>
      </c>
      <c r="G55" s="271">
        <v>1698.25</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FB-HSF384</v>
      </c>
      <c r="B56" s="271" t="str">
        <v>Port Charlotte</v>
      </c>
      <c r="C56" s="996">
        <v>46111</v>
      </c>
      <c r="D56" s="271">
        <v>0</v>
      </c>
      <c r="E56" s="271" t="str">
        <v>Received</v>
      </c>
      <c r="F56" s="271" t="str">
        <v>Yes</v>
      </c>
      <c r="G56" s="271">
        <v>5779.1</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FB-HSF475</v>
      </c>
      <c r="B57" s="271" t="str">
        <v>Port Charlotte</v>
      </c>
      <c r="C57" s="996">
        <v>46111</v>
      </c>
      <c r="D57" s="271">
        <v>0</v>
      </c>
      <c r="E57" s="271" t="str">
        <v>Received</v>
      </c>
      <c r="F57" s="271" t="str">
        <v>Yes</v>
      </c>
      <c r="G57" s="271">
        <v>9496.2000000000007</v>
      </c>
      <c r="H57" s="271" t="str">
        <v>Yes</v>
      </c>
      <c r="I57" s="271">
        <v>0</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FB-HSF476</v>
      </c>
      <c r="B58" s="271" t="str">
        <v>Port Charlotte</v>
      </c>
      <c r="C58" s="996">
        <v>46111</v>
      </c>
      <c r="D58" s="271">
        <v>0</v>
      </c>
      <c r="E58" s="271" t="str">
        <v>Received</v>
      </c>
      <c r="F58" s="271" t="str">
        <v>Yes</v>
      </c>
      <c r="G58" s="271">
        <v>16760.150000000001</v>
      </c>
      <c r="H58" s="271" t="str">
        <v>Yes</v>
      </c>
      <c r="I58" s="271">
        <v>0</v>
      </c>
      <c r="J58" s="271" t="str">
        <v>2/24 NTP Package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FB-HSF477</v>
      </c>
      <c r="B59" s="271" t="str">
        <v>Port Charlotte</v>
      </c>
      <c r="C59" s="996">
        <v>46111</v>
      </c>
      <c r="D59" s="271">
        <v>0</v>
      </c>
      <c r="E59" s="271" t="str">
        <v>Received</v>
      </c>
      <c r="F59" s="271" t="str">
        <v>Yes</v>
      </c>
      <c r="G59" s="271">
        <v>14178.2</v>
      </c>
      <c r="H59" s="271" t="str">
        <v>Yes</v>
      </c>
      <c r="I59" s="271">
        <v>637</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FB-HSF606</v>
      </c>
      <c r="B60" s="271" t="str">
        <v>Port Charlotte</v>
      </c>
      <c r="C60" s="996">
        <v>46111</v>
      </c>
      <c r="D60" s="271">
        <v>0</v>
      </c>
      <c r="E60" s="271" t="str">
        <v>Pending</v>
      </c>
      <c r="F60" s="271" t="str">
        <v>No</v>
      </c>
      <c r="G60" s="271">
        <v>0</v>
      </c>
      <c r="H60" s="271" t="str">
        <v>No</v>
      </c>
      <c r="I60" s="271">
        <v>0</v>
      </c>
      <c r="J60" s="271" t="str">
        <v>2/19 Pending NTP Package and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FB-HSF675</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96"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4 NTP Number</v>
      </c>
      <c r="B63" s="271" t="str">
        <v>AREA</v>
      </c>
      <c r="C63" s="996" t="str">
        <v>SOW TSD Date</v>
      </c>
      <c r="D63" s="271" t="str">
        <v>HHP</v>
      </c>
      <c r="E63" s="271" t="str">
        <v>Permit Status</v>
      </c>
      <c r="F63" s="271" t="str">
        <v>SOW Received</v>
      </c>
      <c r="G63" s="271" t="str">
        <v>SOW Estimated Cost</v>
      </c>
      <c r="H63" s="271" t="str">
        <v>NTP Received</v>
      </c>
      <c r="I63" s="271" t="str">
        <v>Actual Redline Completed Footage UG</v>
      </c>
      <c r="J63" s="271" t="str">
        <v>Notes</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
      </c>
      <c r="B64" s="271" t="str">
        <v/>
      </c>
      <c r="C64" s="996" t="str">
        <v/>
      </c>
      <c r="D64" s="271" t="str">
        <v/>
      </c>
      <c r="E64" s="271" t="str">
        <v/>
      </c>
      <c r="F64" s="271" t="str">
        <v/>
      </c>
      <c r="G64" s="271" t="str">
        <v/>
      </c>
      <c r="H64" s="271" t="str">
        <v/>
      </c>
      <c r="I64" s="271" t="str">
        <v/>
      </c>
      <c r="J64" s="271" t="str">
        <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Market 7 NTP Number</v>
      </c>
      <c r="B65" s="271" t="str">
        <v>AREA</v>
      </c>
      <c r="C65" s="996" t="str">
        <v>SOW TSD Date</v>
      </c>
      <c r="D65" s="271" t="str">
        <v>HHP</v>
      </c>
      <c r="E65" s="271" t="str">
        <v>Permit Status</v>
      </c>
      <c r="F65" s="271" t="str">
        <v>SOW Received</v>
      </c>
      <c r="G65" s="271" t="str">
        <v>SOW Estimated Cost</v>
      </c>
      <c r="H65" s="271" t="str">
        <v>NTP Received</v>
      </c>
      <c r="I65" s="271" t="str">
        <v>Actual Redline Completed Footage UG</v>
      </c>
      <c r="J65" s="271" t="str">
        <v>Notes</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BHC-FSW-04-E</v>
      </c>
      <c r="B66" s="271" t="str">
        <v>Kissimmee</v>
      </c>
      <c r="C66" s="996">
        <v>46096</v>
      </c>
      <c r="D66" s="271">
        <v>0</v>
      </c>
      <c r="E66" s="271" t="str">
        <v>Pending</v>
      </c>
      <c r="F66" s="271" t="str">
        <v>Yes</v>
      </c>
      <c r="G66" s="271">
        <v>68022.75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BHT-FSE-01</v>
      </c>
      <c r="B67" s="271" t="str">
        <v>Kissimmee</v>
      </c>
      <c r="C67" s="996">
        <v>46071</v>
      </c>
      <c r="D67" s="271">
        <v>0</v>
      </c>
      <c r="E67" s="271" t="str">
        <v>Pending</v>
      </c>
      <c r="F67" s="271" t="str">
        <v>Yes</v>
      </c>
      <c r="G67" s="271">
        <v>75444.55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D-HSW401</v>
      </c>
      <c r="B68" s="271" t="str">
        <v>Kissimmee</v>
      </c>
      <c r="C68" s="996">
        <v>46372</v>
      </c>
      <c r="D68" s="271">
        <v>60</v>
      </c>
      <c r="E68" s="271" t="str">
        <v>Pending</v>
      </c>
      <c r="F68" s="271" t="str">
        <v>Yes</v>
      </c>
      <c r="G68" s="271">
        <v>82732</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D-HSW402</v>
      </c>
      <c r="B69" s="271" t="str">
        <v>Kissimmee</v>
      </c>
      <c r="C69" s="996">
        <v>46372</v>
      </c>
      <c r="D69" s="271">
        <v>83</v>
      </c>
      <c r="E69" s="271" t="str">
        <v>Pending</v>
      </c>
      <c r="F69" s="271" t="str">
        <v>Yes</v>
      </c>
      <c r="G69" s="271">
        <v>110980</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D-HSW403</v>
      </c>
      <c r="B70" s="271" t="str">
        <v>Kissimmee</v>
      </c>
      <c r="C70" s="996">
        <v>46372</v>
      </c>
      <c r="D70" s="271">
        <v>84</v>
      </c>
      <c r="E70" s="271" t="str">
        <v>Pending</v>
      </c>
      <c r="F70" s="271" t="str">
        <v>Yes</v>
      </c>
      <c r="G70" s="271">
        <v>108948</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D-HSW404</v>
      </c>
      <c r="B71" s="271" t="str">
        <v>Kissimmee</v>
      </c>
      <c r="C71" s="996">
        <v>46372</v>
      </c>
      <c r="D71" s="271">
        <v>89</v>
      </c>
      <c r="E71" s="271" t="str">
        <v>Pending</v>
      </c>
      <c r="F71" s="271" t="str">
        <v>Yes</v>
      </c>
      <c r="G71" s="271">
        <v>116114</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D-HSW405</v>
      </c>
      <c r="B72" s="994" t="str">
        <v>Kissimmee</v>
      </c>
      <c r="C72" s="995">
        <v>46340</v>
      </c>
      <c r="D72" s="994">
        <v>79</v>
      </c>
      <c r="E72" s="994" t="str">
        <v>Pending</v>
      </c>
      <c r="F72" s="994" t="str">
        <v>Yes</v>
      </c>
      <c r="G72" s="994">
        <v>108665</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D-HSW406</v>
      </c>
      <c r="B73" s="271" t="str">
        <v>Kissimmee</v>
      </c>
      <c r="C73" s="996">
        <v>46340</v>
      </c>
      <c r="D73" s="271">
        <v>87</v>
      </c>
      <c r="E73" s="271" t="str">
        <v>Pending</v>
      </c>
      <c r="F73" s="271" t="str">
        <v>Yes</v>
      </c>
      <c r="G73" s="271">
        <v>120731</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D-HSW407</v>
      </c>
      <c r="B74" s="994" t="str">
        <v>Kissimmee</v>
      </c>
      <c r="C74" s="995">
        <v>46310</v>
      </c>
      <c r="D74" s="994">
        <v>86</v>
      </c>
      <c r="E74" s="994" t="str">
        <v>Pending</v>
      </c>
      <c r="F74" s="994" t="str">
        <v>Yes</v>
      </c>
      <c r="G74" s="994">
        <v>111864</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D-HSW408</v>
      </c>
      <c r="B75" s="271" t="str">
        <v>Kissimmee</v>
      </c>
      <c r="C75" s="996">
        <v>46310</v>
      </c>
      <c r="D75" s="271">
        <v>63</v>
      </c>
      <c r="E75" s="271" t="str">
        <v>Pending</v>
      </c>
      <c r="F75" s="271" t="str">
        <v>Yes</v>
      </c>
      <c r="G75" s="271">
        <v>88533.5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D-HSW409</v>
      </c>
      <c r="B76" s="271" t="str">
        <v>Kissimmee</v>
      </c>
      <c r="C76" s="996">
        <v>46218</v>
      </c>
      <c r="D76" s="271">
        <v>78</v>
      </c>
      <c r="E76" s="271" t="str">
        <v>Pending</v>
      </c>
      <c r="F76" s="271" t="str">
        <v>Yes</v>
      </c>
      <c r="G76" s="271">
        <v>75143.5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D-HSW410</v>
      </c>
      <c r="B77" s="271" t="str">
        <v>Kissimmee</v>
      </c>
      <c r="C77" s="996">
        <v>46310</v>
      </c>
      <c r="D77" s="271">
        <v>60</v>
      </c>
      <c r="E77" s="271" t="str">
        <v>Pending</v>
      </c>
      <c r="F77" s="271" t="str">
        <v>Yes</v>
      </c>
      <c r="G77" s="271">
        <v>66890</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D-HSW411</v>
      </c>
      <c r="B78" s="271" t="str">
        <v>Kissimmee</v>
      </c>
      <c r="C78" s="996">
        <v>46310</v>
      </c>
      <c r="D78" s="271">
        <v>60</v>
      </c>
      <c r="E78" s="271" t="str">
        <v>Pending</v>
      </c>
      <c r="F78" s="271" t="str">
        <v>Yes</v>
      </c>
      <c r="G78" s="271">
        <v>65974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D-HSW412</v>
      </c>
      <c r="B79" s="271" t="str">
        <v>Kissimmee</v>
      </c>
      <c r="C79" s="996">
        <v>46188</v>
      </c>
      <c r="D79" s="271">
        <v>62</v>
      </c>
      <c r="E79" s="271" t="str">
        <v>Pending</v>
      </c>
      <c r="F79" s="271" t="str">
        <v>Yes</v>
      </c>
      <c r="G79" s="271">
        <v>63989.5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D-HSW413</v>
      </c>
      <c r="B80" s="271" t="str">
        <v>Kissimmee</v>
      </c>
      <c r="C80" s="996">
        <v>46188</v>
      </c>
      <c r="D80" s="271">
        <v>60</v>
      </c>
      <c r="E80" s="271" t="str">
        <v>Pending</v>
      </c>
      <c r="F80" s="271" t="str">
        <v>Yes</v>
      </c>
      <c r="G80" s="271">
        <v>67355.5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D-HSW414</v>
      </c>
      <c r="B81" s="271" t="str">
        <v>Kissimmee</v>
      </c>
      <c r="C81" s="996">
        <v>46127</v>
      </c>
      <c r="D81" s="271">
        <v>86</v>
      </c>
      <c r="E81" s="271" t="str">
        <v>Pending</v>
      </c>
      <c r="F81" s="271" t="str">
        <v>Yes</v>
      </c>
      <c r="G81" s="271">
        <v>86438.5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D-HSW415</v>
      </c>
      <c r="B82" s="271" t="str">
        <v>Kissimmee</v>
      </c>
      <c r="C82" s="996">
        <v>46188</v>
      </c>
      <c r="D82" s="271">
        <v>89</v>
      </c>
      <c r="E82" s="271" t="str">
        <v>Pending</v>
      </c>
      <c r="F82" s="271" t="str">
        <v>Yes</v>
      </c>
      <c r="G82" s="271">
        <v>88748.5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D-HSW416</v>
      </c>
      <c r="B83" s="271" t="str">
        <v>Kissimmee</v>
      </c>
      <c r="C83" s="996">
        <v>46127</v>
      </c>
      <c r="D83" s="271">
        <v>25</v>
      </c>
      <c r="E83" s="271" t="str">
        <v>Pending</v>
      </c>
      <c r="F83" s="271" t="str">
        <v>Yes</v>
      </c>
      <c r="G83" s="271">
        <v>33288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D-HSW417</v>
      </c>
      <c r="B84" s="271" t="str">
        <v>Kissimmee</v>
      </c>
      <c r="C84" s="996">
        <v>46127</v>
      </c>
      <c r="D84" s="271">
        <v>79</v>
      </c>
      <c r="E84" s="271" t="str">
        <v>Pending</v>
      </c>
      <c r="F84" s="271" t="str">
        <v>Yes</v>
      </c>
      <c r="G84" s="271">
        <v>89875.5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D-HSW418</v>
      </c>
      <c r="B85" s="271" t="str">
        <v>Kissimmee</v>
      </c>
      <c r="C85" s="996">
        <v>46188</v>
      </c>
      <c r="D85" s="271">
        <v>84</v>
      </c>
      <c r="E85" s="271" t="str">
        <v>Pending</v>
      </c>
      <c r="F85" s="271" t="str">
        <v>Yes</v>
      </c>
      <c r="G85" s="271">
        <v>95052.5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D-HSW419</v>
      </c>
      <c r="B86" s="271" t="str">
        <v>Kissimmee</v>
      </c>
      <c r="C86" s="996">
        <v>46188</v>
      </c>
      <c r="D86" s="271">
        <v>88</v>
      </c>
      <c r="E86" s="271" t="str">
        <v>Pending</v>
      </c>
      <c r="F86" s="271" t="str">
        <v>Yes</v>
      </c>
      <c r="G86" s="271">
        <v>102476</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D-HSW420</v>
      </c>
      <c r="B87" s="271" t="str">
        <v>Kissimmee</v>
      </c>
      <c r="C87" s="996">
        <v>46157</v>
      </c>
      <c r="D87" s="271">
        <v>60</v>
      </c>
      <c r="E87" s="271" t="str">
        <v>Pending</v>
      </c>
      <c r="F87" s="271" t="str">
        <v>Yes</v>
      </c>
      <c r="G87" s="271">
        <v>80344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D-HSW421</v>
      </c>
      <c r="B88" s="271" t="str">
        <v>Kissimmee</v>
      </c>
      <c r="C88" s="996">
        <v>46188</v>
      </c>
      <c r="D88" s="271">
        <v>61</v>
      </c>
      <c r="E88" s="271" t="str">
        <v>Pending</v>
      </c>
      <c r="F88" s="271" t="str">
        <v>Yes</v>
      </c>
      <c r="G88" s="271">
        <v>73166</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D-HSW422</v>
      </c>
      <c r="B89" s="271" t="str">
        <v>Kissimmee</v>
      </c>
      <c r="C89" s="996">
        <v>46188</v>
      </c>
      <c r="D89" s="271">
        <v>89</v>
      </c>
      <c r="E89" s="271" t="str">
        <v>Pending</v>
      </c>
      <c r="F89" s="271" t="str">
        <v>Yes</v>
      </c>
      <c r="G89" s="271">
        <v>114642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D-HSW423</v>
      </c>
      <c r="B90" s="271" t="str">
        <v>Kissimmee</v>
      </c>
      <c r="C90" s="996">
        <v>46188</v>
      </c>
      <c r="D90" s="271">
        <v>87</v>
      </c>
      <c r="E90" s="271" t="str">
        <v>Pending</v>
      </c>
      <c r="F90" s="271" t="str">
        <v>Yes</v>
      </c>
      <c r="G90" s="271">
        <v>85589.5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D-HSW424</v>
      </c>
      <c r="B91" s="271" t="str">
        <v>Kissimmee</v>
      </c>
      <c r="C91" s="996">
        <v>46188</v>
      </c>
      <c r="D91" s="271">
        <v>76</v>
      </c>
      <c r="E91" s="271" t="str">
        <v>Pending</v>
      </c>
      <c r="F91" s="271" t="str">
        <v>Yes</v>
      </c>
      <c r="G91" s="271">
        <v>76640</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D-HSW425</v>
      </c>
      <c r="B92" s="271" t="str">
        <v>Kissimmee</v>
      </c>
      <c r="C92" s="996">
        <v>46188</v>
      </c>
      <c r="D92" s="271">
        <v>89</v>
      </c>
      <c r="E92" s="271" t="str">
        <v>Pending</v>
      </c>
      <c r="F92" s="271" t="str">
        <v>Yes</v>
      </c>
      <c r="G92" s="271">
        <v>80780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D-HSW426</v>
      </c>
      <c r="B93" s="271" t="str">
        <v>Kissimmee</v>
      </c>
      <c r="C93" s="996">
        <v>46188</v>
      </c>
      <c r="D93" s="271">
        <v>85</v>
      </c>
      <c r="E93" s="271" t="str">
        <v>Pending</v>
      </c>
      <c r="F93" s="271" t="str">
        <v>Yes</v>
      </c>
      <c r="G93" s="271">
        <v>95244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D-HSW427</v>
      </c>
      <c r="B94" s="271" t="str">
        <v>Kissimmee</v>
      </c>
      <c r="C94" s="996">
        <v>46127</v>
      </c>
      <c r="D94" s="271">
        <v>87</v>
      </c>
      <c r="E94" s="271" t="str">
        <v>Pending</v>
      </c>
      <c r="F94" s="271" t="str">
        <v>Yes</v>
      </c>
      <c r="G94" s="271">
        <v>86888</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D-HSW428</v>
      </c>
      <c r="B95" s="271" t="str">
        <v>Kissimmee</v>
      </c>
      <c r="C95" s="996">
        <v>46127</v>
      </c>
      <c r="D95" s="271">
        <v>87</v>
      </c>
      <c r="E95" s="271" t="str">
        <v>Pending</v>
      </c>
      <c r="F95" s="271" t="str">
        <v>Yes</v>
      </c>
      <c r="G95" s="271">
        <v>75700</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D-HSW429</v>
      </c>
      <c r="B96" s="271" t="str">
        <v>Kissimmee</v>
      </c>
      <c r="C96" s="996">
        <v>46127</v>
      </c>
      <c r="D96" s="271">
        <v>52</v>
      </c>
      <c r="E96" s="271" t="str">
        <v>Pending</v>
      </c>
      <c r="F96" s="271" t="str">
        <v>Yes</v>
      </c>
      <c r="G96" s="271">
        <v>53698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D-HSW430</v>
      </c>
      <c r="B97" s="271" t="str">
        <v>Kissimmee</v>
      </c>
      <c r="C97" s="996">
        <v>46127</v>
      </c>
      <c r="D97" s="271">
        <v>48</v>
      </c>
      <c r="E97" s="271" t="str">
        <v>Pending</v>
      </c>
      <c r="F97" s="271" t="str">
        <v>Yes</v>
      </c>
      <c r="G97" s="271">
        <v>48883</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D-HSW431</v>
      </c>
      <c r="B98" s="271" t="str">
        <v>Kissimmee</v>
      </c>
      <c r="C98" s="996">
        <v>46218</v>
      </c>
      <c r="D98" s="271">
        <v>88</v>
      </c>
      <c r="E98" s="271" t="str">
        <v>Pending</v>
      </c>
      <c r="F98" s="271" t="str">
        <v>Yes</v>
      </c>
      <c r="G98" s="271">
        <v>83382</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D-HSW432</v>
      </c>
      <c r="B99" s="271" t="str">
        <v>Kissimmee</v>
      </c>
      <c r="C99" s="996">
        <v>46127</v>
      </c>
      <c r="D99" s="271">
        <v>90</v>
      </c>
      <c r="E99" s="271" t="str">
        <v>Pending</v>
      </c>
      <c r="F99" s="271" t="str">
        <v>Yes</v>
      </c>
      <c r="G99" s="271">
        <v>88834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D-HSW433</v>
      </c>
      <c r="B100" s="271" t="str">
        <v>Kissimmee</v>
      </c>
      <c r="C100" s="996">
        <v>46127</v>
      </c>
      <c r="D100" s="271">
        <v>83</v>
      </c>
      <c r="E100" s="271" t="str">
        <v>Pending</v>
      </c>
      <c r="F100" s="271" t="str">
        <v>Yes</v>
      </c>
      <c r="G100" s="271">
        <v>81027.5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D-HSW434</v>
      </c>
      <c r="B101" s="271" t="str">
        <v>Kissimmee</v>
      </c>
      <c r="C101" s="996">
        <v>46248</v>
      </c>
      <c r="D101" s="271">
        <v>63</v>
      </c>
      <c r="E101" s="271" t="str">
        <v>Pending</v>
      </c>
      <c r="F101" s="271" t="str">
        <v>Yes</v>
      </c>
      <c r="G101" s="271">
        <v>60264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D-HSW435</v>
      </c>
      <c r="B102" s="271" t="str">
        <v>Kissimmee</v>
      </c>
      <c r="C102" s="996">
        <v>46248</v>
      </c>
      <c r="D102" s="271">
        <v>86</v>
      </c>
      <c r="E102" s="271" t="str">
        <v>Pending</v>
      </c>
      <c r="F102" s="271" t="str">
        <v>Yes</v>
      </c>
      <c r="G102" s="271">
        <v>81096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D-HSW436</v>
      </c>
      <c r="B103" s="271" t="str">
        <v>Kissimmee</v>
      </c>
      <c r="C103" s="996">
        <v>46280</v>
      </c>
      <c r="D103" s="271">
        <v>81</v>
      </c>
      <c r="E103" s="271" t="str">
        <v>Pending</v>
      </c>
      <c r="F103" s="271" t="str">
        <v>Yes</v>
      </c>
      <c r="G103" s="271">
        <v>79796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D-HSW437</v>
      </c>
      <c r="B104" s="271" t="str">
        <v>Kissimmee</v>
      </c>
      <c r="C104" s="996">
        <v>46157</v>
      </c>
      <c r="D104" s="271">
        <v>77</v>
      </c>
      <c r="E104" s="271" t="str">
        <v>Pending</v>
      </c>
      <c r="F104" s="271" t="str">
        <v>Yes</v>
      </c>
      <c r="G104" s="271">
        <v>69082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D-HSW438</v>
      </c>
      <c r="B105" s="271" t="str">
        <v>Kissimmee</v>
      </c>
      <c r="C105" s="996">
        <v>46281</v>
      </c>
      <c r="D105" s="271">
        <v>67</v>
      </c>
      <c r="E105" s="271" t="str">
        <v>Pending</v>
      </c>
      <c r="F105" s="271" t="str">
        <v>Yes</v>
      </c>
      <c r="G105" s="271">
        <v>65448</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D-HSW439</v>
      </c>
      <c r="B106" s="271" t="str">
        <v>Kissimmee</v>
      </c>
      <c r="C106" s="996">
        <v>46310</v>
      </c>
      <c r="D106" s="271">
        <v>90</v>
      </c>
      <c r="E106" s="271" t="str">
        <v>Pending</v>
      </c>
      <c r="F106" s="271" t="str">
        <v>Yes</v>
      </c>
      <c r="G106" s="271">
        <v>116020.5</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D-HSW440</v>
      </c>
      <c r="B107" s="271" t="str">
        <v>Kissimmee</v>
      </c>
      <c r="C107" s="996">
        <v>46372</v>
      </c>
      <c r="D107" s="271">
        <v>90</v>
      </c>
      <c r="E107" s="271" t="str">
        <v>Pending</v>
      </c>
      <c r="F107" s="271" t="str">
        <v>Yes</v>
      </c>
      <c r="G107" s="271">
        <v>114306</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D-HSW441</v>
      </c>
      <c r="B108" s="271" t="str">
        <v>Kissimmee</v>
      </c>
      <c r="C108" s="996">
        <v>46372</v>
      </c>
      <c r="D108" s="271">
        <v>87</v>
      </c>
      <c r="E108" s="271" t="str">
        <v>Pending</v>
      </c>
      <c r="F108" s="271" t="str">
        <v>Yes</v>
      </c>
      <c r="G108" s="271">
        <v>80784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D-HSW442</v>
      </c>
      <c r="B109" s="271" t="str">
        <v>Kissimmee</v>
      </c>
      <c r="C109" s="996">
        <v>46340</v>
      </c>
      <c r="D109" s="271">
        <v>90</v>
      </c>
      <c r="E109" s="271" t="str">
        <v>Pending</v>
      </c>
      <c r="F109" s="271" t="str">
        <v>Yes</v>
      </c>
      <c r="G109" s="271">
        <v>125540.85</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D-HSW443</v>
      </c>
      <c r="B110" s="271" t="str">
        <v>Kissimmee</v>
      </c>
      <c r="C110" s="996">
        <v>46340</v>
      </c>
      <c r="D110" s="271">
        <v>89</v>
      </c>
      <c r="E110" s="271" t="str">
        <v>Pending</v>
      </c>
      <c r="F110" s="271" t="str">
        <v>Yes</v>
      </c>
      <c r="G110" s="271">
        <v>119327</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D-HSW444</v>
      </c>
      <c r="B111" s="271" t="str">
        <v>Kissimmee</v>
      </c>
      <c r="C111" s="996">
        <v>46340</v>
      </c>
      <c r="D111" s="271">
        <v>76</v>
      </c>
      <c r="E111" s="271" t="str">
        <v>Pending</v>
      </c>
      <c r="F111" s="271" t="str">
        <v>Yes</v>
      </c>
      <c r="G111" s="271">
        <v>85720</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D-HSW445</v>
      </c>
      <c r="B112" s="271" t="str">
        <v>Kissimmee</v>
      </c>
      <c r="C112" s="996">
        <v>46340</v>
      </c>
      <c r="D112" s="271">
        <v>84</v>
      </c>
      <c r="E112" s="271" t="str">
        <v>Pending</v>
      </c>
      <c r="F112" s="271" t="str">
        <v>Yes</v>
      </c>
      <c r="G112" s="271">
        <v>75682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D-HSW446</v>
      </c>
      <c r="B113" s="271" t="str">
        <v>Kissimmee</v>
      </c>
      <c r="C113" s="996">
        <v>46340</v>
      </c>
      <c r="D113" s="271">
        <v>55</v>
      </c>
      <c r="E113" s="271" t="str">
        <v>Pending</v>
      </c>
      <c r="F113" s="271" t="str">
        <v>Yes</v>
      </c>
      <c r="G113" s="271">
        <v>60784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D-HSW447</v>
      </c>
      <c r="B114" s="271" t="str">
        <v>Kissimmee</v>
      </c>
      <c r="C114" s="996">
        <v>46248</v>
      </c>
      <c r="D114" s="271">
        <v>54</v>
      </c>
      <c r="E114" s="271" t="str">
        <v>Pending</v>
      </c>
      <c r="F114" s="271" t="str">
        <v>Yes</v>
      </c>
      <c r="G114" s="271">
        <v>52670</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D-HSW448</v>
      </c>
      <c r="B115" s="271" t="str">
        <v>Kissimmee</v>
      </c>
      <c r="C115" s="996">
        <v>46102</v>
      </c>
      <c r="D115" s="271">
        <v>88</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FB-HSW406</v>
      </c>
      <c r="B116" s="271" t="str">
        <v>Kissimmee</v>
      </c>
      <c r="C116" s="996">
        <v>46102</v>
      </c>
      <c r="D116" s="271">
        <v>0</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FB-HSW417</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FB-HSW419</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FB-HSW425</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FB-HSW443</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
      </c>
      <c r="B122" s="271" t="str">
        <v/>
      </c>
      <c r="C122" s="996" t="str">
        <v/>
      </c>
      <c r="D122" s="271" t="str">
        <v/>
      </c>
      <c r="E122" s="271" t="str">
        <v/>
      </c>
      <c r="F122" s="271" t="str">
        <v/>
      </c>
      <c r="G122" s="271" t="str">
        <v/>
      </c>
      <c r="H122" s="271" t="str">
        <v/>
      </c>
      <c r="I122" s="271" t="str">
        <v/>
      </c>
      <c r="J122" s="271" t="str">
        <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Market 10 NTP Number</v>
      </c>
      <c r="B123" s="271" t="str">
        <v>AREA</v>
      </c>
      <c r="C123" s="996" t="str">
        <v>SOW TSD Date</v>
      </c>
      <c r="D123" s="271" t="str">
        <v>HHP</v>
      </c>
      <c r="E123" s="271" t="str">
        <v>Permit Status</v>
      </c>
      <c r="F123" s="271" t="str">
        <v>SOW Received</v>
      </c>
      <c r="G123" s="271" t="str">
        <v>SOW Estimated Cost</v>
      </c>
      <c r="H123" s="271" t="str">
        <v>NTP Received</v>
      </c>
      <c r="I123" s="271" t="str">
        <v>Actual Redline Completed Footage UG</v>
      </c>
      <c r="J123" s="271" t="str">
        <v>Notes</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D-HBR252</v>
      </c>
      <c r="B124" s="271" t="str">
        <v>Miami</v>
      </c>
      <c r="C124" s="996">
        <v>46171</v>
      </c>
      <c r="D124" s="271">
        <v>53</v>
      </c>
      <c r="E124" s="271" t="str">
        <v>Received</v>
      </c>
      <c r="F124" s="271" t="str">
        <v>Yes</v>
      </c>
      <c r="G124" s="271">
        <v>51528.05</v>
      </c>
      <c r="H124" s="271" t="str">
        <v>Yes</v>
      </c>
      <c r="I124" s="271">
        <v>0</v>
      </c>
      <c r="J124" s="271" t="str">
        <v>12/24 NTP Package Received. Assigned to Yosep 1/7/26</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D-HBR253</v>
      </c>
      <c r="B125" s="271" t="str">
        <v>Miami</v>
      </c>
      <c r="C125" s="996">
        <v>46388</v>
      </c>
      <c r="D125" s="271">
        <v>55</v>
      </c>
      <c r="E125" s="271" t="str">
        <v>Pending</v>
      </c>
      <c r="F125" s="271" t="str">
        <v>Yes</v>
      </c>
      <c r="G125" s="271">
        <v>55435.9</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D-HBR254</v>
      </c>
      <c r="B126" s="271" t="str">
        <v>Miami</v>
      </c>
      <c r="C126" s="996">
        <v>46388</v>
      </c>
      <c r="D126" s="271">
        <v>71</v>
      </c>
      <c r="E126" s="271" t="str">
        <v>Pending</v>
      </c>
      <c r="F126" s="271" t="str">
        <v>Yes</v>
      </c>
      <c r="G126" s="271">
        <v>74320.899999999994</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D-HBR255</v>
      </c>
      <c r="B127" s="271" t="str">
        <v>Miami</v>
      </c>
      <c r="C127" s="996">
        <v>46388</v>
      </c>
      <c r="D127" s="271">
        <v>88</v>
      </c>
      <c r="E127" s="271" t="str">
        <v>Pending</v>
      </c>
      <c r="F127" s="271" t="str">
        <v>Yes</v>
      </c>
      <c r="G127" s="271">
        <v>88069</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D-HBR256</v>
      </c>
      <c r="B128" s="271" t="str">
        <v>Miami</v>
      </c>
      <c r="C128" s="996">
        <v>46520</v>
      </c>
      <c r="D128" s="271">
        <v>73</v>
      </c>
      <c r="E128" s="271" t="str">
        <v>Pending</v>
      </c>
      <c r="F128" s="271" t="str">
        <v>No</v>
      </c>
      <c r="G128" s="271">
        <v>0</v>
      </c>
      <c r="H128" s="271" t="str">
        <v>Yes</v>
      </c>
      <c r="I128" s="271">
        <v>0</v>
      </c>
      <c r="J128" s="271" t="str">
        <v>12/24 NTP Package Received. Assigned to Yosep 1/7/26</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D-HBR257</v>
      </c>
      <c r="B129" s="271" t="str">
        <v>Miami</v>
      </c>
      <c r="C129" s="996">
        <v>46388</v>
      </c>
      <c r="D129" s="271">
        <v>87</v>
      </c>
      <c r="E129" s="271" t="str">
        <v>Pending</v>
      </c>
      <c r="F129" s="271" t="str">
        <v>Yes</v>
      </c>
      <c r="G129" s="271">
        <v>108458.4</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D-HBR258</v>
      </c>
      <c r="B130" s="271" t="str">
        <v>Miami</v>
      </c>
      <c r="C130" s="996">
        <v>46388</v>
      </c>
      <c r="D130" s="271">
        <v>70</v>
      </c>
      <c r="E130" s="271" t="str">
        <v>Pending</v>
      </c>
      <c r="F130" s="271" t="str">
        <v>Yes</v>
      </c>
      <c r="G130" s="271">
        <v>70105.25</v>
      </c>
      <c r="H130" s="271" t="str">
        <v>Yes</v>
      </c>
      <c r="I130" s="271">
        <v>0</v>
      </c>
      <c r="J130" s="271" t="str">
        <v>12/24 NTP Package Received--PO Needs To Be Approved Once Re-Uploaded By Tillman.</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D-HBR259</v>
      </c>
      <c r="B131" s="994" t="str">
        <v>Miami</v>
      </c>
      <c r="C131" s="995">
        <v>46388</v>
      </c>
      <c r="D131" s="994">
        <v>77</v>
      </c>
      <c r="E131" s="994" t="str">
        <v>Pending</v>
      </c>
      <c r="F131" s="994" t="str">
        <v>Yes</v>
      </c>
      <c r="G131" s="994">
        <v>78047.350000000006</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D-HBR260</v>
      </c>
      <c r="B132" s="271" t="str">
        <v>Miami</v>
      </c>
      <c r="C132" s="996">
        <v>46388</v>
      </c>
      <c r="D132" s="271">
        <v>52</v>
      </c>
      <c r="E132" s="271" t="str">
        <v>Pending</v>
      </c>
      <c r="F132" s="271" t="str">
        <v>Yes</v>
      </c>
      <c r="G132" s="271">
        <v>91411.65</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D-HBR261</v>
      </c>
      <c r="B133" s="271" t="str">
        <v>Miami</v>
      </c>
      <c r="C133" s="996">
        <v>46388</v>
      </c>
      <c r="D133" s="271">
        <v>81</v>
      </c>
      <c r="E133" s="271" t="str">
        <v>Pending</v>
      </c>
      <c r="F133" s="271" t="str">
        <v>Yes</v>
      </c>
      <c r="G133" s="271">
        <v>105892.05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D-HBR262</v>
      </c>
      <c r="B134" s="271" t="str">
        <v>Miami</v>
      </c>
      <c r="C134" s="996">
        <v>46388</v>
      </c>
      <c r="D134" s="271">
        <v>79</v>
      </c>
      <c r="E134" s="271" t="str">
        <v>Pending</v>
      </c>
      <c r="F134" s="271" t="str">
        <v>Yes</v>
      </c>
      <c r="G134" s="271">
        <v>88420</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FB-HBR252</v>
      </c>
      <c r="B135" s="271" t="str">
        <v>Miami</v>
      </c>
      <c r="C135" s="996">
        <v>46356</v>
      </c>
      <c r="D135" s="271">
        <v>0</v>
      </c>
      <c r="E135" s="271" t="str">
        <v>Pending</v>
      </c>
      <c r="F135" s="271" t="str">
        <v>No</v>
      </c>
      <c r="G135" s="271">
        <v>0</v>
      </c>
      <c r="H135" s="271" t="str">
        <v>Yes</v>
      </c>
      <c r="I135" s="271">
        <v>0</v>
      </c>
      <c r="J135" s="271" t="str">
        <v>12/24 NTP Package Received--Pending SOW and Fiber Details Splicing Document.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96"/>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B20DCC3-2ED3-4236-B9D6-E2604EA745F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2026-03-30T13:52:20Z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