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37" documentId="8_{941262AC-BC69-4A39-A0F5-E6C0C5A7C19A}" xr6:coauthVersionLast="47" xr6:coauthVersionMax="47" xr10:uidLastSave="{775B2B29-E82D-44D4-81D7-3F84D1E062B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1637" r:id="rId12"/>
    <pivotCache cacheId="1638" r:id="rId13"/>
    <pivotCache cacheId="1639" r:id="rId14"/>
    <pivotCache cacheId="1640" r:id="rId15"/>
    <pivotCache cacheId="16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 i="31" l="1"/>
  <c r="W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<sst xmlns="http://schemas.openxmlformats.org/spreadsheetml/2006/main" count="19071" uniqueCount="2419">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</sst>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9" fontId="0" fillId="0" borderId="13" xfId="1" applyFont="1" applyBorder="1" applyAlignment="1">
      <alignment horizontal="center"/>
    </xf>
    <xf numFmtId="14" fontId="0" fillId="3" borderId="29" xfId="0" applyNumberFormat="1" applyFill="1" applyBorder="1" applyAlignment="1">
      <alignment horizontal="center"/>
    </xf>
    <xf numFmtId="2" fontId="0" fillId="0" borderId="21" xfId="0" applyNumberFormat="1" applyFill="1" applyBorder="1" applyAlignment="1">
      <alignment horizontal="center"/>
    </xf>
    <xf numFmtId="164" fontId="37" fillId="0" borderId="21" xfId="0" applyNumberFormat="1" applyFont="1" applyBorder="1" applyAlignment="1">
      <alignment horizontal="center"/>
    </xf>
    <xf numFmtId="0" fontId="30" fillId="10" borderId="71" xfId="0" applyFont="1" applyFill="1" applyBorder="1" applyAlignment="1">
      <alignment horizontal="center"/>
    </xf>
    <xf numFmtId="0" fontId="30" fillId="10" borderId="1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4"/>
      <c r="S1" s="1084"/>
      <c r="T1" s="1084"/>
      <c r="U1" s="1084"/>
      <c r="V1" s="1084"/>
      <c r="W1" s="1084"/>
      <c r="X1" s="1084"/>
      <c r="Y1" s="1084"/>
      <c r="Z1" s="1084"/>
    </row>
    <row r="2" spans="1:26" ht="24.95" customHeight="1">
      <c r="A2" s="1380" t="str">
        <f ca="1">"Last Updated: "&amp;TEXT(NOW(),"MM/DD/YYYY  h:mm AM/PM")</f>
        <v>Last Updated: 03/26/2026  3:19 PM</v>
      </c>
      <c r="B2" s="1380"/>
      <c r="C2" s="1380"/>
      <c r="D2" s="1380"/>
      <c r="E2" s="1380"/>
      <c r="F2" s="1380"/>
      <c r="G2" s="1380"/>
      <c r="H2" s="1380"/>
      <c r="I2" s="1380"/>
      <c r="J2" s="1380"/>
      <c r="K2" s="1380"/>
      <c r="L2" s="1380"/>
      <c r="M2" s="1380"/>
      <c r="N2" s="1380"/>
      <c r="O2" s="1380"/>
      <c r="P2" s="1380"/>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16" t="s">
        <v>1</v>
      </c>
      <c r="B4" s="1416"/>
      <c r="C4" s="1416"/>
      <c r="D4" s="1416"/>
      <c r="E4" s="1416"/>
      <c r="F4" s="1416"/>
      <c r="G4" s="1416"/>
      <c r="H4" s="141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81" t="s">
        <v>7</v>
      </c>
      <c r="B7" s="1381"/>
      <c r="C7" s="1381"/>
      <c r="D7" s="1381"/>
      <c r="E7" s="1381"/>
      <c r="F7" s="1381"/>
      <c r="G7" s="1381"/>
      <c r="H7" s="1381"/>
      <c r="I7" s="1381"/>
      <c r="J7" s="1381"/>
      <c r="K7" s="1381"/>
      <c r="L7" s="1381"/>
      <c r="M7" s="1381"/>
      <c r="N7" s="1381"/>
      <c r="O7" s="1381"/>
      <c r="P7" s="1381"/>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82" t="s">
        <v>8</v>
      </c>
      <c r="B9" s="1383"/>
      <c r="C9" s="1084"/>
      <c r="D9" s="1373" t="s">
        <v>9</v>
      </c>
      <c r="E9" s="1374"/>
      <c r="F9" s="1375"/>
      <c r="G9" s="1084"/>
      <c r="H9" s="1373" t="s">
        <v>10</v>
      </c>
      <c r="I9" s="1374"/>
      <c r="J9" s="1375"/>
      <c r="K9" s="1084"/>
      <c r="L9" s="1373" t="s">
        <v>11</v>
      </c>
      <c r="M9" s="1374"/>
      <c r="N9" s="1375"/>
      <c r="O9" s="1084"/>
      <c r="P9" s="1084"/>
      <c r="Q9" s="1084"/>
      <c r="R9" s="1084"/>
      <c r="S9" s="1084"/>
      <c r="T9" s="1084"/>
      <c r="U9" s="1084"/>
      <c r="V9" s="1084"/>
      <c r="W9" s="1084"/>
      <c r="X9" s="1084"/>
      <c r="Y9" s="1084"/>
      <c r="Z9" s="1084"/>
    </row>
    <row r="10" spans="1:26" ht="50.1" customHeight="1">
      <c r="A10" s="1384"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5"/>
      <c r="C10" s="1084"/>
      <c r="D10" s="1384"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6"/>
      <c r="F10" s="1385"/>
      <c r="G10" s="1084"/>
      <c r="H10" s="138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48192</v>
      </c>
      <c r="I10" s="1388"/>
      <c r="J10" s="1389"/>
      <c r="K10" s="1084"/>
      <c r="L10" s="139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654517</v>
      </c>
      <c r="M10" s="1391"/>
      <c r="N10" s="139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3" t="s">
        <v>12</v>
      </c>
      <c r="B12" s="1375"/>
      <c r="C12" s="1084"/>
      <c r="D12" s="1373" t="s">
        <v>13</v>
      </c>
      <c r="E12" s="1374"/>
      <c r="F12" s="1375"/>
      <c r="G12" s="1084"/>
      <c r="H12" s="1373" t="s">
        <v>14</v>
      </c>
      <c r="I12" s="1374"/>
      <c r="J12" s="1375"/>
      <c r="K12" s="1084"/>
      <c r="L12" s="1373" t="s">
        <v>15</v>
      </c>
      <c r="M12" s="1374"/>
      <c r="N12" s="1375"/>
      <c r="O12" s="1084"/>
      <c r="P12" s="1084"/>
      <c r="Q12" s="1084"/>
      <c r="R12" s="1084"/>
      <c r="S12" s="1084"/>
      <c r="T12" s="1084"/>
      <c r="U12" s="1084"/>
      <c r="V12" s="1084"/>
      <c r="W12" s="1084"/>
      <c r="X12" s="1084"/>
      <c r="Y12" s="1084"/>
      <c r="Z12" s="1084"/>
    </row>
    <row r="13" spans="1:26" ht="50.1" customHeight="1">
      <c r="A13" s="1393">
        <f>IFERROR(H10/D10,0)</f>
        <v>6.8580308491850817E-2</v>
      </c>
      <c r="B13" s="1394"/>
      <c r="C13" s="1084"/>
      <c r="D13" s="1399"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00"/>
      <c r="F13" s="1401"/>
      <c r="G13" s="1084"/>
      <c r="H13" s="1384"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6"/>
      <c r="J13" s="1385"/>
      <c r="K13" s="1084"/>
      <c r="L13" s="1376">
        <f>COUNTA('Completed Projects Pending PW'!A2:A40)-COUNTIF('Completed Projects Pending PW'!A2:A40,"")</f>
        <v>17</v>
      </c>
      <c r="M13" s="1377"/>
      <c r="N13" s="1378"/>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8" t="s">
        <v>16</v>
      </c>
      <c r="B15" s="1398"/>
      <c r="C15" s="1398"/>
      <c r="D15" s="1398"/>
      <c r="E15" s="1084"/>
      <c r="F15" s="1398" t="s">
        <v>17</v>
      </c>
      <c r="G15" s="1398"/>
      <c r="H15" s="1398"/>
      <c r="I15" s="1398"/>
      <c r="J15" s="1084"/>
      <c r="K15" s="1398" t="s">
        <v>18</v>
      </c>
      <c r="L15" s="1398"/>
      <c r="M15" s="1398"/>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0.13919420471314226</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0.26677234608304357</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6.8580308491850817E-2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8" t="s">
        <v>44</v>
      </c>
      <c r="B27" s="1398"/>
      <c r="C27" s="1398"/>
      <c r="D27" s="1398"/>
      <c r="F27" s="1402" t="s">
        <v>45</v>
      </c>
      <c r="G27" s="1402"/>
      <c r="H27" s="1402"/>
      <c r="I27" s="1402"/>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95" t="s">
        <v>65</v>
      </c>
      <c r="B39" s="1395"/>
      <c r="C39" s="1395"/>
      <c r="D39" s="1395"/>
      <c r="E39" s="1395"/>
      <c r="F39" s="1395"/>
      <c r="G39" s="1395"/>
      <c r="H39" s="1395"/>
      <c r="I39" s="1395"/>
      <c r="J39" s="1395"/>
      <c r="K39" s="1396"/>
      <c r="L39" s="1396"/>
      <c r="M39" s="1396"/>
      <c r="N39" s="1396"/>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97" t="s">
        <v>66</v>
      </c>
      <c r="B60" s="1397"/>
      <c r="C60" s="1397"/>
      <c r="D60" s="1397"/>
      <c r="E60" s="1397"/>
      <c r="F60" s="1397"/>
      <c r="G60" s="1397"/>
      <c r="H60" s="1397"/>
      <c r="I60" s="1397"/>
      <c r="J60" s="1397"/>
      <c r="K60" s="1397"/>
      <c r="L60" s="1397"/>
      <c r="M60" s="1397"/>
      <c r="N60" s="1397"/>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H16" activePane="topRight" state="frozen"/>
      <selection pane="topRight" activeCell="I26" sqref="I2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72">
        <v>5945</v>
      </c>
      <c r="W48" s="1060">
        <f>SUM(U48-V48)</f>
        <v>5083</v>
      </c>
      <c r="X48" s="365">
        <f>IFERROR($V48/$U48, 0)</f>
        <v>0.53908233587232501</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17"/>
      <c r="L49" s="1360"/>
      <c r="M49" s="717" t="s">
        <v>110</v>
      </c>
      <c r="N49" s="1418">
        <v>43061.3</v>
      </c>
      <c r="O49" s="717" t="s">
        <v>110</v>
      </c>
      <c r="P49" s="1419" t="s">
        <v>29</v>
      </c>
      <c r="Q49" s="1065">
        <v>46087</v>
      </c>
      <c r="R49" s="1420"/>
      <c r="S49" s="1420"/>
      <c r="T49" s="1420"/>
      <c r="U49" s="1421">
        <v>3461</v>
      </c>
      <c r="V49" s="1422">
        <v>172</v>
      </c>
      <c r="W49" s="1423">
        <f>SUM(U49-V49)</f>
        <v>3289</v>
      </c>
      <c r="X49" s="1362">
        <f>IFERROR($V49/$U49, 0)</f>
        <v>4.9696619474140419E-2</v>
      </c>
      <c r="Y49" s="142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72">
        <v>5217</v>
      </c>
      <c r="W55" s="1060">
        <f t="shared" si="7"/>
        <v>6572</v>
      </c>
      <c r="X55" s="365">
        <f t="shared" si="8"/>
        <v>0.44253117312749174</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060"/>
      <c r="W62" s="1060">
        <f t="shared" si="7"/>
        <v>1124</v>
      </c>
      <c r="X62" s="365">
        <f t="shared" si="8"/>
        <v>0</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C4" sqref="AC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754" t="s">
        <v>774</v>
      </c>
      <c r="B4" s="377" t="s">
        <v>34</v>
      </c>
      <c r="C4" s="704">
        <v>46099</v>
      </c>
      <c r="D4" s="715" t="s">
        <v>54</v>
      </c>
      <c r="E4" s="715">
        <v>45975</v>
      </c>
      <c r="F4" s="716" t="s">
        <v>51</v>
      </c>
      <c r="G4" s="715" t="s">
        <v>775</v>
      </c>
      <c r="H4" s="1150">
        <v>48</v>
      </c>
      <c r="I4" s="706" t="s">
        <v>593</v>
      </c>
      <c r="J4" s="706" t="s">
        <v>30</v>
      </c>
      <c r="K4" s="362"/>
      <c r="L4" s="715" t="s">
        <v>260</v>
      </c>
      <c r="M4" s="372" t="s">
        <v>110</v>
      </c>
      <c r="N4" s="1151">
        <v>39064</v>
      </c>
      <c r="O4" s="372" t="s">
        <v>110</v>
      </c>
      <c r="P4" s="755" t="s">
        <v>38</v>
      </c>
      <c r="Q4" s="720">
        <v>45932</v>
      </c>
      <c r="R4" s="363" t="s">
        <v>767</v>
      </c>
      <c r="S4" s="373" t="s">
        <v>768</v>
      </c>
      <c r="T4" s="373" t="s">
        <v>768</v>
      </c>
      <c r="U4" s="685">
        <v>2982</v>
      </c>
      <c r="V4" s="450">
        <v>2970</v>
      </c>
      <c r="W4" s="710">
        <f t="shared" si="0"/>
        <v>12</v>
      </c>
      <c r="X4" s="365">
        <f t="shared" si="1"/>
        <v>0.99597585513078468</v>
      </c>
      <c r="Y4" s="720">
        <v>46104</v>
      </c>
      <c r="Z4" s="712">
        <v>0</v>
      </c>
      <c r="AA4" s="712">
        <v>0</v>
      </c>
      <c r="AB4" s="1146">
        <v>0</v>
      </c>
      <c r="AC4" s="71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66" activePane="topRight" state="frozen"/>
      <selection pane="topRight" activeCell="Y274" sqref="Y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411">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413">
        <v>68962</v>
      </c>
      <c r="N199" s="1412"/>
      <c r="O199" s="981"/>
      <c r="P199" s="1184" t="s">
        <v>110</v>
      </c>
      <c r="Q199" s="834" t="s">
        <v>38</v>
      </c>
      <c r="R199" s="720">
        <v>45932</v>
      </c>
      <c r="S199" s="685">
        <v>5333</v>
      </c>
      <c r="T199" s="564">
        <v>5339</v>
      </c>
      <c r="U199" s="1409">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1408"/>
      <c r="O246" s="582"/>
      <c r="P246" s="706" t="s">
        <v>110</v>
      </c>
      <c r="Q246" s="834" t="s">
        <v>38</v>
      </c>
      <c r="R246" s="709">
        <v>46041</v>
      </c>
      <c r="S246" s="333">
        <v>3146</v>
      </c>
      <c r="T246" s="450">
        <v>3263</v>
      </c>
      <c r="U246" s="1409">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410">
        <v>1</v>
      </c>
      <c r="Y248" s="1410">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832" t="s">
        <v>514</v>
      </c>
      <c r="B274" s="359" t="s">
        <v>28</v>
      </c>
      <c r="C274" s="704">
        <v>46048</v>
      </c>
      <c r="D274" s="704" t="s">
        <v>1265</v>
      </c>
      <c r="E274" s="715">
        <v>45748</v>
      </c>
      <c r="F274" s="345" t="s">
        <v>59</v>
      </c>
      <c r="G274" s="716" t="s">
        <v>1275</v>
      </c>
      <c r="H274" s="717">
        <v>0</v>
      </c>
      <c r="I274" s="717" t="s">
        <v>593</v>
      </c>
      <c r="J274" s="706" t="s">
        <v>30</v>
      </c>
      <c r="K274" s="715">
        <v>45742</v>
      </c>
      <c r="L274" s="706" t="s">
        <v>110</v>
      </c>
      <c r="M274" s="937">
        <v>13442.35</v>
      </c>
      <c r="N274" s="1408"/>
      <c r="O274" s="582"/>
      <c r="P274" s="706" t="s">
        <v>110</v>
      </c>
      <c r="Q274" s="1414" t="s">
        <v>38</v>
      </c>
      <c r="R274" s="720">
        <v>46027</v>
      </c>
      <c r="S274" s="711">
        <v>831</v>
      </c>
      <c r="T274" s="1415">
        <v>910</v>
      </c>
      <c r="U274" s="1409">
        <f>IFERROR(Table5[[#This Row],[Actual Redline Completed Footage UG]]/Table5[[#This Row],[Footage UG]], 0)</f>
        <v>1.095066185318893</v>
      </c>
      <c r="V274" s="720">
        <v>46034</v>
      </c>
      <c r="W274" s="712">
        <v>0</v>
      </c>
      <c r="X274" s="712">
        <v>0</v>
      </c>
      <c r="Y274" s="1146">
        <v>0</v>
      </c>
      <c r="Z274" s="373" t="s">
        <v>913</v>
      </c>
      <c r="AA274" s="373" t="s">
        <v>913</v>
      </c>
      <c r="AB274" s="838"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22612</v>
      </c>
      <c r="Q9">
        <v>8220</v>
      </c>
      <c r="R9">
        <v>38020</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151837</v>
      </c>
      <c r="Q13">
        <v>113546</v>
      </c>
      <c r="R13">
        <v>316281</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782</v>
      </c>
    </row>
    <row r="1419" spans="1:7">
      <c r="A1419" t="s">
        <v>650</v>
      </c>
      <c r="B1419">
        <v>225</v>
      </c>
      <c r="C1419">
        <v>135</v>
      </c>
      <c r="D1419">
        <v>494</v>
      </c>
      <c r="F1419">
        <v>854</v>
      </c>
    </row>
    <row r="1420" spans="1:7">
      <c r="A1420" t="s">
        <v>785</v>
      </c>
    </row>
    <row r="1421" spans="1:7">
      <c r="A1421" t="s">
        <v>780</v>
      </c>
    </row>
    <row r="1422" spans="1:7">
      <c r="A1422" t="s">
        <v>666</v>
      </c>
      <c r="D1422">
        <v>2020</v>
      </c>
      <c r="F1422">
        <v>2020</v>
      </c>
    </row>
    <row r="1423" spans="1:7">
      <c r="A1423" t="s">
        <v>774</v>
      </c>
      <c r="B1423">
        <v>735</v>
      </c>
      <c r="C1423">
        <v>755</v>
      </c>
      <c r="D1423">
        <v>897</v>
      </c>
      <c r="F1423">
        <v>2387</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G2838" t="s">
        <v>1365</v>
      </c>
    </row>
    <row r="2839" spans="1:7">
      <c r="A2839" s="1331" t="s">
        <v>650</v>
      </c>
      <c r="B2839" s="1331" t="s">
        <v>58</v>
      </c>
      <c r="C2839" s="23">
        <v>46107</v>
      </c>
      <c r="G2839" t="s">
        <v>1365</v>
      </c>
    </row>
    <row r="2840" spans="1:7">
      <c r="A2840" s="1332" t="s">
        <v>591</v>
      </c>
      <c r="B2840" s="1332" t="s">
        <v>54</v>
      </c>
      <c r="C2840" s="23">
        <v>46107</v>
      </c>
      <c r="G2840" t="s">
        <v>1365</v>
      </c>
    </row>
    <row r="2841" spans="1:7">
      <c r="A2841" s="1332" t="s">
        <v>774</v>
      </c>
      <c r="B2841" s="1332" t="s">
        <v>54</v>
      </c>
      <c r="C2841" s="23">
        <v>46107</v>
      </c>
      <c r="G2841" t="s">
        <v>1365</v>
      </c>
    </row>
    <row r="2842" spans="1:7">
      <c r="A2842" s="1332" t="s">
        <v>666</v>
      </c>
      <c r="B2842" s="1332"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5945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5217</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DC3E09-313A-43C8-810A-B1AD6C957DD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2026-03-26T19:21:18Z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