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887" r:id="rId12"/>
    <pivotCache cacheId="1890" r:id="rId13"/>
    <pivotCache cacheId="1893" r:id="rId14"/>
    <pivotCache cacheId="1896" r:id="rId15"/>
    <pivotCache cacheId="18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<sst xmlns="http://schemas.openxmlformats.org/spreadsheetml/2006/main" count="19012" uniqueCount="2416">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</sst>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6:17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1" t="s">
        <v>1</v>
      </c>
      <c r="B4" s="1411"/>
      <c r="C4" s="1411"/>
      <c r="D4" s="1411"/>
      <c r="E4" s="1411"/>
      <c r="F4" s="1411"/>
      <c r="G4" s="1411"/>
      <c r="H4" s="1411"/>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7.1397212161123921E-2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PW'!A2:A41)-COUNTIF('Completed Projects Pending PW'!A2:A41,"")</f>
        <v>18</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51"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08">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2"/>
      <c r="L51" s="1365"/>
      <c r="M51" s="717" t="s">
        <v>110</v>
      </c>
      <c r="N51" s="1413">
        <v>43061.3</v>
      </c>
      <c r="O51" s="717" t="s">
        <v>110</v>
      </c>
      <c r="P51" s="1414" t="s">
        <v>32</v>
      </c>
      <c r="Q51" s="1415"/>
      <c r="R51" s="1415"/>
      <c r="S51" s="1415"/>
      <c r="T51" s="1415"/>
      <c r="U51" s="1416">
        <v>3461</v>
      </c>
      <c r="V51" s="1417"/>
      <c r="W51" s="1417">
        <f>SUM(U51-V51)</f>
        <v>3461</v>
      </c>
      <c r="X51" s="1367">
        <f>IFERROR($V51/$U51, 0)</f>
        <v>0</v>
      </c>
      <c r="Y51" s="1415"/>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0" t="s">
        <v>38</v>
      </c>
      <c r="Q63" s="1070">
        <v>46087</v>
      </c>
      <c r="R63" s="1070"/>
      <c r="S63" s="1070"/>
      <c r="T63" s="1070"/>
      <c r="U63" s="1071">
        <v>508</v>
      </c>
      <c r="V63" s="1409">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C47D81A-E6A5-4411-B855-A37125D013F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2026-03-24T23:28:18Z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