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4" documentId="8_{DCF85A03-1EEC-410A-B6A1-333228F65FDB}" xr6:coauthVersionLast="47" xr6:coauthVersionMax="47" xr10:uidLastSave="{A8B88DA2-81CF-4FC9-BF91-22A51F4AB22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320" r:id="rId12"/>
    <pivotCache cacheId="2325" r:id="rId13"/>
    <pivotCache cacheId="2332" r:id="rId14"/>
    <pivotCache cacheId="2336" r:id="rId15"/>
    <pivotCache cacheId="23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2" i="2" l="1"/>
  <c r="X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5" i="30"/>
  <c r="V4" i="30"/>
  <c r="V156" i="30"/>
  <c r="V157" i="30"/>
  <c r="V154"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<sst xmlns="http://schemas.openxmlformats.org/spreadsheetml/2006/main" count="20275" uniqueCount="2539">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</sst>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15"/>
      <c r="S1" s="1015"/>
      <c r="T1" s="1015"/>
      <c r="U1" s="1015"/>
      <c r="V1" s="1015"/>
      <c r="W1" s="1015"/>
      <c r="X1" s="1015"/>
      <c r="Y1" s="1015"/>
      <c r="Z1" s="1015"/>
    </row>
    <row r="2" spans="1:26" ht="24.95" customHeight="1">
      <c r="A2" s="1464" t="str">
        <f ca="1">"Last Updated: "&amp;TEXT(NOW(),"MM/DD/YYYY  h:mm AM/PM")</f>
        <v>Last Updated: 05/01/2026  5:55 PM</v>
      </c>
      <c r="B2" s="1464"/>
      <c r="C2" s="1464"/>
      <c r="D2" s="1464"/>
      <c r="E2" s="1464"/>
      <c r="F2" s="1464"/>
      <c r="G2" s="1464"/>
      <c r="H2" s="1464"/>
      <c r="I2" s="1464"/>
      <c r="J2" s="1464"/>
      <c r="K2" s="1464"/>
      <c r="L2" s="1464"/>
      <c r="M2" s="1464"/>
      <c r="N2" s="1464"/>
      <c r="O2" s="1464"/>
      <c r="P2" s="1464"/>
      <c r="Q2" s="1015"/>
      <c r="S2" s="1015"/>
      <c r="T2" s="1015"/>
      <c r="U2" s="1015"/>
      <c r="V2" s="1015"/>
      <c r="W2" s="1015"/>
      <c r="X2" s="1015"/>
      <c r="Y2" s="1015"/>
      <c r="Z2" s="1015"/>
    </row>
    <row r="3" spans="1:26" ht="9.9499999999999993" customHeight="1">
      <c r="A3" s="1015"/>
      <c r="B3" s="1015"/>
      <c r="C3" s="1015"/>
      <c r="D3" s="1015"/>
      <c r="E3" s="1015"/>
      <c r="F3" s="1015"/>
      <c r="G3" s="1015"/>
      <c r="H3" s="1015"/>
      <c r="I3" s="1015"/>
      <c r="J3" s="1015"/>
      <c r="K3" s="1015"/>
      <c r="L3" s="1015"/>
      <c r="M3" s="1015"/>
      <c r="N3" s="1015"/>
      <c r="O3" s="1015"/>
      <c r="P3" s="1015"/>
      <c r="Q3" s="1015"/>
      <c r="S3" s="1015"/>
      <c r="T3" s="1015"/>
      <c r="U3" s="1015"/>
      <c r="V3" s="1015"/>
      <c r="W3" s="1015"/>
      <c r="X3" s="1015"/>
      <c r="Y3" s="1015"/>
      <c r="Z3" s="1015"/>
    </row>
    <row r="4" spans="1:26" ht="24.95" customHeight="1">
      <c r="A4" s="1500" t="s">
        <v>1</v>
      </c>
      <c r="B4" s="1500"/>
      <c r="C4" s="1500"/>
      <c r="D4" s="1500"/>
      <c r="E4" s="1500"/>
      <c r="F4" s="1500"/>
      <c r="G4" s="1500"/>
      <c r="H4" s="1500"/>
      <c r="I4" s="1015"/>
      <c r="J4" s="1015"/>
      <c r="K4" s="1015"/>
      <c r="L4" s="1015"/>
      <c r="M4" s="1015"/>
      <c r="N4" s="1015"/>
      <c r="O4" s="1015"/>
      <c r="P4" s="1015"/>
      <c r="Q4" s="1015"/>
      <c r="S4" s="1015"/>
      <c r="T4" s="1015"/>
      <c r="U4" s="1015"/>
      <c r="V4" s="1015"/>
      <c r="W4" s="1015"/>
      <c r="X4" s="1015"/>
      <c r="Y4" s="1015"/>
      <c r="Z4" s="1015"/>
    </row>
    <row r="5" spans="1:26" ht="24.95" customHeight="1">
      <c r="A5" s="1016" t="s">
        <v>2</v>
      </c>
      <c r="B5" s="1017" t="s">
        <v>3</v>
      </c>
      <c r="C5" s="1016" t="s">
        <v>4</v>
      </c>
      <c r="D5" s="1017" t="s">
        <v>3</v>
      </c>
      <c r="E5" s="1016" t="s">
        <v>5</v>
      </c>
      <c r="F5" s="1017" t="s">
        <v>3</v>
      </c>
      <c r="G5" s="1016" t="s">
        <v>6</v>
      </c>
      <c r="H5" s="1017" t="s">
        <v>3</v>
      </c>
      <c r="I5" s="1015"/>
      <c r="J5" s="1015"/>
      <c r="K5" s="1015"/>
      <c r="L5" s="1015"/>
      <c r="M5" s="1015"/>
      <c r="N5" s="1015"/>
      <c r="O5" s="1015"/>
      <c r="P5" s="1015"/>
      <c r="Q5" s="1015"/>
      <c r="R5" s="1015"/>
      <c r="S5" s="1015"/>
      <c r="T5" s="1015"/>
      <c r="U5" s="1015"/>
      <c r="V5" s="1015"/>
      <c r="W5" s="1015"/>
      <c r="X5" s="1015"/>
      <c r="Y5" s="1015"/>
      <c r="Z5" s="1015"/>
    </row>
    <row r="6" spans="1:26" ht="9.9499999999999993" customHeight="1">
      <c r="A6" s="1015"/>
      <c r="B6" s="1015"/>
      <c r="C6" s="1015"/>
      <c r="D6" s="1015"/>
      <c r="E6" s="1015"/>
      <c r="F6" s="1015"/>
      <c r="G6" s="1015"/>
      <c r="H6" s="1015"/>
      <c r="I6" s="1015"/>
      <c r="J6" s="1015"/>
      <c r="K6" s="1015"/>
      <c r="L6" s="1015"/>
      <c r="M6" s="1015"/>
      <c r="N6" s="1015"/>
      <c r="O6" s="1015"/>
      <c r="T6" s="1015"/>
      <c r="U6" s="1015"/>
      <c r="V6" s="1015"/>
      <c r="W6" s="1015"/>
      <c r="X6" s="1015"/>
      <c r="Y6" s="1015"/>
      <c r="Z6" s="1015"/>
    </row>
    <row r="7" spans="1:26" ht="30" customHeight="1">
      <c r="A7" s="1465" t="s">
        <v>7</v>
      </c>
      <c r="B7" s="1465"/>
      <c r="C7" s="1465"/>
      <c r="D7" s="1465"/>
      <c r="E7" s="1465"/>
      <c r="F7" s="1465"/>
      <c r="G7" s="1465"/>
      <c r="H7" s="1465"/>
      <c r="I7" s="1465"/>
      <c r="J7" s="1465"/>
      <c r="K7" s="1465"/>
      <c r="L7" s="1465"/>
      <c r="M7" s="1465"/>
      <c r="N7" s="1465"/>
      <c r="O7" s="1465"/>
      <c r="P7" s="1465"/>
      <c r="Q7" s="1015"/>
      <c r="R7" s="1015"/>
      <c r="S7" s="1015"/>
      <c r="T7" s="1015"/>
      <c r="U7" s="1015"/>
      <c r="V7" s="1015"/>
      <c r="W7" s="1015"/>
      <c r="X7" s="1015"/>
      <c r="Y7" s="1015"/>
      <c r="Z7" s="1015"/>
    </row>
    <row r="8" spans="1:26" ht="8.1" customHeight="1">
      <c r="A8" s="1015"/>
      <c r="B8" s="1015"/>
      <c r="C8" s="1015"/>
      <c r="D8" s="1015"/>
      <c r="E8" s="1015"/>
      <c r="F8" s="1015"/>
      <c r="G8" s="1015"/>
      <c r="H8" s="1015"/>
      <c r="I8" s="1015"/>
      <c r="J8" s="1015"/>
      <c r="K8" s="1015"/>
      <c r="L8" s="1015"/>
      <c r="M8" s="1015"/>
      <c r="N8" s="1015"/>
      <c r="O8" s="1015"/>
      <c r="P8" s="1015"/>
      <c r="Q8" s="1015"/>
      <c r="R8" s="1015"/>
      <c r="S8" s="1015"/>
      <c r="T8" s="1015"/>
      <c r="U8" s="1015"/>
      <c r="V8" s="1015"/>
      <c r="W8" s="1015"/>
      <c r="X8" s="1015"/>
      <c r="Y8" s="1015"/>
      <c r="Z8" s="1015"/>
    </row>
    <row r="9" spans="1:26" ht="21.95" customHeight="1">
      <c r="A9" s="1466" t="s">
        <v>8</v>
      </c>
      <c r="B9" s="1467"/>
      <c r="C9" s="1015"/>
      <c r="D9" s="1457" t="s">
        <v>9</v>
      </c>
      <c r="E9" s="1458"/>
      <c r="F9" s="1459"/>
      <c r="G9" s="1015"/>
      <c r="H9" s="1457" t="s">
        <v>10</v>
      </c>
      <c r="I9" s="1458"/>
      <c r="J9" s="1459"/>
      <c r="K9" s="1015"/>
      <c r="L9" s="1457" t="s">
        <v>11</v>
      </c>
      <c r="M9" s="1458"/>
      <c r="N9" s="1459"/>
      <c r="O9" s="1015"/>
      <c r="P9" s="1015"/>
      <c r="Q9" s="1015"/>
      <c r="R9" s="1015"/>
      <c r="S9" s="1015"/>
      <c r="T9" s="1015"/>
      <c r="U9" s="1015"/>
      <c r="V9" s="1015"/>
      <c r="W9" s="1015"/>
      <c r="X9" s="1015"/>
      <c r="Y9" s="1015"/>
      <c r="Z9" s="1015"/>
    </row>
    <row r="10" spans="1:26" ht="50.1" customHeight="1">
      <c r="A10" s="146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9"/>
      <c r="C10" s="1015"/>
      <c r="D10" s="146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0"/>
      <c r="F10" s="1469"/>
      <c r="G10" s="1015"/>
      <c r="H10" s="147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2"/>
      <c r="J10" s="1473"/>
      <c r="K10" s="1015"/>
      <c r="L10" s="147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5"/>
      <c r="N10" s="1476"/>
      <c r="O10" s="1015"/>
      <c r="P10" s="1015"/>
      <c r="Q10" s="1015"/>
      <c r="R10" s="1015"/>
      <c r="S10" s="1015"/>
      <c r="T10" s="1015"/>
      <c r="U10" s="1015"/>
      <c r="V10" s="1015"/>
      <c r="W10" s="1015"/>
      <c r="X10" s="1015"/>
      <c r="Y10" s="1015"/>
      <c r="Z10" s="1015"/>
    </row>
    <row r="11" spans="1:26" ht="8.1" customHeight="1">
      <c r="A11" s="1015"/>
      <c r="B11" s="1015"/>
      <c r="C11" s="1015"/>
      <c r="D11" s="1015"/>
      <c r="E11" s="1015"/>
      <c r="F11" s="1015"/>
      <c r="G11" s="1015"/>
      <c r="H11" s="1015"/>
      <c r="I11" s="1015"/>
      <c r="J11" s="1015"/>
      <c r="K11" s="1015"/>
      <c r="L11" s="1015"/>
      <c r="M11" s="1015"/>
      <c r="N11" s="1015"/>
      <c r="O11" s="1015"/>
      <c r="P11" s="1015"/>
      <c r="Q11" s="1015"/>
      <c r="R11" s="1015"/>
      <c r="S11" s="1015"/>
      <c r="T11" s="1015"/>
      <c r="U11" s="1015"/>
      <c r="V11" s="1015"/>
      <c r="W11" s="1015"/>
      <c r="X11" s="1015"/>
      <c r="Y11" s="1015"/>
      <c r="Z11" s="1015"/>
    </row>
    <row r="12" spans="1:26" ht="21.95" customHeight="1">
      <c r="A12" s="1457" t="s">
        <v>12</v>
      </c>
      <c r="B12" s="1459"/>
      <c r="C12" s="1015"/>
      <c r="D12" s="1457" t="s">
        <v>13</v>
      </c>
      <c r="E12" s="1458"/>
      <c r="F12" s="1459"/>
      <c r="G12" s="1015"/>
      <c r="H12" s="1457" t="s">
        <v>14</v>
      </c>
      <c r="I12" s="1458"/>
      <c r="J12" s="1459"/>
      <c r="K12" s="1015"/>
      <c r="L12" s="1457" t="s">
        <v>15</v>
      </c>
      <c r="M12" s="1458"/>
      <c r="N12" s="1459"/>
      <c r="O12" s="1015"/>
      <c r="P12" s="1015"/>
      <c r="Q12" s="1015"/>
      <c r="R12" s="1015"/>
      <c r="S12" s="1015"/>
      <c r="T12" s="1015"/>
      <c r="U12" s="1015"/>
      <c r="V12" s="1015"/>
      <c r="W12" s="1015"/>
      <c r="X12" s="1015"/>
      <c r="Y12" s="1015"/>
      <c r="Z12" s="1015"/>
    </row>
    <row r="13" spans="1:26" ht="50.1" customHeight="1">
      <c r="A13" s="1477">
        <f>IFERROR(H10/D10,0)</f>
        <v>5.5028039734175263E-2</v>
      </c>
      <c r="B13" s="1478"/>
      <c r="C13" s="1015"/>
      <c r="D13" s="148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4"/>
      <c r="F13" s="1485"/>
      <c r="G13" s="1015"/>
      <c r="H13" s="146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0"/>
      <c r="J13" s="1469"/>
      <c r="K13" s="1015"/>
      <c r="L13" s="1460">
        <f>COUNTA('Completed Projects Pending PW'!A3:A42)</f>
        <v>28</v>
      </c>
      <c r="M13" s="1461"/>
      <c r="N13" s="1462"/>
      <c r="O13" s="1015"/>
      <c r="P13" s="1015"/>
      <c r="Q13" s="1015"/>
      <c r="R13" s="1015"/>
      <c r="S13" s="1015"/>
      <c r="T13" s="1015"/>
      <c r="U13" s="1015"/>
      <c r="V13" s="1015"/>
      <c r="W13" s="1015"/>
      <c r="X13" s="1015"/>
      <c r="Y13" s="1015"/>
      <c r="Z13" s="1015"/>
    </row>
    <row r="14" spans="1:26" ht="9.9499999999999993" customHeight="1">
      <c r="A14" s="1015"/>
      <c r="B14" s="1015"/>
      <c r="C14" s="1015"/>
      <c r="D14" s="1015"/>
      <c r="E14" s="1015"/>
      <c r="F14" s="1015"/>
      <c r="G14" s="1015"/>
      <c r="H14" s="1015"/>
      <c r="I14" s="1015"/>
      <c r="J14" s="1015"/>
      <c r="K14" s="1015"/>
      <c r="L14" s="1015"/>
      <c r="M14" s="1015"/>
      <c r="N14" s="1015"/>
      <c r="O14" s="1015"/>
      <c r="P14" s="1015"/>
      <c r="Q14" s="1015"/>
      <c r="R14" s="1015"/>
      <c r="S14" s="1015"/>
      <c r="T14" s="1015"/>
      <c r="U14" s="1015"/>
      <c r="V14" s="1015"/>
      <c r="W14" s="1015"/>
      <c r="X14" s="1015"/>
      <c r="Y14" s="1015"/>
      <c r="Z14" s="1015"/>
    </row>
    <row r="15" spans="1:26" ht="24.95" customHeight="1">
      <c r="A15" s="1482" t="s">
        <v>16</v>
      </c>
      <c r="B15" s="1482"/>
      <c r="C15" s="1482"/>
      <c r="D15" s="1482"/>
      <c r="E15" s="1015"/>
      <c r="F15" s="1482" t="s">
        <v>17</v>
      </c>
      <c r="G15" s="1482"/>
      <c r="H15" s="1482"/>
      <c r="I15" s="1482"/>
      <c r="J15" s="1015"/>
      <c r="K15" s="1482" t="s">
        <v>18</v>
      </c>
      <c r="L15" s="1482"/>
      <c r="M15" s="1482"/>
      <c r="N15" s="1015"/>
      <c r="O15" s="1015"/>
      <c r="P15" s="1015"/>
      <c r="Q15" s="1015"/>
      <c r="R15" s="1015"/>
      <c r="S15" s="1015"/>
      <c r="T15" s="1015"/>
      <c r="U15" s="1015"/>
      <c r="V15" s="1015"/>
      <c r="W15" s="1015"/>
      <c r="X15" s="1015"/>
      <c r="Y15" s="1015"/>
      <c r="Z15" s="1015"/>
    </row>
    <row r="16" spans="1:26">
      <c r="A16" s="1022" t="s">
        <v>19</v>
      </c>
      <c r="B16" s="1018" t="s">
        <v>20</v>
      </c>
      <c r="C16" s="1018" t="s">
        <v>21</v>
      </c>
      <c r="D16" s="1025" t="s">
        <v>22</v>
      </c>
      <c r="E16" s="1015"/>
      <c r="F16" s="1022" t="s">
        <v>23</v>
      </c>
      <c r="G16" s="1018" t="s">
        <v>24</v>
      </c>
      <c r="H16" s="1018" t="s">
        <v>21</v>
      </c>
      <c r="I16" s="1025" t="s">
        <v>25</v>
      </c>
      <c r="J16" s="1015"/>
      <c r="K16" s="1022" t="s">
        <v>26</v>
      </c>
      <c r="L16" s="1018" t="s">
        <v>24</v>
      </c>
      <c r="M16" s="1025" t="s">
        <v>27</v>
      </c>
      <c r="N16" s="1015"/>
      <c r="O16" s="1015"/>
      <c r="P16" s="1015"/>
      <c r="Q16" s="1015"/>
      <c r="R16" s="1015"/>
      <c r="S16" s="1015"/>
      <c r="T16" s="1015"/>
      <c r="U16" s="1015"/>
      <c r="V16" s="1015"/>
      <c r="W16" s="1015"/>
      <c r="X16" s="1015"/>
      <c r="Y16" s="1015"/>
      <c r="Z16" s="1015"/>
    </row>
    <row r="17" spans="1:26">
      <c r="A17" s="1023" t="s">
        <v>28</v>
      </c>
      <c r="B17" s="1020"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20"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6"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5"/>
      <c r="F17" s="1023" t="s">
        <v>29</v>
      </c>
      <c r="G17" s="1020" cm="1">
        <f t="array" ref="G17">SUMPRODUCT(--(IF($B$5="All",TRUE,'Tillman UG Footage'!B2:B196=$B$5))*--('Tillman UG Footage'!P2:P196="In Process")*--(IF($F$5="All",TRUE,ISNUMBER(FIND($F$5,'Tillman UG Footage'!D2:D196&amp;" "))))*--(IF($H$5="All",TRUE,ISNUMBER(FIND($H$5,'Tillman UG Footage'!F2:F196&amp;" ")))))</f>
        <v>12</v>
      </c>
      <c r="H17" s="1020"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8"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5"/>
      <c r="K17" s="1023" t="s">
        <v>30</v>
      </c>
      <c r="L17" s="1020"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6">
        <f>IFERROR(L17/SUM(L17:L19),0)</f>
        <v>0.5892857142857143</v>
      </c>
      <c r="N17" s="1015"/>
      <c r="O17" s="1015"/>
      <c r="P17" s="1015"/>
      <c r="Q17" s="1015"/>
      <c r="R17" s="1015"/>
      <c r="S17" s="1015"/>
      <c r="T17" s="1015"/>
      <c r="U17" s="1015"/>
      <c r="V17" s="1015"/>
      <c r="W17" s="1015"/>
      <c r="X17" s="1015"/>
      <c r="Y17" s="1015"/>
      <c r="Z17" s="1015"/>
    </row>
    <row r="18" spans="1:26">
      <c r="A18" s="1024" t="s">
        <v>31</v>
      </c>
      <c r="B18" s="1021"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21"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7"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5"/>
      <c r="F18" s="1024" t="s">
        <v>32</v>
      </c>
      <c r="G18" s="1021" cm="1">
        <f t="array" ref="G18">SUMPRODUCT(--(IF($B$5="All",TRUE,'Tillman UG Footage'!B2:B196=$B$5))*--('Tillman UG Footage'!P2:P196="Not Started")*--(IF($F$5="All",TRUE,ISNUMBER(FIND($F$5,'Tillman UG Footage'!D2:D196&amp;" "))))*--(IF($H$5="All",TRUE,ISNUMBER(FIND($H$5,'Tillman UG Footage'!F2:F196&amp;" ")))))</f>
        <v>146</v>
      </c>
      <c r="H18" s="1021"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9"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5"/>
      <c r="K18" s="1024" t="s">
        <v>33</v>
      </c>
      <c r="L18" s="1021"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7">
        <f>IFERROR(L18/SUM(L17:L19),0)</f>
        <v>0.4107142857142857</v>
      </c>
      <c r="N18" s="1015"/>
      <c r="O18" s="1015"/>
      <c r="P18" s="1015"/>
      <c r="Q18" s="1015"/>
      <c r="R18" s="1015"/>
      <c r="S18" s="1015"/>
      <c r="T18" s="1015"/>
      <c r="U18" s="1015"/>
      <c r="V18" s="1015"/>
      <c r="W18" s="1015"/>
      <c r="X18" s="1015"/>
      <c r="Y18" s="1015"/>
      <c r="Z18" s="1015"/>
    </row>
    <row r="19" spans="1:26">
      <c r="A19" s="1023" t="s">
        <v>34</v>
      </c>
      <c r="B19" s="1020"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20"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6"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5"/>
      <c r="F19" s="1023" t="s">
        <v>35</v>
      </c>
      <c r="G19" s="1020" cm="1">
        <f t="array" ref="G19">SUMPRODUCT(--(IF($B$5="All",TRUE,'Tillman UG Footage'!B2:B196=$B$5))*--('Tillman UG Footage'!P2:P196="Locates Called")*--(IF($F$5="All",TRUE,ISNUMBER(FIND($F$5,'Tillman UG Footage'!D2:D196&amp;" "))))*--(IF($H$5="All",TRUE,ISNUMBER(FIND($H$5,'Tillman UG Footage'!F2:F196&amp;" ")))))</f>
        <v>10</v>
      </c>
      <c r="H19" s="1020"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8"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5"/>
      <c r="K19" s="1023" t="s">
        <v>36</v>
      </c>
      <c r="L19" s="1020"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6">
        <f>IFERROR(L19/SUM(L17:L19),0)</f>
        <v>0</v>
      </c>
      <c r="N19" s="1015"/>
      <c r="O19" s="1015"/>
      <c r="P19" s="1015"/>
      <c r="Q19" s="1015"/>
      <c r="R19" s="1015"/>
      <c r="S19" s="1015"/>
      <c r="T19" s="1015"/>
      <c r="U19" s="1015"/>
      <c r="V19" s="1015"/>
      <c r="W19" s="1015"/>
      <c r="X19" s="1015"/>
      <c r="Y19" s="1015"/>
      <c r="Z19" s="1015"/>
    </row>
    <row r="20" spans="1:26">
      <c r="A20" s="1024" t="s">
        <v>37</v>
      </c>
      <c r="B20" s="1021"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21"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7"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5"/>
      <c r="F20" s="1024" t="s">
        <v>38</v>
      </c>
      <c r="G20" s="1021" cm="1">
        <f t="array" ref="G20">SUMPRODUCT(--(IF($B$5="All",TRUE,'Tillman UG Footage'!B2:B196=$B$5))*--('Tillman UG Footage'!P2:P196="Completed")*--(IF($F$5="All",TRUE,ISNUMBER(FIND($F$5,'Tillman UG Footage'!D2:D196&amp;" "))))*--(IF($H$5="All",TRUE,ISNUMBER(FIND($H$5,'Tillman UG Footage'!F2:F196&amp;" ")))))</f>
        <v>11</v>
      </c>
      <c r="H20" s="1021"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9"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5"/>
      <c r="K20" s="1026" t="s">
        <v>39</v>
      </c>
      <c r="L20" s="1027">
        <f>SUM(L17:L19)</f>
        <v>168</v>
      </c>
      <c r="M20" s="1028">
        <v>1</v>
      </c>
      <c r="N20" s="1015"/>
      <c r="O20" s="1015"/>
      <c r="P20" s="1015"/>
      <c r="Q20" s="1015"/>
      <c r="R20" s="1015"/>
      <c r="S20" s="1015"/>
      <c r="T20" s="1015"/>
      <c r="U20" s="1015"/>
      <c r="V20" s="1015"/>
      <c r="W20" s="1015"/>
      <c r="X20" s="1015"/>
      <c r="Y20" s="1015"/>
      <c r="Z20" s="1015"/>
    </row>
    <row r="21" spans="1:26">
      <c r="A21" s="1023" t="s">
        <v>40</v>
      </c>
      <c r="B21" s="1020"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20"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6"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5"/>
      <c r="F21" s="1026" t="s">
        <v>39</v>
      </c>
      <c r="G21" s="1027">
        <f>SUM(G17:G20)</f>
        <v>179</v>
      </c>
      <c r="H21" s="1027">
        <f>SUM(H17:H20)</f>
        <v>1054858</v>
      </c>
      <c r="I21" s="1420">
        <f>SUM(I17:I20)</f>
        <v>12263706.9</v>
      </c>
      <c r="J21" s="1015"/>
      <c r="K21" s="1015"/>
      <c r="L21" s="1015"/>
      <c r="M21" s="1015"/>
      <c r="N21" s="1015"/>
      <c r="O21" s="1015"/>
      <c r="P21" s="1015"/>
      <c r="Q21" s="1015"/>
      <c r="R21" s="1015"/>
      <c r="S21" s="1015"/>
      <c r="T21" s="1015"/>
      <c r="U21" s="1015"/>
      <c r="V21" s="1015"/>
      <c r="W21" s="1015"/>
      <c r="X21" s="1015"/>
      <c r="Y21" s="1015"/>
      <c r="Z21" s="1015"/>
    </row>
    <row r="22" spans="1:26" ht="15" customHeight="1">
      <c r="A22" s="1024" t="s">
        <v>41</v>
      </c>
      <c r="B22" s="1021"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21"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7"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5"/>
      <c r="F22" s="1015"/>
      <c r="G22" s="1015"/>
      <c r="H22" s="1015"/>
      <c r="I22" s="1015"/>
      <c r="J22" s="1015"/>
      <c r="K22" s="1040"/>
      <c r="L22" s="1040"/>
      <c r="M22" s="1040"/>
      <c r="N22" s="1040"/>
      <c r="O22" s="1015"/>
      <c r="P22" s="1015"/>
      <c r="Q22" s="1015"/>
      <c r="R22" s="1015"/>
      <c r="S22" s="1015"/>
      <c r="T22" s="1015"/>
      <c r="U22" s="1015"/>
      <c r="V22" s="1015"/>
      <c r="W22" s="1015"/>
      <c r="X22" s="1015"/>
      <c r="Y22" s="1015"/>
      <c r="Z22" s="1015"/>
    </row>
    <row r="23" spans="1:26">
      <c r="A23" s="1023" t="s">
        <v>42</v>
      </c>
      <c r="B23" s="1020"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20"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6"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5"/>
      <c r="F23" s="1015"/>
      <c r="G23" s="1015"/>
      <c r="H23" s="1015"/>
      <c r="I23" s="1015"/>
      <c r="J23" s="1015"/>
      <c r="K23" s="1040"/>
      <c r="L23" s="1040"/>
      <c r="M23" s="1040"/>
      <c r="N23" s="1040"/>
      <c r="O23" s="1015"/>
      <c r="P23" s="1015"/>
      <c r="Q23" s="1015"/>
      <c r="R23" s="1015"/>
      <c r="S23" s="1015"/>
      <c r="T23" s="1015"/>
      <c r="U23" s="1015"/>
      <c r="V23" s="1015"/>
      <c r="W23" s="1015"/>
      <c r="X23" s="1015"/>
      <c r="Y23" s="1015"/>
      <c r="Z23" s="1015"/>
    </row>
    <row r="24" spans="1:26">
      <c r="A24" s="1024" t="s">
        <v>43</v>
      </c>
      <c r="B24" s="1021"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21"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7"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5"/>
      <c r="F24" s="1015"/>
      <c r="G24" s="1015"/>
      <c r="H24" s="1015"/>
      <c r="I24" s="1015"/>
      <c r="J24" s="1015"/>
      <c r="K24" s="1040"/>
      <c r="L24" s="1040"/>
      <c r="M24" s="1040"/>
      <c r="N24" s="1040"/>
      <c r="O24" s="1015"/>
      <c r="P24" s="1015"/>
      <c r="Q24" s="1015"/>
      <c r="R24" s="1015"/>
      <c r="S24" s="1015"/>
      <c r="T24" s="1015"/>
      <c r="U24" s="1015"/>
      <c r="V24" s="1015"/>
      <c r="W24" s="1015"/>
      <c r="X24" s="1015"/>
      <c r="Y24" s="1015"/>
      <c r="Z24" s="1015"/>
    </row>
    <row r="25" spans="1:26">
      <c r="A25" s="1026" t="s">
        <v>39</v>
      </c>
      <c r="B25" s="1027">
        <f>SUM(B17:B24)</f>
        <v>138</v>
      </c>
      <c r="C25" s="1027">
        <f>SUM(C17:C24)</f>
        <v>790479</v>
      </c>
      <c r="D25" s="1028">
        <f>IFERROR(H10/D10,0)</f>
        <v>5.5028039734175263E-2</v>
      </c>
      <c r="E25" s="1015"/>
      <c r="F25" s="1015"/>
      <c r="G25" s="1015"/>
      <c r="H25" s="1015"/>
      <c r="I25" s="1015"/>
      <c r="J25" s="1015"/>
      <c r="K25" s="1040"/>
      <c r="L25" s="1040"/>
      <c r="M25" s="1040"/>
      <c r="N25" s="1040"/>
      <c r="O25" s="1015"/>
      <c r="P25" s="1015"/>
      <c r="Q25" s="1015"/>
      <c r="R25" s="1015"/>
      <c r="S25" s="1015"/>
      <c r="T25" s="1015"/>
      <c r="U25" s="1015"/>
      <c r="V25" s="1015"/>
      <c r="W25" s="1015"/>
      <c r="X25" s="1015"/>
      <c r="Y25" s="1015"/>
      <c r="Z25" s="1015"/>
    </row>
    <row r="26" spans="1:26" ht="9.9499999999999993" customHeight="1">
      <c r="A26" s="1015"/>
      <c r="B26" s="1015"/>
      <c r="C26" s="1015"/>
      <c r="D26" s="1015"/>
      <c r="E26" s="1015"/>
      <c r="F26" s="1015"/>
      <c r="G26" s="1015"/>
      <c r="H26" s="1015"/>
      <c r="I26" s="1015"/>
      <c r="J26" s="1015"/>
      <c r="K26" s="1040"/>
      <c r="L26" s="1040"/>
      <c r="M26" s="1040"/>
      <c r="N26" s="1040"/>
      <c r="O26" s="1015"/>
      <c r="P26" s="1015"/>
      <c r="Q26" s="1015"/>
      <c r="R26" s="1015"/>
      <c r="S26" s="1015"/>
      <c r="T26" s="1015"/>
      <c r="U26" s="1015"/>
      <c r="V26" s="1015"/>
      <c r="W26" s="1015"/>
      <c r="X26" s="1015"/>
      <c r="Y26" s="1015"/>
      <c r="Z26" s="1015"/>
    </row>
    <row r="27" spans="1:26" ht="24.95" customHeight="1">
      <c r="A27" s="1482" t="s">
        <v>44</v>
      </c>
      <c r="B27" s="1482"/>
      <c r="C27" s="1482"/>
      <c r="D27" s="1482"/>
      <c r="F27" s="1486" t="s">
        <v>45</v>
      </c>
      <c r="G27" s="1486"/>
      <c r="H27" s="1486"/>
      <c r="I27" s="1486"/>
      <c r="J27" s="1019"/>
      <c r="K27" s="1040"/>
      <c r="L27" s="1040"/>
      <c r="M27" s="1040"/>
      <c r="N27" s="1040"/>
      <c r="O27" s="1019"/>
      <c r="P27" s="1019"/>
      <c r="Q27" s="1015"/>
      <c r="R27" s="1015"/>
      <c r="S27" s="1015"/>
      <c r="T27" s="1015"/>
      <c r="U27" s="1015"/>
      <c r="V27" s="1015"/>
      <c r="W27" s="1015"/>
      <c r="X27" s="1015"/>
      <c r="Y27" s="1015"/>
      <c r="Z27" s="1015"/>
    </row>
    <row r="28" spans="1:26">
      <c r="A28" s="1041" t="s">
        <v>46</v>
      </c>
      <c r="B28" s="1029" t="s">
        <v>47</v>
      </c>
      <c r="C28" s="1029" t="s">
        <v>38</v>
      </c>
      <c r="D28" s="1035" t="s">
        <v>48</v>
      </c>
      <c r="F28" s="1041" t="s">
        <v>49</v>
      </c>
      <c r="G28" s="1029" t="s">
        <v>47</v>
      </c>
      <c r="H28" s="1029" t="s">
        <v>38</v>
      </c>
      <c r="I28" s="1035" t="s">
        <v>48</v>
      </c>
      <c r="J28" s="1015"/>
      <c r="K28" s="1040"/>
      <c r="L28" s="1040"/>
      <c r="M28" s="1040"/>
      <c r="N28" s="1040"/>
      <c r="O28" s="1015"/>
      <c r="P28" s="1015"/>
      <c r="Q28" s="1015"/>
      <c r="R28" s="1015"/>
      <c r="S28" s="1015"/>
      <c r="T28" s="1015"/>
      <c r="U28" s="1015"/>
      <c r="V28" s="1015"/>
      <c r="W28" s="1015"/>
      <c r="X28" s="1015"/>
      <c r="Y28" s="1015"/>
      <c r="Z28" s="1015"/>
    </row>
    <row r="29" spans="1:26">
      <c r="A29" s="1042" t="s">
        <v>50</v>
      </c>
      <c r="B29" s="1031">
        <f>COUNTIF('Tillman UG Footage'!D:D,"*Lightspeed In-House*")</f>
        <v>14</v>
      </c>
      <c r="C29" s="1031">
        <f>COUNTIF('Completed Projects Pending PW'!D:D,"*Lightspeed In-House*")</f>
        <v>8</v>
      </c>
      <c r="D29" s="1044">
        <f t="shared" ref="D29:D35" si="0">B29+C29</f>
        <v>22</v>
      </c>
      <c r="F29" s="1033" t="s">
        <v>51</v>
      </c>
      <c r="G29" s="1031">
        <f>COUNTIFS('Tillman UG Footage'!F:F,"*Joshua*",'Tillman UG Footage'!B:B,"&lt;&gt;AREA")</f>
        <v>20</v>
      </c>
      <c r="H29" s="1031">
        <f>COUNTIF('Completed Projects Pending PW'!F:F,"*Joshua*")</f>
        <v>13</v>
      </c>
      <c r="I29" s="1044">
        <f t="shared" ref="I29:I36" si="1">G29+H29</f>
        <v>33</v>
      </c>
      <c r="J29" s="1015"/>
      <c r="K29" s="1040"/>
      <c r="L29" s="1040"/>
      <c r="M29" s="1040"/>
      <c r="N29" s="1040"/>
      <c r="O29" s="1015"/>
      <c r="P29" s="1015"/>
      <c r="Q29" s="1015"/>
      <c r="R29" s="1015"/>
      <c r="S29" s="1015"/>
      <c r="T29" s="1015"/>
      <c r="U29" s="1015"/>
      <c r="V29" s="1015"/>
      <c r="W29" s="1015"/>
      <c r="X29" s="1015"/>
      <c r="Y29" s="1015"/>
      <c r="Z29" s="1015"/>
    </row>
    <row r="30" spans="1:26">
      <c r="A30" s="1043" t="s">
        <v>52</v>
      </c>
      <c r="B30" s="54">
        <f>COUNTIF('Tillman UG Footage'!D:D,"*GN Systems*")</f>
        <v>11</v>
      </c>
      <c r="C30" s="54">
        <f>COUNTIF('Completed Projects Pending PW'!D:D,"*GN Systems*")</f>
        <v>11</v>
      </c>
      <c r="D30" s="1045">
        <f t="shared" si="0"/>
        <v>22</v>
      </c>
      <c r="F30" s="1034" t="s">
        <v>53</v>
      </c>
      <c r="G30" s="54">
        <f>COUNTIFS('Tillman UG Footage'!F:F,"*Cody*",'Tillman UG Footage'!B:B,"&lt;&gt;AREA")</f>
        <v>13</v>
      </c>
      <c r="H30" s="54">
        <f>COUNTIF('Completed Projects Pending PW'!F:F,"*Cody*")</f>
        <v>6</v>
      </c>
      <c r="I30" s="1045">
        <f t="shared" si="1"/>
        <v>19</v>
      </c>
      <c r="J30" s="1015"/>
      <c r="K30" s="1040"/>
      <c r="L30" s="1040"/>
      <c r="M30" s="1040"/>
      <c r="N30" s="1040"/>
      <c r="O30" s="1015"/>
      <c r="P30" s="1015"/>
      <c r="Q30" s="1015"/>
      <c r="R30" s="1015"/>
      <c r="S30" s="1015"/>
      <c r="T30" s="1015"/>
      <c r="U30" s="1015"/>
      <c r="V30" s="1015"/>
      <c r="W30" s="1015"/>
      <c r="X30" s="1015"/>
      <c r="Y30" s="1015"/>
      <c r="Z30" s="1015"/>
    </row>
    <row r="31" spans="1:26">
      <c r="A31" s="1042" t="s">
        <v>54</v>
      </c>
      <c r="B31" s="1031">
        <f>COUNTIF('Tillman UG Footage'!D:D,"*North Path*")</f>
        <v>10</v>
      </c>
      <c r="C31" s="1031">
        <f>COUNTIF('Completed Projects Pending PW'!D:D,"*North Path*")</f>
        <v>5</v>
      </c>
      <c r="D31" s="1044">
        <f t="shared" si="0"/>
        <v>15</v>
      </c>
      <c r="F31" s="1033" t="s">
        <v>55</v>
      </c>
      <c r="G31" s="1031">
        <f>COUNTIFS('Tillman UG Footage'!F:F,"*Betsy*",'Tillman UG Footage'!B:B,"&lt;&gt;AREA")</f>
        <v>0</v>
      </c>
      <c r="H31" s="1031">
        <f>COUNTIF('Completed Projects Pending PW'!F:F,"*Betsy*")</f>
        <v>2</v>
      </c>
      <c r="I31" s="1044">
        <f t="shared" si="1"/>
        <v>2</v>
      </c>
      <c r="J31" s="1015"/>
      <c r="K31" s="1040"/>
      <c r="L31" s="1040"/>
      <c r="M31" s="1040"/>
      <c r="N31" s="1040"/>
      <c r="O31" s="1015"/>
      <c r="P31" s="1015"/>
      <c r="Q31" s="1015"/>
      <c r="R31" s="1015"/>
      <c r="S31" s="1015"/>
      <c r="T31" s="1015"/>
      <c r="U31" s="1015"/>
      <c r="V31" s="1015"/>
      <c r="W31" s="1015"/>
      <c r="X31" s="1015"/>
      <c r="Y31" s="1015"/>
      <c r="Z31" s="1015"/>
    </row>
    <row r="32" spans="1:26" ht="15" customHeight="1">
      <c r="A32" s="1043" t="s">
        <v>56</v>
      </c>
      <c r="B32" s="54">
        <f>COUNTIF('Tillman UG Footage'!D:D,"*Brother*")</f>
        <v>2</v>
      </c>
      <c r="C32" s="54">
        <f>COUNTIF('Completed Projects Pending PW'!D:D,"*Brother*")</f>
        <v>1</v>
      </c>
      <c r="D32" s="1045">
        <f t="shared" si="0"/>
        <v>3</v>
      </c>
      <c r="F32" s="1034" t="s">
        <v>57</v>
      </c>
      <c r="G32" s="54">
        <f>COUNTIFS('Tillman UG Footage'!F:F,"*Travis*",'Tillman UG Footage'!B:B,"&lt;&gt;AREA")</f>
        <v>2</v>
      </c>
      <c r="H32" s="54">
        <f>COUNTIF('Completed Projects Pending PW'!F:F,"*Travis*")</f>
        <v>1</v>
      </c>
      <c r="I32" s="1045">
        <f t="shared" si="1"/>
        <v>3</v>
      </c>
      <c r="J32" s="1015"/>
      <c r="K32" s="1040"/>
      <c r="L32" s="1040"/>
      <c r="M32" s="1040"/>
      <c r="N32" s="1040"/>
      <c r="O32" s="1015"/>
      <c r="P32" s="1015"/>
      <c r="Q32" s="1015"/>
      <c r="R32" s="1015"/>
      <c r="S32" s="1015"/>
      <c r="T32" s="1015"/>
      <c r="U32" s="1015"/>
      <c r="V32" s="1015"/>
      <c r="W32" s="1015"/>
      <c r="X32" s="1015"/>
      <c r="Y32" s="1015"/>
      <c r="Z32" s="1015"/>
    </row>
    <row r="33" spans="1:26" ht="15" customHeight="1">
      <c r="A33" s="1042" t="s">
        <v>58</v>
      </c>
      <c r="B33" s="1031">
        <f>COUNTIF('Tillman UG Footage'!D:D,"*Kattle One*")</f>
        <v>1</v>
      </c>
      <c r="C33" s="1031">
        <f>COUNTIF('Completed Projects Pending PW'!D:D,"*Kattle One*")</f>
        <v>3</v>
      </c>
      <c r="D33" s="1044">
        <f t="shared" si="0"/>
        <v>4</v>
      </c>
      <c r="F33" s="1033" t="s">
        <v>59</v>
      </c>
      <c r="G33" s="1031">
        <f>COUNTIFS('Tillman UG Footage'!F:F,"*Johnnie*",'Tillman UG Footage'!B:B,"&lt;&gt;AREA")</f>
        <v>3</v>
      </c>
      <c r="H33" s="1031">
        <f>COUNTIF('Completed Projects Pending PW'!F:F,"*Johnnie*")</f>
        <v>6</v>
      </c>
      <c r="I33" s="1044">
        <f t="shared" si="1"/>
        <v>9</v>
      </c>
      <c r="J33" s="1015"/>
      <c r="K33" s="1040"/>
      <c r="L33" s="1040"/>
      <c r="M33" s="1040"/>
      <c r="N33" s="1040"/>
      <c r="O33" s="1015"/>
      <c r="P33" s="1015"/>
      <c r="Q33" s="1015"/>
      <c r="R33" s="1015"/>
      <c r="S33" s="1015"/>
      <c r="T33" s="1015"/>
      <c r="U33" s="1015"/>
      <c r="V33" s="1015"/>
      <c r="W33" s="1015"/>
      <c r="X33" s="1015"/>
      <c r="Y33" s="1015"/>
      <c r="Z33" s="1015"/>
    </row>
    <row r="34" spans="1:26">
      <c r="A34" s="1043" t="s">
        <v>60</v>
      </c>
      <c r="B34" s="54">
        <f>COUNTIF('Tillman UG Footage'!D:D,"*Yosep AER*")</f>
        <v>3</v>
      </c>
      <c r="C34" s="54">
        <f>COUNTIF('Completed Projects Pending PW'!D:D,"*Yosep AER*")</f>
        <v>0</v>
      </c>
      <c r="D34" s="1045">
        <f t="shared" si="0"/>
        <v>3</v>
      </c>
      <c r="F34" s="1034" t="s">
        <v>61</v>
      </c>
      <c r="G34" s="54">
        <f>COUNTIFS('Tillman UG Footage'!F:F,"*Miguel*",'Tillman UG Footage'!B:B,"&lt;&gt;AREA")</f>
        <v>4</v>
      </c>
      <c r="H34" s="54">
        <f>COUNTIF('Completed Projects Pending PW'!F:F,"*Miguel*")</f>
        <v>1</v>
      </c>
      <c r="I34" s="1045">
        <f t="shared" si="1"/>
        <v>5</v>
      </c>
      <c r="J34" s="1015"/>
      <c r="K34" s="1040"/>
      <c r="L34" s="1040"/>
      <c r="M34" s="1040"/>
      <c r="N34" s="1040"/>
      <c r="O34" s="1015"/>
      <c r="P34" s="1015"/>
      <c r="Q34" s="1015"/>
      <c r="R34" s="1015"/>
      <c r="S34" s="1015"/>
      <c r="T34" s="1015"/>
      <c r="U34" s="1015"/>
      <c r="V34" s="1015"/>
      <c r="W34" s="1015"/>
      <c r="X34" s="1015"/>
      <c r="Y34" s="1015"/>
      <c r="Z34" s="1015"/>
    </row>
    <row r="35" spans="1:26">
      <c r="A35" s="1042" t="s">
        <v>62</v>
      </c>
      <c r="B35" s="1031">
        <f>COUNTIF('Tillman UG Footage'!D:D,"*APT Communications*")</f>
        <v>1</v>
      </c>
      <c r="C35" s="1031">
        <f>COUNTIF('Completed Projects Pending PW'!D:D,"*APT Communications*")</f>
        <v>1</v>
      </c>
      <c r="D35" s="1044">
        <f t="shared" si="0"/>
        <v>2</v>
      </c>
      <c r="F35" s="1033" t="s">
        <v>63</v>
      </c>
      <c r="G35" s="1031">
        <f>COUNTIFS('Tillman UG Footage'!F:F,"*Eric*",'Tillman UG Footage'!B:B,"&lt;&gt;AREA")</f>
        <v>1</v>
      </c>
      <c r="H35" s="1031">
        <f>COUNTIF('Completed Projects Pending PW'!F:F,"*Eric*")</f>
        <v>0</v>
      </c>
      <c r="I35" s="1044">
        <f t="shared" si="1"/>
        <v>1</v>
      </c>
      <c r="J35" s="1015"/>
      <c r="K35" s="1040"/>
      <c r="L35" s="1040"/>
      <c r="M35" s="1040"/>
      <c r="N35" s="1040"/>
      <c r="O35" s="1015"/>
      <c r="P35" s="1015"/>
      <c r="Q35" s="1015"/>
      <c r="R35" s="1015"/>
      <c r="S35" s="1015"/>
      <c r="T35" s="1015"/>
      <c r="U35" s="1015"/>
      <c r="V35" s="1015"/>
      <c r="W35" s="1015"/>
      <c r="X35" s="1015"/>
      <c r="Y35" s="1015"/>
      <c r="Z35" s="1015"/>
    </row>
    <row r="36" spans="1:26">
      <c r="A36" s="1046" t="s">
        <v>39</v>
      </c>
      <c r="B36" s="1038">
        <f>SUM(B29:B35)</f>
        <v>42</v>
      </c>
      <c r="C36" s="1038">
        <f>SUM(C29:C35)</f>
        <v>29</v>
      </c>
      <c r="D36" s="1039">
        <f>SUM(D29:D35)</f>
        <v>71</v>
      </c>
      <c r="F36" s="1034" t="s">
        <v>64</v>
      </c>
      <c r="G36" s="54">
        <f>COUNTIFS('Tillman UG Footage'!F:F,"*Efrian*",'Tillman UG Footage'!B:B,"&lt;&gt;AREA")</f>
        <v>2</v>
      </c>
      <c r="H36" s="54">
        <f>COUNTIF('Completed Projects Pending PW'!F:F,"*Efrian*")</f>
        <v>0</v>
      </c>
      <c r="I36" s="1045">
        <f t="shared" si="1"/>
        <v>2</v>
      </c>
      <c r="J36" s="1015"/>
      <c r="K36" s="1040"/>
      <c r="L36" s="1040"/>
      <c r="M36" s="1040"/>
      <c r="N36" s="1040"/>
      <c r="O36" s="1015"/>
      <c r="P36" s="1015"/>
      <c r="Q36" s="1015"/>
      <c r="R36" s="1015"/>
      <c r="S36" s="1015"/>
      <c r="T36" s="1015"/>
      <c r="U36" s="1015"/>
      <c r="V36" s="1015"/>
      <c r="W36" s="1015"/>
      <c r="X36" s="1015"/>
      <c r="Y36" s="1015"/>
      <c r="Z36" s="1015"/>
    </row>
    <row r="37" spans="1:26">
      <c r="F37" s="1036" t="s">
        <v>39</v>
      </c>
      <c r="G37" s="1038">
        <f>SUM(G29:G36)</f>
        <v>45</v>
      </c>
      <c r="H37" s="1038">
        <f>SUM(H29:H36)</f>
        <v>29</v>
      </c>
      <c r="I37" s="1039">
        <f>SUM(I29:I36)</f>
        <v>74</v>
      </c>
      <c r="J37" s="1015"/>
      <c r="K37" s="1040"/>
      <c r="L37" s="1040"/>
      <c r="M37" s="1040"/>
      <c r="N37" s="1040"/>
      <c r="O37" s="1015"/>
      <c r="P37" s="1015"/>
      <c r="Q37" s="1015"/>
      <c r="R37" s="1015"/>
      <c r="S37" s="1015"/>
      <c r="T37" s="1015"/>
      <c r="U37" s="1015"/>
      <c r="V37" s="1015"/>
      <c r="W37" s="1015"/>
      <c r="X37" s="1015"/>
      <c r="Y37" s="1015"/>
      <c r="Z37" s="1015"/>
    </row>
    <row r="38" spans="1:26" ht="9.9499999999999993" customHeight="1">
      <c r="J38" s="1015"/>
      <c r="K38" s="1040"/>
      <c r="L38" s="1040"/>
      <c r="M38" s="1040"/>
      <c r="N38" s="1040"/>
      <c r="O38" s="1015"/>
      <c r="P38" s="1015"/>
      <c r="Q38" s="1015"/>
      <c r="R38" s="1015"/>
      <c r="S38" s="1015"/>
      <c r="T38" s="1015"/>
      <c r="U38" s="1015"/>
      <c r="V38" s="1015"/>
      <c r="W38" s="1015"/>
      <c r="X38" s="1015"/>
      <c r="Y38" s="1015"/>
      <c r="Z38" s="1015"/>
    </row>
    <row r="39" spans="1:26" ht="30" customHeight="1">
      <c r="A39" s="1479" t="s">
        <v>65</v>
      </c>
      <c r="B39" s="1479"/>
      <c r="C39" s="1479"/>
      <c r="D39" s="1479"/>
      <c r="E39" s="1479"/>
      <c r="F39" s="1479"/>
      <c r="G39" s="1479"/>
      <c r="H39" s="1479"/>
      <c r="I39" s="1479"/>
      <c r="J39" s="1479"/>
      <c r="K39" s="1480"/>
      <c r="L39" s="1480"/>
      <c r="M39" s="1480"/>
      <c r="N39" s="1480"/>
      <c r="O39" s="1015"/>
      <c r="P39" s="1015"/>
      <c r="Q39" s="1015"/>
      <c r="R39" s="1015"/>
      <c r="S39" s="1015"/>
      <c r="T39" s="1015"/>
      <c r="U39" s="1015"/>
      <c r="V39" s="1015"/>
      <c r="W39" s="1015"/>
      <c r="X39" s="1015"/>
      <c r="Y39" s="1015"/>
      <c r="Z39" s="1015"/>
    </row>
    <row r="40" spans="1:26" ht="15" customHeight="1">
      <c r="A40" s="1014"/>
      <c r="B40" s="1014"/>
      <c r="C40" s="1014"/>
      <c r="D40" s="1014"/>
      <c r="E40" s="1014"/>
      <c r="F40" s="1014"/>
      <c r="G40" s="1014"/>
      <c r="H40" s="1014"/>
      <c r="I40" s="1014"/>
      <c r="J40" s="1015"/>
      <c r="K40" s="1040"/>
      <c r="L40" s="1040"/>
      <c r="M40" s="1040"/>
      <c r="N40" s="1040"/>
      <c r="O40" s="1015"/>
      <c r="P40" s="1015"/>
      <c r="Q40" s="1015"/>
      <c r="R40" s="1015"/>
      <c r="S40" s="1015"/>
      <c r="T40" s="1015"/>
      <c r="U40" s="1015"/>
      <c r="V40" s="1015"/>
      <c r="W40" s="1015"/>
      <c r="X40" s="1015"/>
      <c r="Y40" s="1015"/>
      <c r="Z40" s="1015"/>
    </row>
    <row r="41" spans="1:26" ht="15" customHeight="1">
      <c r="A41" s="1014"/>
      <c r="B41" s="1014"/>
      <c r="C41" s="1014"/>
      <c r="D41" s="1014"/>
      <c r="E41" s="1014"/>
      <c r="F41" s="1014"/>
      <c r="G41" s="1014"/>
      <c r="H41" s="1014"/>
      <c r="I41" s="1014"/>
      <c r="J41" s="1015"/>
      <c r="K41" s="1040"/>
      <c r="L41" s="1040"/>
      <c r="M41" s="1040"/>
      <c r="N41" s="1040"/>
      <c r="O41" s="1015"/>
      <c r="P41" s="1015"/>
      <c r="Q41" s="1015"/>
      <c r="R41" s="1015"/>
      <c r="S41" s="1015"/>
      <c r="T41" s="1015"/>
      <c r="U41" s="1015"/>
      <c r="V41" s="1015"/>
      <c r="W41" s="1015"/>
      <c r="X41" s="1015"/>
      <c r="Y41" s="1015"/>
      <c r="Z41" s="1015"/>
    </row>
    <row r="42" spans="1:26" ht="15" customHeight="1">
      <c r="A42" s="1014"/>
      <c r="B42" s="1014"/>
      <c r="C42" s="1014"/>
      <c r="D42" s="1014"/>
      <c r="E42" s="1014"/>
      <c r="F42" s="1014"/>
      <c r="G42" s="1014"/>
      <c r="H42" s="1014"/>
      <c r="I42" s="1014"/>
      <c r="J42" s="1015"/>
      <c r="K42" s="1040"/>
      <c r="L42" s="1040"/>
      <c r="M42" s="1040"/>
      <c r="N42" s="1040"/>
      <c r="O42" s="1015"/>
      <c r="P42" s="1015"/>
      <c r="Q42" s="1015"/>
      <c r="R42" s="1015"/>
      <c r="S42" s="1015"/>
      <c r="T42" s="1015"/>
      <c r="U42" s="1015"/>
      <c r="V42" s="1015"/>
      <c r="W42" s="1015"/>
      <c r="X42" s="1015"/>
      <c r="Y42" s="1015"/>
      <c r="Z42" s="1015"/>
    </row>
    <row r="43" spans="1:26" ht="15" customHeight="1">
      <c r="A43" s="1014"/>
      <c r="B43" s="1014"/>
      <c r="C43" s="1014"/>
      <c r="D43" s="1014"/>
      <c r="E43" s="1014"/>
      <c r="F43" s="1014"/>
      <c r="G43" s="1014"/>
      <c r="H43" s="1014"/>
      <c r="I43" s="1014"/>
      <c r="J43" s="1015"/>
      <c r="K43" s="1040"/>
      <c r="L43" s="1040"/>
      <c r="M43" s="1040"/>
      <c r="N43" s="1040"/>
      <c r="O43" s="1015"/>
      <c r="P43" s="1015"/>
      <c r="Q43" s="1015"/>
      <c r="R43" s="1015"/>
      <c r="S43" s="1015"/>
      <c r="T43" s="1015"/>
      <c r="U43" s="1015"/>
      <c r="V43" s="1015"/>
      <c r="W43" s="1015"/>
      <c r="X43" s="1015"/>
      <c r="Y43" s="1015"/>
      <c r="Z43" s="1015"/>
    </row>
    <row r="44" spans="1:26" ht="15" customHeight="1">
      <c r="A44" s="1014"/>
      <c r="B44" s="1014"/>
      <c r="C44" s="1014"/>
      <c r="D44" s="1014"/>
      <c r="E44" s="1014"/>
      <c r="F44" s="1014"/>
      <c r="G44" s="1014"/>
      <c r="H44" s="1014"/>
      <c r="I44" s="1014"/>
      <c r="J44" s="1015"/>
      <c r="K44" s="1015"/>
      <c r="L44" s="1015"/>
      <c r="M44" s="1015"/>
      <c r="N44" s="1015"/>
      <c r="O44" s="1015"/>
      <c r="P44" s="1015"/>
      <c r="Q44" s="1015"/>
      <c r="R44" s="1015"/>
      <c r="S44" s="1015"/>
      <c r="T44" s="1015"/>
      <c r="U44" s="1015"/>
      <c r="V44" s="1015"/>
      <c r="W44" s="1015"/>
      <c r="X44" s="1015"/>
      <c r="Y44" s="1015"/>
      <c r="Z44" s="1015"/>
    </row>
    <row r="45" spans="1:26" ht="15" customHeight="1">
      <c r="A45" s="1014"/>
      <c r="B45" s="1014"/>
      <c r="C45" s="1014"/>
      <c r="D45" s="1014"/>
      <c r="E45" s="1014"/>
      <c r="F45" s="1014"/>
      <c r="G45" s="1014"/>
      <c r="H45" s="1014"/>
      <c r="I45" s="1014"/>
      <c r="J45" s="1015"/>
      <c r="K45" s="1015"/>
      <c r="L45" s="1015"/>
      <c r="M45" s="1015"/>
      <c r="N45" s="1015"/>
      <c r="O45" s="1015"/>
      <c r="P45" s="1015"/>
      <c r="Q45" s="1015"/>
      <c r="R45" s="1015"/>
      <c r="S45" s="1015"/>
      <c r="T45" s="1015"/>
      <c r="U45" s="1015"/>
      <c r="V45" s="1015"/>
      <c r="W45" s="1015"/>
      <c r="X45" s="1015"/>
      <c r="Y45" s="1015"/>
      <c r="Z45" s="1015"/>
    </row>
    <row r="46" spans="1:26" ht="15" customHeight="1">
      <c r="A46" s="1014"/>
      <c r="B46" s="1014"/>
      <c r="C46" s="1014"/>
      <c r="D46" s="1014"/>
      <c r="E46" s="1014"/>
      <c r="F46" s="1014"/>
      <c r="G46" s="1014"/>
      <c r="H46" s="1014"/>
      <c r="I46" s="1014"/>
      <c r="J46" s="1015"/>
      <c r="K46" s="1015"/>
      <c r="L46" s="1015"/>
      <c r="M46" s="1015"/>
      <c r="N46" s="1015"/>
      <c r="O46" s="1015"/>
      <c r="P46" s="1015"/>
      <c r="Q46" s="1015"/>
      <c r="R46" s="1015"/>
      <c r="S46" s="1015"/>
      <c r="T46" s="1015"/>
      <c r="U46" s="1015"/>
      <c r="V46" s="1015"/>
      <c r="W46" s="1015"/>
      <c r="X46" s="1015"/>
      <c r="Y46" s="1015"/>
      <c r="Z46" s="1015"/>
    </row>
    <row r="47" spans="1:26" ht="15" customHeight="1">
      <c r="A47" s="1014"/>
      <c r="B47" s="1014"/>
      <c r="C47" s="1014"/>
      <c r="D47" s="1014"/>
      <c r="E47" s="1014"/>
      <c r="F47" s="1014"/>
      <c r="G47" s="1014"/>
      <c r="H47" s="1014"/>
      <c r="I47" s="1014"/>
      <c r="J47" s="1015"/>
      <c r="K47" s="1015"/>
      <c r="L47" s="1015"/>
      <c r="M47" s="1015"/>
      <c r="N47" s="1015"/>
      <c r="O47" s="1015"/>
      <c r="P47" s="1015"/>
      <c r="Q47" s="1015"/>
      <c r="R47" s="1015"/>
      <c r="S47" s="1015"/>
      <c r="T47" s="1015"/>
      <c r="U47" s="1015"/>
      <c r="V47" s="1015"/>
      <c r="W47" s="1015"/>
      <c r="X47" s="1015"/>
      <c r="Y47" s="1015"/>
      <c r="Z47" s="1015"/>
    </row>
    <row r="48" spans="1:26" ht="15" customHeight="1">
      <c r="A48" s="1014"/>
      <c r="B48" s="1014"/>
      <c r="C48" s="1014"/>
      <c r="D48" s="1014"/>
      <c r="E48" s="1014"/>
      <c r="F48" s="1014"/>
      <c r="G48" s="1014"/>
      <c r="H48" s="1014"/>
      <c r="I48" s="1014"/>
      <c r="J48" s="1015"/>
      <c r="K48" s="1015"/>
      <c r="L48" s="1015"/>
      <c r="M48" s="1015"/>
      <c r="N48" s="1015"/>
      <c r="O48" s="1015"/>
      <c r="P48" s="1015"/>
      <c r="Q48" s="1015"/>
      <c r="R48" s="1015"/>
      <c r="S48" s="1015"/>
      <c r="T48" s="1015"/>
      <c r="U48" s="1015"/>
      <c r="V48" s="1015"/>
      <c r="W48" s="1015"/>
      <c r="X48" s="1015"/>
      <c r="Y48" s="1015"/>
      <c r="Z48" s="1015"/>
    </row>
    <row r="49" spans="1:26" ht="9.9499999999999993" customHeight="1">
      <c r="A49" s="1014"/>
      <c r="B49" s="1014"/>
      <c r="C49" s="1014"/>
      <c r="D49" s="1014"/>
      <c r="E49" s="1014"/>
      <c r="F49" s="1014"/>
      <c r="G49" s="1014"/>
      <c r="H49" s="1014"/>
      <c r="I49" s="1014"/>
      <c r="J49" s="1015"/>
      <c r="K49" s="1015"/>
      <c r="L49" s="1015"/>
      <c r="M49" s="1015"/>
      <c r="N49" s="1015"/>
      <c r="O49" s="1015"/>
      <c r="P49" s="1015"/>
      <c r="Q49" s="1015"/>
      <c r="R49" s="1015"/>
      <c r="S49" s="1015"/>
      <c r="T49" s="1015"/>
      <c r="U49" s="1015"/>
      <c r="V49" s="1015"/>
      <c r="W49" s="1015"/>
      <c r="X49" s="1015"/>
      <c r="Y49" s="1015"/>
      <c r="Z49" s="1015"/>
    </row>
    <row r="50" spans="1:26" ht="15" customHeight="1">
      <c r="A50" s="1014"/>
      <c r="B50" s="1014"/>
      <c r="C50" s="1014"/>
      <c r="D50" s="1014"/>
      <c r="E50" s="1014"/>
      <c r="F50" s="1014"/>
      <c r="G50" s="1014"/>
      <c r="H50" s="1014"/>
      <c r="I50" s="1014"/>
      <c r="J50" s="1015"/>
      <c r="K50" s="1015"/>
      <c r="L50" s="1015"/>
      <c r="M50" s="1015"/>
      <c r="N50" s="1015"/>
      <c r="O50" s="1015"/>
      <c r="P50" s="1015"/>
      <c r="Q50" s="1015"/>
      <c r="R50" s="1015"/>
      <c r="S50" s="1015"/>
      <c r="T50" s="1015"/>
      <c r="U50" s="1015"/>
      <c r="V50" s="1015"/>
      <c r="W50" s="1015"/>
      <c r="X50" s="1015"/>
      <c r="Y50" s="1015"/>
      <c r="Z50" s="1015"/>
    </row>
    <row r="51" spans="1:26" ht="15" customHeight="1">
      <c r="A51" s="1014"/>
      <c r="B51" s="1014"/>
      <c r="C51" s="1014"/>
      <c r="D51" s="1014"/>
      <c r="E51" s="1014"/>
      <c r="F51" s="1014"/>
      <c r="G51" s="1014"/>
      <c r="H51" s="1014"/>
      <c r="I51" s="1014"/>
      <c r="J51" s="1015"/>
      <c r="K51" s="1015"/>
      <c r="L51" s="1015"/>
      <c r="M51" s="1015"/>
      <c r="N51" s="1015"/>
      <c r="O51" s="1015"/>
      <c r="P51" s="1015"/>
      <c r="Q51" s="1015"/>
      <c r="R51" s="1015"/>
      <c r="S51" s="1015"/>
      <c r="T51" s="1015"/>
      <c r="U51" s="1015"/>
      <c r="V51" s="1015"/>
      <c r="W51" s="1015"/>
      <c r="X51" s="1015"/>
      <c r="Y51" s="1015"/>
      <c r="Z51" s="1015"/>
    </row>
    <row r="52" spans="1:26" ht="15" customHeight="1">
      <c r="A52" s="1014"/>
      <c r="B52" s="1014"/>
      <c r="C52" s="1014"/>
      <c r="D52" s="1014"/>
      <c r="E52" s="1014"/>
      <c r="F52" s="1014"/>
      <c r="G52" s="1014"/>
      <c r="H52" s="1014"/>
      <c r="I52" s="1014"/>
      <c r="J52" s="1015"/>
      <c r="K52" s="1015"/>
      <c r="L52" s="1015"/>
      <c r="M52" s="1015"/>
      <c r="N52" s="1015"/>
      <c r="O52" s="1015"/>
      <c r="P52" s="1015"/>
      <c r="Q52" s="1015"/>
      <c r="R52" s="1015"/>
      <c r="S52" s="1015"/>
      <c r="T52" s="1015"/>
      <c r="U52" s="1015"/>
      <c r="V52" s="1015"/>
      <c r="W52" s="1015"/>
      <c r="X52" s="1015"/>
      <c r="Y52" s="1015"/>
      <c r="Z52" s="1015"/>
    </row>
    <row r="53" spans="1:26">
      <c r="A53" s="1014"/>
      <c r="B53" s="1014"/>
      <c r="C53" s="1014"/>
      <c r="D53" s="1014"/>
      <c r="E53" s="1014"/>
      <c r="F53" s="1014"/>
      <c r="G53" s="1014"/>
      <c r="H53" s="1014"/>
      <c r="I53" s="1014"/>
      <c r="J53" s="1015"/>
      <c r="K53" s="1015"/>
      <c r="L53" s="1015"/>
      <c r="M53" s="1015"/>
      <c r="N53" s="1015"/>
      <c r="O53" s="1015"/>
      <c r="P53" s="1015"/>
      <c r="Q53" s="1015"/>
      <c r="R53" s="1015"/>
      <c r="S53" s="1015"/>
      <c r="T53" s="1015"/>
      <c r="U53" s="1015"/>
      <c r="V53" s="1015"/>
      <c r="W53" s="1015"/>
      <c r="X53" s="1015"/>
      <c r="Y53" s="1015"/>
      <c r="Z53" s="1015"/>
    </row>
    <row r="54" spans="1:26">
      <c r="A54" s="1014"/>
      <c r="B54" s="1014"/>
      <c r="C54" s="1014"/>
      <c r="D54" s="1014"/>
      <c r="E54" s="1014"/>
      <c r="F54" s="1014"/>
      <c r="G54" s="1014"/>
      <c r="H54" s="1014"/>
      <c r="I54" s="1014"/>
      <c r="J54" s="1015"/>
      <c r="K54" s="1015"/>
      <c r="L54" s="1015"/>
      <c r="M54" s="1015"/>
      <c r="N54" s="1015"/>
      <c r="O54" s="1015"/>
      <c r="P54" s="1015"/>
      <c r="Q54" s="1015"/>
      <c r="R54" s="1015"/>
      <c r="S54" s="1015"/>
      <c r="T54" s="1015"/>
      <c r="U54" s="1015"/>
      <c r="V54" s="1015"/>
      <c r="W54" s="1015"/>
      <c r="X54" s="1015"/>
      <c r="Y54" s="1015"/>
      <c r="Z54" s="1015"/>
    </row>
    <row r="55" spans="1:26">
      <c r="A55" s="1015"/>
      <c r="B55" s="1015"/>
      <c r="C55" s="1015"/>
      <c r="D55" s="1015"/>
      <c r="E55" s="1015"/>
      <c r="F55" s="1015"/>
      <c r="G55" s="1015"/>
      <c r="H55" s="1015"/>
      <c r="I55" s="1015"/>
      <c r="J55" s="1015"/>
      <c r="K55" s="1015"/>
      <c r="L55" s="1015"/>
      <c r="M55" s="1015"/>
      <c r="N55" s="1015"/>
      <c r="O55" s="1015"/>
      <c r="P55" s="1015"/>
      <c r="Q55" s="1015"/>
      <c r="R55" s="1015"/>
      <c r="S55" s="1015"/>
      <c r="T55" s="1015"/>
      <c r="U55" s="1015"/>
      <c r="V55" s="1015"/>
      <c r="W55" s="1015"/>
      <c r="X55" s="1015"/>
      <c r="Y55" s="1015"/>
      <c r="Z55" s="1015"/>
    </row>
    <row r="56" spans="1:26">
      <c r="A56" s="1015"/>
      <c r="B56" s="1015"/>
      <c r="C56" s="1015"/>
      <c r="D56" s="1015"/>
      <c r="E56" s="1015"/>
      <c r="F56" s="1015"/>
      <c r="G56" s="1015"/>
      <c r="H56" s="1015"/>
      <c r="I56" s="1015"/>
      <c r="J56" s="1015"/>
      <c r="K56" s="1015"/>
      <c r="L56" s="1015"/>
      <c r="M56" s="1015"/>
      <c r="N56" s="1015"/>
      <c r="O56" s="1015"/>
      <c r="P56" s="1015"/>
      <c r="Q56" s="1015"/>
      <c r="R56" s="1015"/>
      <c r="S56" s="1015"/>
      <c r="T56" s="1015"/>
      <c r="U56" s="1015"/>
      <c r="V56" s="1015"/>
      <c r="W56" s="1015"/>
      <c r="X56" s="1015"/>
      <c r="Y56" s="1015"/>
      <c r="Z56" s="1015"/>
    </row>
    <row r="57" spans="1:26">
      <c r="A57" s="1015"/>
      <c r="B57" s="1015"/>
      <c r="C57" s="1015"/>
      <c r="D57" s="1015"/>
      <c r="E57" s="1015"/>
      <c r="F57" s="1015"/>
      <c r="G57" s="1015"/>
      <c r="H57" s="1015"/>
      <c r="I57" s="1015"/>
      <c r="J57" s="1015"/>
      <c r="K57" s="1015"/>
      <c r="L57" s="1015"/>
      <c r="M57" s="1015"/>
      <c r="N57" s="1015"/>
      <c r="O57" s="1015"/>
      <c r="P57" s="1015"/>
      <c r="Q57" s="1015"/>
      <c r="R57" s="1015"/>
      <c r="S57" s="1015"/>
      <c r="T57" s="1015"/>
      <c r="U57" s="1015"/>
      <c r="V57" s="1015"/>
      <c r="W57" s="1015"/>
      <c r="X57" s="1015"/>
      <c r="Y57" s="1015"/>
      <c r="Z57" s="1015"/>
    </row>
    <row r="58" spans="1:26">
      <c r="A58" s="1015"/>
      <c r="B58" s="1015"/>
      <c r="C58" s="1015"/>
      <c r="D58" s="1015"/>
      <c r="E58" s="1015"/>
      <c r="F58" s="1015"/>
      <c r="G58" s="1015"/>
      <c r="H58" s="1015"/>
      <c r="I58" s="1015"/>
      <c r="J58" s="1015"/>
      <c r="K58" s="1015"/>
      <c r="L58" s="1015"/>
      <c r="M58" s="1015"/>
      <c r="N58" s="1015"/>
      <c r="O58" s="1015"/>
      <c r="P58" s="1015"/>
      <c r="Q58" s="1015"/>
      <c r="R58" s="1015"/>
      <c r="S58" s="1015"/>
      <c r="T58" s="1015"/>
      <c r="U58" s="1015"/>
      <c r="V58" s="1015"/>
      <c r="W58" s="1015"/>
      <c r="X58" s="1015"/>
      <c r="Y58" s="1015"/>
      <c r="Z58" s="1015"/>
    </row>
    <row r="59" spans="1:26" ht="9.9499999999999993" customHeight="1">
      <c r="A59" s="1015"/>
      <c r="B59" s="1015"/>
      <c r="C59" s="1015"/>
      <c r="D59" s="1015"/>
      <c r="E59" s="1015"/>
      <c r="F59" s="1015"/>
      <c r="G59" s="1015"/>
      <c r="H59" s="1015"/>
      <c r="I59" s="1015"/>
      <c r="J59" s="1015"/>
      <c r="K59" s="1015"/>
      <c r="L59" s="1015"/>
      <c r="M59" s="1015"/>
      <c r="N59" s="1015"/>
      <c r="O59" s="1015"/>
      <c r="P59" s="1015"/>
      <c r="Q59" s="1015"/>
      <c r="R59" s="1015"/>
      <c r="S59" s="1015"/>
      <c r="T59" s="1015"/>
      <c r="U59" s="1015"/>
      <c r="V59" s="1015"/>
      <c r="W59" s="1015"/>
      <c r="X59" s="1015"/>
      <c r="Y59" s="1015"/>
      <c r="Z59" s="1015"/>
    </row>
    <row r="60" spans="1:26" ht="30" customHeight="1">
      <c r="A60" s="1481" t="s">
        <v>66</v>
      </c>
      <c r="B60" s="1481"/>
      <c r="C60" s="1481"/>
      <c r="D60" s="1481"/>
      <c r="E60" s="1481"/>
      <c r="F60" s="1481"/>
      <c r="G60" s="1481"/>
      <c r="H60" s="1481"/>
      <c r="I60" s="1481"/>
      <c r="J60" s="1481"/>
      <c r="K60" s="1481"/>
      <c r="L60" s="1481"/>
      <c r="M60" s="1481"/>
      <c r="N60" s="1481"/>
      <c r="O60" s="1015"/>
      <c r="P60" s="1015"/>
      <c r="Q60" s="1015"/>
      <c r="R60" s="1015"/>
      <c r="S60" s="1015"/>
      <c r="T60" s="1015"/>
      <c r="U60" s="1015"/>
      <c r="V60" s="1015"/>
      <c r="W60" s="1015"/>
      <c r="X60" s="1015"/>
      <c r="Y60" s="1015"/>
      <c r="Z60" s="1015"/>
    </row>
    <row r="61" spans="1:26">
      <c r="A61" s="1032" t="s">
        <v>67</v>
      </c>
      <c r="B61" s="1029" t="s">
        <v>19</v>
      </c>
      <c r="C61" s="1029" t="s">
        <v>46</v>
      </c>
      <c r="D61" s="1029" t="s">
        <v>49</v>
      </c>
      <c r="E61" s="1029" t="s">
        <v>68</v>
      </c>
      <c r="F61" s="1029" t="s">
        <v>69</v>
      </c>
      <c r="G61" s="1029" t="s">
        <v>70</v>
      </c>
      <c r="H61" s="1035" t="s">
        <v>25</v>
      </c>
    </row>
    <row r="62" spans="1:26">
      <c r="A62" s="1033" t="str">
        <f>IF('Completed Projects Pending PW'!A2="","",'Completed Projects Pending PW'!A2)</f>
        <v>BHU-FAL-01-W</v>
      </c>
      <c r="B62" s="1030" t="str">
        <f>IF('Completed Projects Pending PW'!A2="","",'Completed Projects Pending PW'!B2)</f>
        <v>Bradenton</v>
      </c>
      <c r="C62" s="1030" t="str">
        <f>IF('Completed Projects Pending PW'!A2="","",'Completed Projects Pending PW'!D2)</f>
        <v>Lightspeed In-House</v>
      </c>
      <c r="D62" s="1030" t="str">
        <f>IF('Completed Projects Pending PW'!A2="","",'Completed Projects Pending PW'!F2)</f>
        <v>Betsy</v>
      </c>
      <c r="E62" s="1031">
        <f>IF('Completed Projects Pending PW'!A2="","",'Completed Projects Pending PW'!H2)</f>
        <v>0</v>
      </c>
      <c r="F62" s="1031">
        <f>IF('Completed Projects Pending PW'!A2="","",'Completed Projects Pending PW'!V2)</f>
        <v>158</v>
      </c>
      <c r="G62" s="1031">
        <f>IF('Completed Projects Pending PW'!A2="","",'Completed Projects Pending PW'!W2)</f>
        <v>195</v>
      </c>
      <c r="H62" s="1421">
        <f>IF('Completed Projects Pending PW'!A2="","",'Completed Projects Pending PW'!N2)</f>
        <v>2167.3000000000002</v>
      </c>
    </row>
    <row r="63" spans="1:26">
      <c r="A63" s="1033" t="str">
        <f>IF('Completed Projects Pending PW'!A3="","",'Completed Projects Pending PW'!A3)</f>
        <v>D-HLR204</v>
      </c>
      <c r="B63" s="1030" t="str">
        <f>IF('Completed Projects Pending PW'!A3="","",'Completed Projects Pending PW'!B3)</f>
        <v>Bradenton</v>
      </c>
      <c r="C63" s="1030" t="str">
        <f>IF('Completed Projects Pending PW'!A3="","",'Completed Projects Pending PW'!D3)</f>
        <v>Lightspeed In-House</v>
      </c>
      <c r="D63" s="1030" t="str">
        <f>IF('Completed Projects Pending PW'!A3="","",'Completed Projects Pending PW'!F3)</f>
        <v>Betsy</v>
      </c>
      <c r="E63" s="1031">
        <f>IF('Completed Projects Pending PW'!A3="","",'Completed Projects Pending PW'!H3)</f>
        <v>69</v>
      </c>
      <c r="F63" s="1031">
        <f>IF('Completed Projects Pending PW'!A3="","",'Completed Projects Pending PW'!V3)</f>
        <v>3997</v>
      </c>
      <c r="G63" s="1031">
        <f>IF('Completed Projects Pending PW'!A3="","",'Completed Projects Pending PW'!W3)</f>
        <v>3937</v>
      </c>
      <c r="H63" s="1421">
        <f>IF('Completed Projects Pending PW'!A3="","",'Completed Projects Pending PW'!N3)</f>
        <v>51632</v>
      </c>
    </row>
    <row r="64" spans="1:26">
      <c r="A64" s="1033" t="str">
        <f>IF('Completed Projects Pending PW'!A4="","",'Completed Projects Pending PW'!A4)</f>
        <v>D-HLR205</v>
      </c>
      <c r="B64" s="1030" t="str">
        <f>IF('Completed Projects Pending PW'!A4="","",'Completed Projects Pending PW'!B4)</f>
        <v>Bradenton</v>
      </c>
      <c r="C64" s="1030" t="str">
        <f>IF('Completed Projects Pending PW'!A4="","",'Completed Projects Pending PW'!D4)</f>
        <v>North Path</v>
      </c>
      <c r="D64" s="1030" t="str">
        <f>IF('Completed Projects Pending PW'!A4="","",'Completed Projects Pending PW'!F4)</f>
        <v>Joshua</v>
      </c>
      <c r="E64" s="1031">
        <f>IF('Completed Projects Pending PW'!A4="","",'Completed Projects Pending PW'!H4)</f>
        <v>74</v>
      </c>
      <c r="F64" s="1031">
        <f>IF('Completed Projects Pending PW'!A4="","",'Completed Projects Pending PW'!V4)</f>
        <v>4716</v>
      </c>
      <c r="G64" s="1031">
        <f>IF('Completed Projects Pending PW'!A4="","",'Completed Projects Pending PW'!W4)</f>
        <v>4731</v>
      </c>
      <c r="H64" s="1421">
        <f>IF('Completed Projects Pending PW'!A4="","",'Completed Projects Pending PW'!N4)</f>
        <v>47064</v>
      </c>
    </row>
    <row r="65" spans="1:8">
      <c r="A65" s="1033" t="str">
        <f>IF('Completed Projects Pending PW'!A5="","",'Completed Projects Pending PW'!A5)</f>
        <v>D-HLR212</v>
      </c>
      <c r="B65" s="1030" t="str">
        <f>IF('Completed Projects Pending PW'!A5="","",'Completed Projects Pending PW'!B5)</f>
        <v>Bradenton</v>
      </c>
      <c r="C65" s="1030" t="str">
        <f>IF('Completed Projects Pending PW'!A5="","",'Completed Projects Pending PW'!D5)</f>
        <v>North Path</v>
      </c>
      <c r="D65" s="1030" t="str">
        <f>IF('Completed Projects Pending PW'!A5="","",'Completed Projects Pending PW'!F5)</f>
        <v>Joshua</v>
      </c>
      <c r="E65" s="1031">
        <f>IF('Completed Projects Pending PW'!A5="","",'Completed Projects Pending PW'!H5)</f>
        <v>48</v>
      </c>
      <c r="F65" s="1031">
        <f>IF('Completed Projects Pending PW'!A5="","",'Completed Projects Pending PW'!V5)</f>
        <v>2982</v>
      </c>
      <c r="G65" s="1031">
        <f>IF('Completed Projects Pending PW'!A5="","",'Completed Projects Pending PW'!W5)</f>
        <v>2970</v>
      </c>
      <c r="H65" s="1421">
        <f>IF('Completed Projects Pending PW'!A5="","",'Completed Projects Pending PW'!N5)</f>
        <v>39064</v>
      </c>
    </row>
    <row r="66" spans="1:8">
      <c r="A66" s="1033" t="str">
        <f>IF('Completed Projects Pending PW'!A6="","",'Completed Projects Pending PW'!A6)</f>
        <v>FB-HAL113</v>
      </c>
      <c r="B66" s="1030" t="str">
        <f>IF('Completed Projects Pending PW'!A6="","",'Completed Projects Pending PW'!B6)</f>
        <v>Bradenton</v>
      </c>
      <c r="C66" s="1030" t="str">
        <f>IF('Completed Projects Pending PW'!A6="","",'Completed Projects Pending PW'!D6)</f>
        <v>North Path</v>
      </c>
      <c r="D66" s="1030" t="str">
        <f>IF('Completed Projects Pending PW'!A6="","",'Completed Projects Pending PW'!F6)</f>
        <v>Cody</v>
      </c>
      <c r="E66" s="1031">
        <f>IF('Completed Projects Pending PW'!A6="","",'Completed Projects Pending PW'!H6)</f>
        <v>0</v>
      </c>
      <c r="F66" s="1031">
        <f>IF('Completed Projects Pending PW'!A6="","",'Completed Projects Pending PW'!V6)</f>
        <v>4048</v>
      </c>
      <c r="G66" s="1031">
        <f>IF('Completed Projects Pending PW'!A6="","",'Completed Projects Pending PW'!W6)</f>
        <v>4028</v>
      </c>
      <c r="H66" s="1421">
        <f>IF('Completed Projects Pending PW'!A6="","",'Completed Projects Pending PW'!N6)</f>
        <v>49932.800000000003</v>
      </c>
    </row>
    <row r="67" spans="1:8">
      <c r="A67" s="1033" t="str">
        <f>IF('Completed Projects Pending PW'!A7="","",'Completed Projects Pending PW'!A7)</f>
        <v>FB-HAL177</v>
      </c>
      <c r="B67" s="1030" t="str">
        <f>IF('Completed Projects Pending PW'!A7="","",'Completed Projects Pending PW'!B7)</f>
        <v>Bradenton</v>
      </c>
      <c r="C67" s="1030" t="str">
        <f>IF('Completed Projects Pending PW'!A7="","",'Completed Projects Pending PW'!D7)</f>
        <v>North Path</v>
      </c>
      <c r="D67" s="1030" t="str">
        <f>IF('Completed Projects Pending PW'!A7="","",'Completed Projects Pending PW'!F7)</f>
        <v>Cody</v>
      </c>
      <c r="E67" s="1031">
        <f>IF('Completed Projects Pending PW'!A7="","",'Completed Projects Pending PW'!H7)</f>
        <v>0</v>
      </c>
      <c r="F67" s="1031">
        <f>IF('Completed Projects Pending PW'!A7="","",'Completed Projects Pending PW'!V7)</f>
        <v>1388</v>
      </c>
      <c r="G67" s="1031">
        <f>IF('Completed Projects Pending PW'!A7="","",'Completed Projects Pending PW'!W7)</f>
        <v>1360</v>
      </c>
      <c r="H67" s="1421">
        <f>IF('Completed Projects Pending PW'!A7="","",'Completed Projects Pending PW'!N7)</f>
        <v>18270.8</v>
      </c>
    </row>
    <row r="68" spans="1:8">
      <c r="A68" s="1033" t="str">
        <f>IF('Completed Projects Pending PW'!A8="","",'Completed Projects Pending PW'!A8)</f>
        <v>FB-HLR201</v>
      </c>
      <c r="B68" s="1030" t="str">
        <f>IF('Completed Projects Pending PW'!A8="","",'Completed Projects Pending PW'!B8)</f>
        <v>Bradenton</v>
      </c>
      <c r="C68" s="1030" t="str">
        <f>IF('Completed Projects Pending PW'!A8="","",'Completed Projects Pending PW'!D8)</f>
        <v>Lightspeed In-House / GN Systems</v>
      </c>
      <c r="D68" s="1030" t="str">
        <f>IF('Completed Projects Pending PW'!A8="","",'Completed Projects Pending PW'!F8)</f>
        <v>Cody</v>
      </c>
      <c r="E68" s="1031">
        <f>IF('Completed Projects Pending PW'!A8="","",'Completed Projects Pending PW'!H8)</f>
        <v>0</v>
      </c>
      <c r="F68" s="1031">
        <f>IF('Completed Projects Pending PW'!A8="","",'Completed Projects Pending PW'!V8)</f>
        <v>9840</v>
      </c>
      <c r="G68" s="1031">
        <f>IF('Completed Projects Pending PW'!A8="","",'Completed Projects Pending PW'!W8)</f>
        <v>9806</v>
      </c>
      <c r="H68" s="1421">
        <f>IF('Completed Projects Pending PW'!A8="","",'Completed Projects Pending PW'!N8)</f>
        <v>144972.5</v>
      </c>
    </row>
    <row r="69" spans="1:8">
      <c r="A69" s="1033" t="str">
        <f>IF('Completed Projects Pending PW'!A9="","",'Completed Projects Pending PW'!A9)</f>
        <v>FB-HLX417</v>
      </c>
      <c r="B69" s="1030" t="str">
        <f>IF('Completed Projects Pending PW'!A9="","",'Completed Projects Pending PW'!B9)</f>
        <v>Bradenton</v>
      </c>
      <c r="C69" s="1030" t="str">
        <f>IF('Completed Projects Pending PW'!A9="","",'Completed Projects Pending PW'!D9)</f>
        <v>GN Systems</v>
      </c>
      <c r="D69" s="1030" t="str">
        <f>IF('Completed Projects Pending PW'!A9="","",'Completed Projects Pending PW'!F9)</f>
        <v>Cody</v>
      </c>
      <c r="E69" s="1031">
        <f>IF('Completed Projects Pending PW'!A9="","",'Completed Projects Pending PW'!H9)</f>
        <v>0</v>
      </c>
      <c r="F69" s="1031">
        <f>IF('Completed Projects Pending PW'!A9="","",'Completed Projects Pending PW'!V9)</f>
        <v>1029</v>
      </c>
      <c r="G69" s="1031">
        <f>IF('Completed Projects Pending PW'!A9="","",'Completed Projects Pending PW'!W9)</f>
        <v>1036</v>
      </c>
      <c r="H69" s="1421">
        <f>IF('Completed Projects Pending PW'!A9="","",'Completed Projects Pending PW'!N9)</f>
        <v>12977.65</v>
      </c>
    </row>
    <row r="70" spans="1:8">
      <c r="A70" s="1033" t="str">
        <f>IF('Completed Projects Pending PW'!A10="","",'Completed Projects Pending PW'!A10)</f>
        <v>FB-HOE401-V3</v>
      </c>
      <c r="B70" s="1030" t="str">
        <f>IF('Completed Projects Pending PW'!A10="","",'Completed Projects Pending PW'!B10)</f>
        <v>Bradenton</v>
      </c>
      <c r="C70" s="1030" t="str">
        <f>IF('Completed Projects Pending PW'!A10="","",'Completed Projects Pending PW'!D10)</f>
        <v>North Path</v>
      </c>
      <c r="D70" s="1030" t="str">
        <f>IF('Completed Projects Pending PW'!A10="","",'Completed Projects Pending PW'!F10)</f>
        <v>Cody</v>
      </c>
      <c r="E70" s="1031">
        <f>IF('Completed Projects Pending PW'!A10="","",'Completed Projects Pending PW'!H10)</f>
        <v>0</v>
      </c>
      <c r="F70" s="1031">
        <f>IF('Completed Projects Pending PW'!A10="","",'Completed Projects Pending PW'!V10)</f>
        <v>6978</v>
      </c>
      <c r="G70" s="1031">
        <f>IF('Completed Projects Pending PW'!A10="","",'Completed Projects Pending PW'!W10)</f>
        <v>6978</v>
      </c>
      <c r="H70" s="1421">
        <f>IF('Completed Projects Pending PW'!A10="","",'Completed Projects Pending PW'!N10)</f>
        <v>118710.8</v>
      </c>
    </row>
    <row r="71" spans="1:8">
      <c r="A71" s="1033" t="str">
        <f>IF('Completed Projects Pending PW'!A11="","",'Completed Projects Pending PW'!A11)</f>
        <v>Willow Walk North</v>
      </c>
      <c r="B71" s="1030" t="str">
        <f>IF('Completed Projects Pending PW'!A11="","",'Completed Projects Pending PW'!B11)</f>
        <v>Bradenton</v>
      </c>
      <c r="C71" s="1030" t="str">
        <f>IF('Completed Projects Pending PW'!A11="","",'Completed Projects Pending PW'!D11)</f>
        <v>Kattle One</v>
      </c>
      <c r="D71" s="1030" t="str">
        <f>IF('Completed Projects Pending PW'!A11="","",'Completed Projects Pending PW'!F11)</f>
        <v>Cody</v>
      </c>
      <c r="E71" s="1031">
        <f>IF('Completed Projects Pending PW'!A11="","",'Completed Projects Pending PW'!H11)</f>
        <v>115</v>
      </c>
      <c r="F71" s="1031">
        <f>IF('Completed Projects Pending PW'!A11="","",'Completed Projects Pending PW'!V11)</f>
        <v>7078</v>
      </c>
      <c r="G71" s="1031">
        <f>IF('Completed Projects Pending PW'!A11="","",'Completed Projects Pending PW'!W11)</f>
        <v>7239</v>
      </c>
      <c r="H71" s="1421">
        <f>IF('Completed Projects Pending PW'!A11="","",'Completed Projects Pending PW'!N11)</f>
        <v>125188</v>
      </c>
    </row>
    <row r="72" spans="1:8">
      <c r="A72" s="1033" t="str">
        <f>IF('Completed Projects Pending PW'!A12="","",'Completed Projects Pending PW'!A12)</f>
        <v>D-HDF703</v>
      </c>
      <c r="B72" s="1030" t="str">
        <f>IF('Completed Projects Pending PW'!A12="","",'Completed Projects Pending PW'!B12)</f>
        <v>Fort Myers</v>
      </c>
      <c r="C72" s="1030" t="str">
        <f>IF('Completed Projects Pending PW'!A12="","",'Completed Projects Pending PW'!D12)</f>
        <v>GN Systems</v>
      </c>
      <c r="D72" s="1030" t="str">
        <f>IF('Completed Projects Pending PW'!A12="","",'Completed Projects Pending PW'!F12)</f>
        <v>Joshua</v>
      </c>
      <c r="E72" s="1031">
        <f>IF('Completed Projects Pending PW'!A12="","",'Completed Projects Pending PW'!H12)</f>
        <v>30</v>
      </c>
      <c r="F72" s="1031">
        <f>IF('Completed Projects Pending PW'!A12="","",'Completed Projects Pending PW'!V12)</f>
        <v>2580</v>
      </c>
      <c r="G72" s="1031">
        <f>IF('Completed Projects Pending PW'!A12="","",'Completed Projects Pending PW'!W12)</f>
        <v>2637</v>
      </c>
      <c r="H72" s="1421">
        <f>IF('Completed Projects Pending PW'!A12="","",'Completed Projects Pending PW'!N12)</f>
        <v>31387.05</v>
      </c>
    </row>
    <row r="73" spans="1:8">
      <c r="A73" s="1033" t="str">
        <f>IF('Completed Projects Pending PW'!A13="","",'Completed Projects Pending PW'!A13)</f>
        <v>D-HDF705</v>
      </c>
      <c r="B73" s="1030" t="str">
        <f>IF('Completed Projects Pending PW'!A13="","",'Completed Projects Pending PW'!B13)</f>
        <v>Fort Myers</v>
      </c>
      <c r="C73" s="1030" t="str">
        <f>IF('Completed Projects Pending PW'!A13="","",'Completed Projects Pending PW'!D13)</f>
        <v>GN Systems</v>
      </c>
      <c r="D73" s="1030" t="str">
        <f>IF('Completed Projects Pending PW'!A13="","",'Completed Projects Pending PW'!F13)</f>
        <v>Joshua</v>
      </c>
      <c r="E73" s="1031">
        <f>IF('Completed Projects Pending PW'!A13="","",'Completed Projects Pending PW'!H13)</f>
        <v>73</v>
      </c>
      <c r="F73" s="1031">
        <f>IF('Completed Projects Pending PW'!A13="","",'Completed Projects Pending PW'!V13)</f>
        <v>6263</v>
      </c>
      <c r="G73" s="1031">
        <f>IF('Completed Projects Pending PW'!A13="","",'Completed Projects Pending PW'!W13)</f>
        <v>6221</v>
      </c>
      <c r="H73" s="1421">
        <f>IF('Completed Projects Pending PW'!A13="","",'Completed Projects Pending PW'!N13)</f>
        <v>77814</v>
      </c>
    </row>
    <row r="74" spans="1:8">
      <c r="A74" s="1033" t="str">
        <f>IF('Completed Projects Pending PW'!A14="","",'Completed Projects Pending PW'!A14)</f>
        <v>D-HDF707</v>
      </c>
      <c r="B74" s="1030" t="str">
        <f>IF('Completed Projects Pending PW'!A14="","",'Completed Projects Pending PW'!B14)</f>
        <v>Fort Myers</v>
      </c>
      <c r="C74" s="1030" t="str">
        <f>IF('Completed Projects Pending PW'!A14="","",'Completed Projects Pending PW'!D14)</f>
        <v>Lightspeed In-House</v>
      </c>
      <c r="D74" s="1030" t="str">
        <f>IF('Completed Projects Pending PW'!A14="","",'Completed Projects Pending PW'!F14)</f>
        <v>Joshua</v>
      </c>
      <c r="E74" s="1031">
        <f>IF('Completed Projects Pending PW'!A14="","",'Completed Projects Pending PW'!H14)</f>
        <v>80</v>
      </c>
      <c r="F74" s="1031">
        <f>IF('Completed Projects Pending PW'!A14="","",'Completed Projects Pending PW'!V14)</f>
        <v>5052</v>
      </c>
      <c r="G74" s="1031">
        <f>IF('Completed Projects Pending PW'!A14="","",'Completed Projects Pending PW'!W14)</f>
        <v>4889</v>
      </c>
      <c r="H74" s="1421">
        <f>IF('Completed Projects Pending PW'!A14="","",'Completed Projects Pending PW'!N14)</f>
        <v>65843.5</v>
      </c>
    </row>
    <row r="75" spans="1:8">
      <c r="A75" s="1033" t="str">
        <f>IF('Completed Projects Pending PW'!A15="","",'Completed Projects Pending PW'!A15)</f>
        <v>D-HDF710</v>
      </c>
      <c r="B75" s="1030" t="str">
        <f>IF('Completed Projects Pending PW'!A15="","",'Completed Projects Pending PW'!B15)</f>
        <v>Fort Myers</v>
      </c>
      <c r="C75" s="1030" t="str">
        <f>IF('Completed Projects Pending PW'!A15="","",'Completed Projects Pending PW'!D15)</f>
        <v>GN Systems</v>
      </c>
      <c r="D75" s="1030" t="str">
        <f>IF('Completed Projects Pending PW'!A15="","",'Completed Projects Pending PW'!F15)</f>
        <v>Joshua</v>
      </c>
      <c r="E75" s="1031">
        <f>IF('Completed Projects Pending PW'!A15="","",'Completed Projects Pending PW'!H15)</f>
        <v>61</v>
      </c>
      <c r="F75" s="1031">
        <f>IF('Completed Projects Pending PW'!A15="","",'Completed Projects Pending PW'!V15)</f>
        <v>4641</v>
      </c>
      <c r="G75" s="1031">
        <f>IF('Completed Projects Pending PW'!A15="","",'Completed Projects Pending PW'!W15)</f>
        <v>4757</v>
      </c>
      <c r="H75" s="1421">
        <f>IF('Completed Projects Pending PW'!A15="","",'Completed Projects Pending PW'!N15)</f>
        <v>56650</v>
      </c>
    </row>
    <row r="76" spans="1:8">
      <c r="A76" s="1033" t="str">
        <f>IF('Completed Projects Pending PW'!A16="","",'Completed Projects Pending PW'!A16)</f>
        <v>D-HDF711</v>
      </c>
      <c r="B76" s="1030" t="str">
        <f>IF('Completed Projects Pending PW'!A16="","",'Completed Projects Pending PW'!B16)</f>
        <v>Fort Myers</v>
      </c>
      <c r="C76" s="1030" t="str">
        <f>IF('Completed Projects Pending PW'!A16="","",'Completed Projects Pending PW'!D16)</f>
        <v>GN Systems</v>
      </c>
      <c r="D76" s="1030" t="str">
        <f>IF('Completed Projects Pending PW'!A16="","",'Completed Projects Pending PW'!F16)</f>
        <v>Joshua</v>
      </c>
      <c r="E76" s="1031">
        <f>IF('Completed Projects Pending PW'!A16="","",'Completed Projects Pending PW'!H16)</f>
        <v>82</v>
      </c>
      <c r="F76" s="1031">
        <f>IF('Completed Projects Pending PW'!A16="","",'Completed Projects Pending PW'!V16)</f>
        <v>8100</v>
      </c>
      <c r="G76" s="1031">
        <f>IF('Completed Projects Pending PW'!A16="","",'Completed Projects Pending PW'!W16)</f>
        <v>7972</v>
      </c>
      <c r="H76" s="1421">
        <f>IF('Completed Projects Pending PW'!A16="","",'Completed Projects Pending PW'!N16)</f>
        <v>101871</v>
      </c>
    </row>
    <row r="77" spans="1:8">
      <c r="A77" s="1033" t="str">
        <f>IF('Completed Projects Pending PW'!A17="","",'Completed Projects Pending PW'!A17)</f>
        <v>D-HDF713</v>
      </c>
      <c r="B77" s="1030" t="str">
        <f>IF('Completed Projects Pending PW'!A17="","",'Completed Projects Pending PW'!B17)</f>
        <v>Fort Myers</v>
      </c>
      <c r="C77" s="1030" t="str">
        <f>IF('Completed Projects Pending PW'!A17="","",'Completed Projects Pending PW'!D17)</f>
        <v>GN Systems</v>
      </c>
      <c r="D77" s="1030" t="str">
        <f>IF('Completed Projects Pending PW'!A17="","",'Completed Projects Pending PW'!F17)</f>
        <v>Joshua</v>
      </c>
      <c r="E77" s="1031">
        <f>IF('Completed Projects Pending PW'!A17="","",'Completed Projects Pending PW'!H17)</f>
        <v>77</v>
      </c>
      <c r="F77" s="1031">
        <f>IF('Completed Projects Pending PW'!A17="","",'Completed Projects Pending PW'!V17)</f>
        <v>8013</v>
      </c>
      <c r="G77" s="1031">
        <f>IF('Completed Projects Pending PW'!A17="","",'Completed Projects Pending PW'!W17)</f>
        <v>7885</v>
      </c>
      <c r="H77" s="1421">
        <f>IF('Completed Projects Pending PW'!A17="","",'Completed Projects Pending PW'!N17)</f>
        <v>90786</v>
      </c>
    </row>
    <row r="78" spans="1:8">
      <c r="A78" s="1033" t="str">
        <f>IF('Completed Projects Pending PW'!A18="","",'Completed Projects Pending PW'!A18)</f>
        <v>D-HDF715</v>
      </c>
      <c r="B78" s="1030" t="str">
        <f>IF('Completed Projects Pending PW'!A18="","",'Completed Projects Pending PW'!B18)</f>
        <v>Fort Myers</v>
      </c>
      <c r="C78" s="1030" t="str">
        <f>IF('Completed Projects Pending PW'!A18="","",'Completed Projects Pending PW'!D18)</f>
        <v>GN Systems</v>
      </c>
      <c r="D78" s="1030" t="str">
        <f>IF('Completed Projects Pending PW'!A18="","",'Completed Projects Pending PW'!F18)</f>
        <v>Joshua</v>
      </c>
      <c r="E78" s="1031">
        <f>IF('Completed Projects Pending PW'!A18="","",'Completed Projects Pending PW'!H18)</f>
        <v>78</v>
      </c>
      <c r="F78" s="1031">
        <f>IF('Completed Projects Pending PW'!A18="","",'Completed Projects Pending PW'!V18)</f>
        <v>6758</v>
      </c>
      <c r="G78" s="1031">
        <f>IF('Completed Projects Pending PW'!A18="","",'Completed Projects Pending PW'!W18)</f>
        <v>6565</v>
      </c>
      <c r="H78" s="1421">
        <f>IF('Completed Projects Pending PW'!A18="","",'Completed Projects Pending PW'!N18)</f>
        <v>84477</v>
      </c>
    </row>
    <row r="79" spans="1:8">
      <c r="A79" s="1033" t="str">
        <f>IF('Completed Projects Pending PW'!A19="","",'Completed Projects Pending PW'!A19)</f>
        <v>FB-HWP478</v>
      </c>
      <c r="B79" s="1030" t="str">
        <f>IF('Completed Projects Pending PW'!A19="","",'Completed Projects Pending PW'!B19)</f>
        <v>Lakeland</v>
      </c>
      <c r="C79" s="1030" t="str">
        <f>IF('Completed Projects Pending PW'!A19="","",'Completed Projects Pending PW'!D19)</f>
        <v>Brothers</v>
      </c>
      <c r="D79" s="1030" t="str">
        <f>IF('Completed Projects Pending PW'!A19="","",'Completed Projects Pending PW'!F19)</f>
        <v>Travis</v>
      </c>
      <c r="E79" s="1031">
        <f>IF('Completed Projects Pending PW'!A19="","",'Completed Projects Pending PW'!H19)</f>
        <v>0</v>
      </c>
      <c r="F79" s="1031">
        <f>IF('Completed Projects Pending PW'!A19="","",'Completed Projects Pending PW'!V19)</f>
        <v>923</v>
      </c>
      <c r="G79" s="1031">
        <f>IF('Completed Projects Pending PW'!A19="","",'Completed Projects Pending PW'!W19)</f>
        <v>918</v>
      </c>
      <c r="H79" s="1421">
        <f>IF('Completed Projects Pending PW'!A19="","",'Completed Projects Pending PW'!N19)</f>
        <v>13022.05</v>
      </c>
    </row>
    <row r="80" spans="1:8">
      <c r="A80" s="1033" t="str">
        <f>IF('Completed Projects Pending PW'!A20="","",'Completed Projects Pending PW'!A20)</f>
        <v>FB-HWP1305</v>
      </c>
      <c r="B80" s="1030" t="str">
        <f>IF('Completed Projects Pending PW'!A20="","",'Completed Projects Pending PW'!B20)</f>
        <v>Lakeland</v>
      </c>
      <c r="C80" s="1030" t="str">
        <f>IF('Completed Projects Pending PW'!A20="","",'Completed Projects Pending PW'!D20)</f>
        <v>Splice Only</v>
      </c>
      <c r="D80" s="1030" t="str">
        <f>IF('Completed Projects Pending PW'!A20="","",'Completed Projects Pending PW'!F20)</f>
        <v>Miguel</v>
      </c>
      <c r="E80" s="1031">
        <f>IF('Completed Projects Pending PW'!A20="","",'Completed Projects Pending PW'!H20)</f>
        <v>0</v>
      </c>
      <c r="F80" s="1031">
        <f>IF('Completed Projects Pending PW'!A20="","",'Completed Projects Pending PW'!V20)</f>
        <v>0</v>
      </c>
      <c r="G80" s="1031">
        <f>IF('Completed Projects Pending PW'!A20="","",'Completed Projects Pending PW'!W20)</f>
        <v>0</v>
      </c>
      <c r="H80" s="1421">
        <f>IF('Completed Projects Pending PW'!A20="","",'Completed Projects Pending PW'!N20)</f>
        <v>1931.75</v>
      </c>
    </row>
    <row r="81" spans="1:8">
      <c r="A81" s="1033" t="str">
        <f>IF('Completed Projects Pending PW'!A21="","",'Completed Projects Pending PW'!A21)</f>
        <v>FB-HSF381</v>
      </c>
      <c r="B81" s="1030" t="str">
        <f>IF('Completed Projects Pending PW'!A21="","",'Completed Projects Pending PW'!B21)</f>
        <v>Port Charlotte</v>
      </c>
      <c r="C81" s="1030" t="str">
        <f>IF('Completed Projects Pending PW'!A21="","",'Completed Projects Pending PW'!D21)</f>
        <v>GN Systems</v>
      </c>
      <c r="D81" s="1030" t="str">
        <f>IF('Completed Projects Pending PW'!A21="","",'Completed Projects Pending PW'!F21)</f>
        <v>Joshua</v>
      </c>
      <c r="E81" s="1031">
        <f>IF('Completed Projects Pending PW'!A21="","",'Completed Projects Pending PW'!H21)</f>
        <v>0</v>
      </c>
      <c r="F81" s="1031">
        <f>IF('Completed Projects Pending PW'!A21="","",'Completed Projects Pending PW'!V21)</f>
        <v>2136</v>
      </c>
      <c r="G81" s="1031">
        <f>IF('Completed Projects Pending PW'!A21="","",'Completed Projects Pending PW'!W21)</f>
        <v>2179</v>
      </c>
      <c r="H81" s="1421">
        <f>IF('Completed Projects Pending PW'!A21="","",'Completed Projects Pending PW'!N21)</f>
        <v>26639.1</v>
      </c>
    </row>
    <row r="82" spans="1:8">
      <c r="A82" s="1033" t="str">
        <f>IF('Completed Projects Pending PW'!A22="","",'Completed Projects Pending PW'!A22)</f>
        <v>FB-HSF383</v>
      </c>
      <c r="B82" s="1030" t="str">
        <f>IF('Completed Projects Pending PW'!A22="","",'Completed Projects Pending PW'!B22)</f>
        <v>Port Charlotte</v>
      </c>
      <c r="C82" s="1030" t="str">
        <f>IF('Completed Projects Pending PW'!A22="","",'Completed Projects Pending PW'!D22)</f>
        <v>GN Systems</v>
      </c>
      <c r="D82" s="1030" t="str">
        <f>IF('Completed Projects Pending PW'!A22="","",'Completed Projects Pending PW'!F22)</f>
        <v>Joshua</v>
      </c>
      <c r="E82" s="1031">
        <f>IF('Completed Projects Pending PW'!A22="","",'Completed Projects Pending PW'!H22)</f>
        <v>0</v>
      </c>
      <c r="F82" s="1031">
        <f>IF('Completed Projects Pending PW'!A22="","",'Completed Projects Pending PW'!V22)</f>
        <v>105</v>
      </c>
      <c r="G82" s="1031">
        <f>IF('Completed Projects Pending PW'!A22="","",'Completed Projects Pending PW'!W22)</f>
        <v>102</v>
      </c>
      <c r="H82" s="1421">
        <f>IF('Completed Projects Pending PW'!A22="","",'Completed Projects Pending PW'!N22)</f>
        <v>1698.25</v>
      </c>
    </row>
    <row r="83" spans="1:8">
      <c r="A83" s="1033" t="str">
        <f>IF('Completed Projects Pending PW'!A23="","",'Completed Projects Pending PW'!A23)</f>
        <v>FB-HSF384</v>
      </c>
      <c r="B83" s="1030" t="str">
        <f>IF('Completed Projects Pending PW'!A23="","",'Completed Projects Pending PW'!B23)</f>
        <v>Port Charlotte</v>
      </c>
      <c r="C83" s="1030" t="str">
        <f>IF('Completed Projects Pending PW'!A23="","",'Completed Projects Pending PW'!D23)</f>
        <v>GN Systems</v>
      </c>
      <c r="D83" s="1030" t="str">
        <f>IF('Completed Projects Pending PW'!A23="","",'Completed Projects Pending PW'!F23)</f>
        <v>Joshua</v>
      </c>
      <c r="E83" s="1031">
        <f>IF('Completed Projects Pending PW'!A23="","",'Completed Projects Pending PW'!H23)</f>
        <v>0</v>
      </c>
      <c r="F83" s="1031">
        <f>IF('Completed Projects Pending PW'!A23="","",'Completed Projects Pending PW'!V23)</f>
        <v>406</v>
      </c>
      <c r="G83" s="1031">
        <f>IF('Completed Projects Pending PW'!A23="","",'Completed Projects Pending PW'!W23)</f>
        <v>417</v>
      </c>
      <c r="H83" s="1421">
        <f>IF('Completed Projects Pending PW'!A23="","",'Completed Projects Pending PW'!N23)</f>
        <v>5779.1</v>
      </c>
    </row>
    <row r="84" spans="1:8">
      <c r="A84" s="1033" t="str">
        <f>IF('Completed Projects Pending PW'!A24="","",'Completed Projects Pending PW'!A24)</f>
        <v>FB-HSF475</v>
      </c>
      <c r="B84" s="1030" t="str">
        <f>IF('Completed Projects Pending PW'!A24="","",'Completed Projects Pending PW'!B24)</f>
        <v>Port Charlotte</v>
      </c>
      <c r="C84" s="1030" t="str">
        <f>IF('Completed Projects Pending PW'!A24="","",'Completed Projects Pending PW'!D24)</f>
        <v>Lightspeed In-House</v>
      </c>
      <c r="D84" s="1030" t="str">
        <f>IF('Completed Projects Pending PW'!A24="","",'Completed Projects Pending PW'!F24)</f>
        <v>Joshua</v>
      </c>
      <c r="E84" s="1031">
        <f>IF('Completed Projects Pending PW'!A24="","",'Completed Projects Pending PW'!H24)</f>
        <v>0</v>
      </c>
      <c r="F84" s="1031">
        <f>IF('Completed Projects Pending PW'!A24="","",'Completed Projects Pending PW'!V24)</f>
        <v>742</v>
      </c>
      <c r="G84" s="1031">
        <f>IF('Completed Projects Pending PW'!A24="","",'Completed Projects Pending PW'!W24)</f>
        <v>752</v>
      </c>
      <c r="H84" s="1421">
        <f>IF('Completed Projects Pending PW'!A24="","",'Completed Projects Pending PW'!N24)</f>
        <v>9496.2000000000007</v>
      </c>
    </row>
    <row r="85" spans="1:8">
      <c r="A85" s="1033" t="str">
        <f>IF('Completed Projects Pending PW'!A25="","",'Completed Projects Pending PW'!A25)</f>
        <v>FB-HNP104</v>
      </c>
      <c r="B85" s="1030" t="str">
        <f>IF('Completed Projects Pending PW'!A25="","",'Completed Projects Pending PW'!B25)</f>
        <v>St Petersburg</v>
      </c>
      <c r="C85" s="1030" t="str">
        <f>IF('Completed Projects Pending PW'!A25="","",'Completed Projects Pending PW'!D25)</f>
        <v>Kattle One/LSCG</v>
      </c>
      <c r="D85" s="1030" t="str">
        <f>IF('Completed Projects Pending PW'!A25="","",'Completed Projects Pending PW'!F25)</f>
        <v>Johnnie</v>
      </c>
      <c r="E85" s="1031">
        <f>IF('Completed Projects Pending PW'!A25="","",'Completed Projects Pending PW'!H25)</f>
        <v>0</v>
      </c>
      <c r="F85" s="1031">
        <f>IF('Completed Projects Pending PW'!A25="","",'Completed Projects Pending PW'!V25)</f>
        <v>1831</v>
      </c>
      <c r="G85" s="1031">
        <f>IF('Completed Projects Pending PW'!A25="","",'Completed Projects Pending PW'!W25)</f>
        <v>1929</v>
      </c>
      <c r="H85" s="1421">
        <f>IF('Completed Projects Pending PW'!A25="","",'Completed Projects Pending PW'!N25)</f>
        <v>29634.15</v>
      </c>
    </row>
    <row r="86" spans="1:8">
      <c r="A86" s="1033" t="str">
        <f>IF('Completed Projects Pending PW'!A26="","",'Completed Projects Pending PW'!A26)</f>
        <v>FB-HNP111</v>
      </c>
      <c r="B86" s="1030" t="str">
        <f>IF('Completed Projects Pending PW'!A26="","",'Completed Projects Pending PW'!B26)</f>
        <v>St Petersburg</v>
      </c>
      <c r="C86" s="1030" t="str">
        <f>IF('Completed Projects Pending PW'!A26="","",'Completed Projects Pending PW'!D26)</f>
        <v>Lightspeed In-House</v>
      </c>
      <c r="D86" s="1030" t="str">
        <f>IF('Completed Projects Pending PW'!A26="","",'Completed Projects Pending PW'!F26)</f>
        <v>Johnnie</v>
      </c>
      <c r="E86" s="1031">
        <f>IF('Completed Projects Pending PW'!A26="","",'Completed Projects Pending PW'!H26)</f>
        <v>0</v>
      </c>
      <c r="F86" s="1031">
        <f>IF('Completed Projects Pending PW'!A26="","",'Completed Projects Pending PW'!V26)</f>
        <v>1157</v>
      </c>
      <c r="G86" s="1031">
        <f>IF('Completed Projects Pending PW'!A26="","",'Completed Projects Pending PW'!W26)</f>
        <v>1321</v>
      </c>
      <c r="H86" s="1421">
        <f>IF('Completed Projects Pending PW'!A26="","",'Completed Projects Pending PW'!N26)</f>
        <v>17203.45</v>
      </c>
    </row>
    <row r="87" spans="1:8">
      <c r="A87" s="1033" t="str">
        <f>IF('Completed Projects Pending PW'!A27="","",'Completed Projects Pending PW'!A27)</f>
        <v>FB-HNP133</v>
      </c>
      <c r="B87" s="1030" t="str">
        <f>IF('Completed Projects Pending PW'!A27="","",'Completed Projects Pending PW'!B27)</f>
        <v>St Petersburg</v>
      </c>
      <c r="C87" s="1030" t="str">
        <f>IF('Completed Projects Pending PW'!A27="","",'Completed Projects Pending PW'!D27)</f>
        <v>Lightspeed In-House</v>
      </c>
      <c r="D87" s="1030" t="str">
        <f>IF('Completed Projects Pending PW'!A27="","",'Completed Projects Pending PW'!F27)</f>
        <v>Johnnie</v>
      </c>
      <c r="E87" s="1031">
        <f>IF('Completed Projects Pending PW'!A27="","",'Completed Projects Pending PW'!H27)</f>
        <v>0</v>
      </c>
      <c r="F87" s="1031">
        <f>IF('Completed Projects Pending PW'!A27="","",'Completed Projects Pending PW'!V27)</f>
        <v>1697</v>
      </c>
      <c r="G87" s="1031">
        <f>IF('Completed Projects Pending PW'!A27="","",'Completed Projects Pending PW'!W27)</f>
        <v>1815</v>
      </c>
      <c r="H87" s="1421">
        <f>IF('Completed Projects Pending PW'!A27="","",'Completed Projects Pending PW'!N27)</f>
        <v>23800.25</v>
      </c>
    </row>
    <row r="88" spans="1:8">
      <c r="A88" s="1033" t="str">
        <f>IF('Completed Projects Pending PW'!A28="","",'Completed Projects Pending PW'!A28)</f>
        <v>FB-HNP138</v>
      </c>
      <c r="B88" s="1030" t="str">
        <f>IF('Completed Projects Pending PW'!A28="","",'Completed Projects Pending PW'!B28)</f>
        <v>St Petersburg</v>
      </c>
      <c r="C88" s="1030" t="str">
        <f>IF('Completed Projects Pending PW'!A28="","",'Completed Projects Pending PW'!D28)</f>
        <v>Lightspeed In-House</v>
      </c>
      <c r="D88" s="1030" t="str">
        <f>IF('Completed Projects Pending PW'!A28="","",'Completed Projects Pending PW'!F28)</f>
        <v>Johnnie</v>
      </c>
      <c r="E88" s="1031">
        <f>IF('Completed Projects Pending PW'!A28="","",'Completed Projects Pending PW'!H28)</f>
        <v>0</v>
      </c>
      <c r="F88" s="1031">
        <f>IF('Completed Projects Pending PW'!A28="","",'Completed Projects Pending PW'!V28)</f>
        <v>1534</v>
      </c>
      <c r="G88" s="1031">
        <f>IF('Completed Projects Pending PW'!A28="","",'Completed Projects Pending PW'!W28)</f>
        <v>1571</v>
      </c>
      <c r="H88" s="1421">
        <f>IF('Completed Projects Pending PW'!A28="","",'Completed Projects Pending PW'!N28)</f>
        <v>19745.25</v>
      </c>
    </row>
    <row r="89" spans="1:8">
      <c r="A89" s="1033" t="str">
        <f>IF('Completed Projects Pending PW'!A29="","",'Completed Projects Pending PW'!A29)</f>
        <v>FB-HNP144</v>
      </c>
      <c r="B89" s="1030" t="str">
        <f>IF('Completed Projects Pending PW'!A29="","",'Completed Projects Pending PW'!B29)</f>
        <v>St Petersburg</v>
      </c>
      <c r="C89" s="1030" t="str">
        <f>IF('Completed Projects Pending PW'!A29="","",'Completed Projects Pending PW'!D29)</f>
        <v>Kattle One/LSCG</v>
      </c>
      <c r="D89" s="1030" t="str">
        <f>IF('Completed Projects Pending PW'!A29="","",'Completed Projects Pending PW'!F29)</f>
        <v>Johnnie</v>
      </c>
      <c r="E89" s="1031">
        <f>IF('Completed Projects Pending PW'!A29="","",'Completed Projects Pending PW'!H29)</f>
        <v>0</v>
      </c>
      <c r="F89" s="1031">
        <f>IF('Completed Projects Pending PW'!A29="","",'Completed Projects Pending PW'!V29)</f>
        <v>2003</v>
      </c>
      <c r="G89" s="1031">
        <f>IF('Completed Projects Pending PW'!A29="","",'Completed Projects Pending PW'!W29)</f>
        <v>225</v>
      </c>
      <c r="H89" s="1421">
        <f>IF('Completed Projects Pending PW'!A29="","",'Completed Projects Pending PW'!N29)</f>
        <v>31186.25</v>
      </c>
    </row>
    <row r="90" spans="1:8">
      <c r="A90" s="1033" t="str">
        <f>IF('Completed Projects Pending PW'!A30="","",'Completed Projects Pending PW'!A30)</f>
        <v>Vantage Point Condominiums</v>
      </c>
      <c r="B90" s="1030" t="str">
        <f>IF('Completed Projects Pending PW'!A30="","",'Completed Projects Pending PW'!B30)</f>
        <v>St Petersburg</v>
      </c>
      <c r="C90" s="1030" t="str">
        <f>IF('Completed Projects Pending PW'!A30="","",'Completed Projects Pending PW'!D30)</f>
        <v>APT Communications/Kattleone</v>
      </c>
      <c r="D90" s="1030" t="str">
        <f>IF('Completed Projects Pending PW'!A30="","",'Completed Projects Pending PW'!F30)</f>
        <v>Johnnie</v>
      </c>
      <c r="E90" s="1031">
        <f>IF('Completed Projects Pending PW'!A30="","",'Completed Projects Pending PW'!H30)</f>
        <v>380</v>
      </c>
      <c r="F90" s="1031">
        <f>IF('Completed Projects Pending PW'!A30="","",'Completed Projects Pending PW'!V30)</f>
        <v>9181</v>
      </c>
      <c r="G90" s="1031">
        <f>IF('Completed Projects Pending PW'!A30="","",'Completed Projects Pending PW'!W30)</f>
        <v>9179</v>
      </c>
      <c r="H90" s="1421">
        <f>IF('Completed Projects Pending PW'!A30="","",'Completed Projects Pending PW'!N30)</f>
        <v>117414</v>
      </c>
    </row>
    <row r="91" spans="1:8">
      <c r="A91" s="1033" t="str">
        <f>IF('Completed Projects Pending PW'!A31="","",'Completed Projects Pending PW'!A31)</f>
        <v/>
      </c>
      <c r="B91" s="1030" t="str">
        <f>IF('Completed Projects Pending PW'!A31="","",'Completed Projects Pending PW'!B31)</f>
        <v/>
      </c>
      <c r="C91" s="1030" t="str">
        <f>IF('Completed Projects Pending PW'!A31="","",'Completed Projects Pending PW'!D31)</f>
        <v/>
      </c>
      <c r="D91" s="1030" t="str">
        <f>IF('Completed Projects Pending PW'!A31="","",'Completed Projects Pending PW'!F31)</f>
        <v/>
      </c>
      <c r="E91" s="1031" t="str">
        <f>IF('Completed Projects Pending PW'!A31="","",'Completed Projects Pending PW'!H31)</f>
        <v/>
      </c>
      <c r="F91" s="1031" t="str">
        <f>IF('Completed Projects Pending PW'!A31="","",'Completed Projects Pending PW'!V31)</f>
        <v/>
      </c>
      <c r="G91" s="1031" t="str">
        <f>IF('Completed Projects Pending PW'!A31="","",'Completed Projects Pending PW'!W31)</f>
        <v/>
      </c>
      <c r="H91" s="1421" t="str">
        <f>IF('Completed Projects Pending PW'!A31="","",'Completed Projects Pending PW'!N31)</f>
        <v/>
      </c>
    </row>
    <row r="92" spans="1:8">
      <c r="A92" s="1033" t="str">
        <f>IF('Completed Projects Pending PW'!A32="","",'Completed Projects Pending PW'!A32)</f>
        <v/>
      </c>
      <c r="B92" s="1030" t="str">
        <f>IF('Completed Projects Pending PW'!A32="","",'Completed Projects Pending PW'!B32)</f>
        <v/>
      </c>
      <c r="C92" s="1030" t="str">
        <f>IF('Completed Projects Pending PW'!A32="","",'Completed Projects Pending PW'!D32)</f>
        <v/>
      </c>
      <c r="D92" s="1030" t="str">
        <f>IF('Completed Projects Pending PW'!A32="","",'Completed Projects Pending PW'!F32)</f>
        <v/>
      </c>
      <c r="E92" s="1031" t="str">
        <f>IF('Completed Projects Pending PW'!A32="","",'Completed Projects Pending PW'!H32)</f>
        <v/>
      </c>
      <c r="F92" s="1031" t="str">
        <f>IF('Completed Projects Pending PW'!A32="","",'Completed Projects Pending PW'!V32)</f>
        <v/>
      </c>
      <c r="G92" s="1031" t="str">
        <f>IF('Completed Projects Pending PW'!A32="","",'Completed Projects Pending PW'!W32)</f>
        <v/>
      </c>
      <c r="H92" s="1421" t="str">
        <f>IF('Completed Projects Pending PW'!A32="","",'Completed Projects Pending PW'!N32)</f>
        <v/>
      </c>
    </row>
    <row r="93" spans="1:8">
      <c r="A93" s="1033" t="str">
        <f>IF('Completed Projects Pending PW'!A33="","",'Completed Projects Pending PW'!A33)</f>
        <v/>
      </c>
      <c r="B93" s="1030" t="str">
        <f>IF('Completed Projects Pending PW'!A33="","",'Completed Projects Pending PW'!B33)</f>
        <v/>
      </c>
      <c r="C93" s="1030" t="str">
        <f>IF('Completed Projects Pending PW'!A33="","",'Completed Projects Pending PW'!D33)</f>
        <v/>
      </c>
      <c r="D93" s="1030" t="str">
        <f>IF('Completed Projects Pending PW'!A33="","",'Completed Projects Pending PW'!F33)</f>
        <v/>
      </c>
      <c r="E93" s="1031" t="str">
        <f>IF('Completed Projects Pending PW'!A33="","",'Completed Projects Pending PW'!H33)</f>
        <v/>
      </c>
      <c r="F93" s="1031" t="str">
        <f>IF('Completed Projects Pending PW'!A33="","",'Completed Projects Pending PW'!V33)</f>
        <v/>
      </c>
      <c r="G93" s="1031" t="str">
        <f>IF('Completed Projects Pending PW'!A33="","",'Completed Projects Pending PW'!W33)</f>
        <v/>
      </c>
      <c r="H93" s="1421" t="str">
        <f>IF('Completed Projects Pending PW'!A33="","",'Completed Projects Pending PW'!N33)</f>
        <v/>
      </c>
    </row>
    <row r="94" spans="1:8">
      <c r="A94" s="1033" t="str">
        <f>IF('Completed Projects Pending PW'!A34="","",'Completed Projects Pending PW'!A34)</f>
        <v/>
      </c>
      <c r="B94" s="1030" t="str">
        <f>IF('Completed Projects Pending PW'!A34="","",'Completed Projects Pending PW'!B34)</f>
        <v/>
      </c>
      <c r="C94" s="1030" t="str">
        <f>IF('Completed Projects Pending PW'!A34="","",'Completed Projects Pending PW'!D34)</f>
        <v/>
      </c>
      <c r="D94" s="1030" t="str">
        <f>IF('Completed Projects Pending PW'!A34="","",'Completed Projects Pending PW'!F34)</f>
        <v/>
      </c>
      <c r="E94" s="1031" t="str">
        <f>IF('Completed Projects Pending PW'!A34="","",'Completed Projects Pending PW'!H34)</f>
        <v/>
      </c>
      <c r="F94" s="1031" t="str">
        <f>IF('Completed Projects Pending PW'!A34="","",'Completed Projects Pending PW'!V34)</f>
        <v/>
      </c>
      <c r="G94" s="1031" t="str">
        <f>IF('Completed Projects Pending PW'!A34="","",'Completed Projects Pending PW'!W34)</f>
        <v/>
      </c>
      <c r="H94" s="1421" t="str">
        <f>IF('Completed Projects Pending PW'!A34="","",'Completed Projects Pending PW'!N34)</f>
        <v/>
      </c>
    </row>
    <row r="95" spans="1:8">
      <c r="A95" s="1033" t="str">
        <f>IF('Completed Projects Pending PW'!A35="","",'Completed Projects Pending PW'!A35)</f>
        <v/>
      </c>
      <c r="B95" s="1030" t="str">
        <f>IF('Completed Projects Pending PW'!A35="","",'Completed Projects Pending PW'!B35)</f>
        <v/>
      </c>
      <c r="C95" s="1030" t="str">
        <f>IF('Completed Projects Pending PW'!A35="","",'Completed Projects Pending PW'!D35)</f>
        <v/>
      </c>
      <c r="D95" s="1030" t="str">
        <f>IF('Completed Projects Pending PW'!A35="","",'Completed Projects Pending PW'!F35)</f>
        <v/>
      </c>
      <c r="E95" s="1031" t="str">
        <f>IF('Completed Projects Pending PW'!A35="","",'Completed Projects Pending PW'!H35)</f>
        <v/>
      </c>
      <c r="F95" s="1031" t="str">
        <f>IF('Completed Projects Pending PW'!A35="","",'Completed Projects Pending PW'!V35)</f>
        <v/>
      </c>
      <c r="G95" s="1031" t="str">
        <f>IF('Completed Projects Pending PW'!A35="","",'Completed Projects Pending PW'!W35)</f>
        <v/>
      </c>
      <c r="H95" s="1421" t="str">
        <f>IF('Completed Projects Pending PW'!A35="","",'Completed Projects Pending PW'!N35)</f>
        <v/>
      </c>
    </row>
    <row r="96" spans="1:8">
      <c r="A96" s="1033" t="str">
        <f>IF('Completed Projects Pending PW'!A36="","",'Completed Projects Pending PW'!A36)</f>
        <v/>
      </c>
      <c r="B96" s="1030" t="str">
        <f>IF('Completed Projects Pending PW'!A36="","",'Completed Projects Pending PW'!B36)</f>
        <v/>
      </c>
      <c r="C96" s="1030" t="str">
        <f>IF('Completed Projects Pending PW'!A36="","",'Completed Projects Pending PW'!D36)</f>
        <v/>
      </c>
      <c r="D96" s="1030" t="str">
        <f>IF('Completed Projects Pending PW'!A36="","",'Completed Projects Pending PW'!F36)</f>
        <v/>
      </c>
      <c r="E96" s="1031" t="str">
        <f>IF('Completed Projects Pending PW'!A36="","",'Completed Projects Pending PW'!H36)</f>
        <v/>
      </c>
      <c r="F96" s="1031" t="str">
        <f>IF('Completed Projects Pending PW'!A36="","",'Completed Projects Pending PW'!V36)</f>
        <v/>
      </c>
      <c r="G96" s="1031" t="str">
        <f>IF('Completed Projects Pending PW'!A36="","",'Completed Projects Pending PW'!W36)</f>
        <v/>
      </c>
      <c r="H96" s="1421" t="str">
        <f>IF('Completed Projects Pending PW'!A36="","",'Completed Projects Pending PW'!N36)</f>
        <v/>
      </c>
    </row>
    <row r="97" spans="1:8">
      <c r="A97" s="1033" t="str">
        <f>IF('Completed Projects Pending PW'!A37="","",'Completed Projects Pending PW'!A37)</f>
        <v/>
      </c>
      <c r="B97" s="1030" t="str">
        <f>IF('Completed Projects Pending PW'!A37="","",'Completed Projects Pending PW'!B37)</f>
        <v/>
      </c>
      <c r="C97" s="1030" t="str">
        <f>IF('Completed Projects Pending PW'!A37="","",'Completed Projects Pending PW'!D37)</f>
        <v/>
      </c>
      <c r="D97" s="1030" t="str">
        <f>IF('Completed Projects Pending PW'!A37="","",'Completed Projects Pending PW'!F37)</f>
        <v/>
      </c>
      <c r="E97" s="1031" t="str">
        <f>IF('Completed Projects Pending PW'!A37="","",'Completed Projects Pending PW'!H37)</f>
        <v/>
      </c>
      <c r="F97" s="1031" t="str">
        <f>IF('Completed Projects Pending PW'!A37="","",'Completed Projects Pending PW'!V37)</f>
        <v/>
      </c>
      <c r="G97" s="1031" t="str">
        <f>IF('Completed Projects Pending PW'!A37="","",'Completed Projects Pending PW'!W37)</f>
        <v/>
      </c>
      <c r="H97" s="1421" t="str">
        <f>IF('Completed Projects Pending PW'!A37="","",'Completed Projects Pending PW'!N37)</f>
        <v/>
      </c>
    </row>
    <row r="98" spans="1:8">
      <c r="A98" s="1033" t="str">
        <f>IF('Completed Projects Pending PW'!A38="","",'Completed Projects Pending PW'!A38)</f>
        <v/>
      </c>
      <c r="B98" s="1030" t="str">
        <f>IF('Completed Projects Pending PW'!A38="","",'Completed Projects Pending PW'!B38)</f>
        <v/>
      </c>
      <c r="C98" s="1030" t="str">
        <f>IF('Completed Projects Pending PW'!A38="","",'Completed Projects Pending PW'!D38)</f>
        <v/>
      </c>
      <c r="D98" s="1030" t="str">
        <f>IF('Completed Projects Pending PW'!A38="","",'Completed Projects Pending PW'!F38)</f>
        <v/>
      </c>
      <c r="E98" s="1031" t="str">
        <f>IF('Completed Projects Pending PW'!A38="","",'Completed Projects Pending PW'!H38)</f>
        <v/>
      </c>
      <c r="F98" s="1031" t="str">
        <f>IF('Completed Projects Pending PW'!A38="","",'Completed Projects Pending PW'!V38)</f>
        <v/>
      </c>
      <c r="G98" s="1031" t="str">
        <f>IF('Completed Projects Pending PW'!A38="","",'Completed Projects Pending PW'!W38)</f>
        <v/>
      </c>
      <c r="H98" s="1421" t="str">
        <f>IF('Completed Projects Pending PW'!A38="","",'Completed Projects Pending PW'!N38)</f>
        <v/>
      </c>
    </row>
    <row r="99" spans="1:8">
      <c r="A99" s="1033" t="str">
        <f>IF('Completed Projects Pending PW'!A39="","",'Completed Projects Pending PW'!A39)</f>
        <v/>
      </c>
      <c r="B99" s="1030" t="str">
        <f>IF('Completed Projects Pending PW'!A39="","",'Completed Projects Pending PW'!B39)</f>
        <v/>
      </c>
      <c r="C99" s="1030" t="str">
        <f>IF('Completed Projects Pending PW'!A39="","",'Completed Projects Pending PW'!D39)</f>
        <v/>
      </c>
      <c r="D99" s="1030" t="str">
        <f>IF('Completed Projects Pending PW'!A39="","",'Completed Projects Pending PW'!F39)</f>
        <v/>
      </c>
      <c r="E99" s="1031" t="str">
        <f>IF('Completed Projects Pending PW'!A39="","",'Completed Projects Pending PW'!H39)</f>
        <v/>
      </c>
      <c r="F99" s="1031" t="str">
        <f>IF('Completed Projects Pending PW'!A39="","",'Completed Projects Pending PW'!V39)</f>
        <v/>
      </c>
      <c r="G99" s="1031" t="str">
        <f>IF('Completed Projects Pending PW'!A39="","",'Completed Projects Pending PW'!W39)</f>
        <v/>
      </c>
      <c r="H99" s="1421" t="str">
        <f>IF('Completed Projects Pending PW'!A39="","",'Completed Projects Pending PW'!N39)</f>
        <v/>
      </c>
    </row>
    <row r="100" spans="1:8">
      <c r="A100" s="1033" t="str">
        <f>IF('Completed Projects Pending PW'!A40="","",'Completed Projects Pending PW'!A40)</f>
        <v/>
      </c>
      <c r="B100" s="1030" t="str">
        <f>IF('Completed Projects Pending PW'!A40="","",'Completed Projects Pending PW'!B40)</f>
        <v/>
      </c>
      <c r="C100" s="1030" t="str">
        <f>IF('Completed Projects Pending PW'!A40="","",'Completed Projects Pending PW'!D40)</f>
        <v/>
      </c>
      <c r="D100" s="1030" t="str">
        <f>IF('Completed Projects Pending PW'!A40="","",'Completed Projects Pending PW'!F40)</f>
        <v/>
      </c>
      <c r="E100" s="1031" t="str">
        <f>IF('Completed Projects Pending PW'!A40="","",'Completed Projects Pending PW'!H40)</f>
        <v/>
      </c>
      <c r="F100" s="1031" t="str">
        <f>IF('Completed Projects Pending PW'!A40="","",'Completed Projects Pending PW'!V40)</f>
        <v/>
      </c>
      <c r="G100" s="1031" t="str">
        <f>IF('Completed Projects Pending PW'!A40="","",'Completed Projects Pending PW'!W40)</f>
        <v/>
      </c>
      <c r="H100" s="1421" t="str">
        <f>IF('Completed Projects Pending PW'!A40="","",'Completed Projects Pending PW'!N40)</f>
        <v/>
      </c>
    </row>
    <row r="101" spans="1:8">
      <c r="A101" s="1033" t="str">
        <f>IF('Completed Projects Pending PW'!A41="","",'Completed Projects Pending PW'!A41)</f>
        <v/>
      </c>
      <c r="B101" s="1030" t="str">
        <f>IF('Completed Projects Pending PW'!A41="","",'Completed Projects Pending PW'!B41)</f>
        <v/>
      </c>
      <c r="C101" s="1030" t="str">
        <f>IF('Completed Projects Pending PW'!A41="","",'Completed Projects Pending PW'!D41)</f>
        <v/>
      </c>
      <c r="D101" s="1030" t="str">
        <f>IF('Completed Projects Pending PW'!A41="","",'Completed Projects Pending PW'!F41)</f>
        <v/>
      </c>
      <c r="E101" s="1031" t="str">
        <f>IF('Completed Projects Pending PW'!A41="","",'Completed Projects Pending PW'!H41)</f>
        <v/>
      </c>
      <c r="F101" s="1031" t="str">
        <f>IF('Completed Projects Pending PW'!A41="","",'Completed Projects Pending PW'!V41)</f>
        <v/>
      </c>
      <c r="G101" s="1031" t="str">
        <f>IF('Completed Projects Pending PW'!A41="","",'Completed Projects Pending PW'!W41)</f>
        <v/>
      </c>
      <c r="H101" s="1421" t="str">
        <f>IF('Completed Projects Pending PW'!A41="","",'Completed Projects Pending PW'!N41)</f>
        <v/>
      </c>
    </row>
    <row r="102" spans="1:8">
      <c r="A102" s="1033" t="str">
        <f>IF('Completed Projects Pending PW'!A42="","",'Completed Projects Pending PW'!A42)</f>
        <v/>
      </c>
      <c r="B102" s="1030" t="str">
        <f>IF('Completed Projects Pending PW'!A42="","",'Completed Projects Pending PW'!B42)</f>
        <v/>
      </c>
      <c r="C102" s="1030" t="str">
        <f>IF('Completed Projects Pending PW'!A42="","",'Completed Projects Pending PW'!D42)</f>
        <v/>
      </c>
      <c r="D102" s="1030" t="str">
        <f>IF('Completed Projects Pending PW'!A42="","",'Completed Projects Pending PW'!F42)</f>
        <v/>
      </c>
      <c r="E102" s="1031" t="str">
        <f>IF('Completed Projects Pending PW'!A42="","",'Completed Projects Pending PW'!H42)</f>
        <v/>
      </c>
      <c r="F102" s="1031" t="str">
        <f>IF('Completed Projects Pending PW'!A42="","",'Completed Projects Pending PW'!V42)</f>
        <v/>
      </c>
      <c r="G102" s="1031" t="str">
        <f>IF('Completed Projects Pending PW'!A42="","",'Completed Projects Pending PW'!W42)</f>
        <v/>
      </c>
      <c r="H102" s="1421" t="str">
        <f>IF('Completed Projects Pending PW'!A42="","",'Completed Projects Pending PW'!N42)</f>
        <v/>
      </c>
    </row>
    <row r="103" spans="1:8">
      <c r="A103" s="1036" t="s">
        <v>39</v>
      </c>
      <c r="B103" s="1037"/>
      <c r="C103" s="1037"/>
      <c r="D103" s="1037"/>
      <c r="E103" s="1038">
        <f>SUM(E62:E102)</f>
        <v>1167</v>
      </c>
      <c r="F103" s="1038">
        <f>SUM(F62:F102)</f>
        <v>105336</v>
      </c>
      <c r="G103" s="1038">
        <f>SUM(G62:G102)</f>
        <v>103614</v>
      </c>
      <c r="H103" s="1047">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7729</v>
      </c>
      <c r="E4" s="12" t="s">
        <v>443</v>
      </c>
      <c r="F4" t="s">
        <v>48</v>
      </c>
      <c r="W4" t="s">
        <v>449</v>
      </c>
      <c r="X4">
        <v>22</v>
      </c>
    </row>
    <row r="5" spans="1:25">
      <c r="B5" t="s">
        <v>50</v>
      </c>
      <c r="C5" s="1499">
        <v>24566</v>
      </c>
      <c r="E5" t="s">
        <v>48</v>
      </c>
      <c r="F5" s="1499">
        <v>46449</v>
      </c>
      <c r="K5" s="12" t="s">
        <v>450</v>
      </c>
      <c r="P5" s="12" t="s">
        <v>450</v>
      </c>
      <c r="W5" t="s">
        <v>451</v>
      </c>
      <c r="X5">
        <v>13</v>
      </c>
    </row>
    <row r="6" spans="1:25">
      <c r="B6" t="s">
        <v>452</v>
      </c>
      <c r="C6" s="1499">
        <v>354417</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49244</v>
      </c>
      <c r="L8" t="s">
        <v>147</v>
      </c>
      <c r="M8" s="1499">
        <v>1</v>
      </c>
      <c r="P8" t="s">
        <v>458</v>
      </c>
      <c r="R8" s="1499">
        <v>1</v>
      </c>
      <c r="V8" t="s">
        <v>459</v>
      </c>
      <c r="W8" s="186">
        <v>203521</v>
      </c>
      <c r="X8" s="242">
        <f>X5/X4</f>
        <v>0.59090909090909094</v>
      </c>
      <c r="Y8" s="242">
        <f>W9/W8</f>
        <v>0.31446386367991508</v>
      </c>
    </row>
    <row r="9" spans="1:25">
      <c r="B9" t="s">
        <v>52</v>
      </c>
      <c r="C9" s="1499">
        <v>66648</v>
      </c>
      <c r="L9" t="s">
        <v>460</v>
      </c>
      <c r="M9" s="1499">
        <v>1</v>
      </c>
      <c r="P9" t="s">
        <v>461</v>
      </c>
      <c r="Q9" t="s">
        <v>460</v>
      </c>
      <c r="R9" s="1499">
        <v>1</v>
      </c>
      <c r="V9" t="s">
        <v>462</v>
      </c>
      <c r="W9">
        <v>64000</v>
      </c>
    </row>
    <row r="10" spans="1:25">
      <c r="B10" t="s">
        <v>463</v>
      </c>
      <c r="C10" s="1499">
        <v>3740</v>
      </c>
      <c r="L10" t="s">
        <v>310</v>
      </c>
      <c r="M10" s="1499">
        <v>1</v>
      </c>
      <c r="Q10" t="s">
        <v>312</v>
      </c>
      <c r="R10" s="1499">
        <v>1</v>
      </c>
    </row>
    <row r="11" spans="1:25">
      <c r="B11" t="s">
        <v>464</v>
      </c>
      <c r="C11" s="1499">
        <v>3</v>
      </c>
      <c r="L11" t="s">
        <v>312</v>
      </c>
      <c r="M11" s="1499">
        <v>1</v>
      </c>
      <c r="Q11" t="s">
        <v>314</v>
      </c>
      <c r="R11" s="1499">
        <v>1</v>
      </c>
    </row>
    <row r="12" spans="1:25">
      <c r="B12" t="s">
        <v>465</v>
      </c>
      <c r="C12" s="1499">
        <v>6182</v>
      </c>
      <c r="L12" t="s">
        <v>314</v>
      </c>
      <c r="M12" s="1499">
        <v>1</v>
      </c>
      <c r="Q12" t="s">
        <v>466</v>
      </c>
      <c r="R12" s="1499">
        <v>1</v>
      </c>
    </row>
    <row r="13" spans="1:25">
      <c r="B13" t="s">
        <v>467</v>
      </c>
      <c r="C13" s="1499">
        <v>30807</v>
      </c>
      <c r="L13" t="s">
        <v>468</v>
      </c>
      <c r="M13" s="1499">
        <v>1</v>
      </c>
      <c r="Q13" t="s">
        <v>345</v>
      </c>
      <c r="R13" s="1499">
        <v>1</v>
      </c>
    </row>
    <row r="14" spans="1:25">
      <c r="B14" t="s">
        <v>469</v>
      </c>
      <c r="C14" s="1499">
        <v>8686</v>
      </c>
      <c r="L14" t="s">
        <v>327</v>
      </c>
      <c r="M14" s="1499">
        <v>1</v>
      </c>
      <c r="P14" t="s">
        <v>470</v>
      </c>
      <c r="R14" s="1499">
        <v>5</v>
      </c>
    </row>
    <row r="15" spans="1:25">
      <c r="B15" t="s">
        <v>471</v>
      </c>
      <c r="C15" s="1499">
        <v>21299</v>
      </c>
      <c r="L15" t="s">
        <v>466</v>
      </c>
      <c r="M15" s="1499">
        <v>1</v>
      </c>
      <c r="P15" t="s">
        <v>452</v>
      </c>
      <c r="R15" s="1499">
        <v>12</v>
      </c>
    </row>
    <row r="16" spans="1:25">
      <c r="B16" t="s">
        <v>472</v>
      </c>
      <c r="C16" s="1499">
        <v>14154</v>
      </c>
      <c r="L16" t="s">
        <v>329</v>
      </c>
      <c r="M16" s="1499">
        <v>1</v>
      </c>
      <c r="P16" t="s">
        <v>473</v>
      </c>
      <c r="R16" s="1499">
        <v>19</v>
      </c>
    </row>
    <row r="17" spans="2:13">
      <c r="B17" t="s">
        <v>473</v>
      </c>
      <c r="C17" s="1499">
        <v>587475</v>
      </c>
      <c r="L17" t="s">
        <v>331</v>
      </c>
      <c r="M17" s="1499">
        <v>1</v>
      </c>
    </row>
    <row r="18" spans="2:13">
      <c r="L18" t="s">
        <v>333</v>
      </c>
      <c r="M18" s="1499">
        <v>1</v>
      </c>
    </row>
    <row r="19" spans="2:13">
      <c r="L19" t="s">
        <v>335</v>
      </c>
      <c r="M19" s="1499">
        <v>1</v>
      </c>
    </row>
    <row r="20" spans="2:13">
      <c r="L20" t="s">
        <v>339</v>
      </c>
      <c r="M20" s="1499">
        <v>1</v>
      </c>
    </row>
    <row r="21" spans="2:13">
      <c r="L21" t="s">
        <v>474</v>
      </c>
      <c r="M21" s="1499">
        <v>1</v>
      </c>
    </row>
    <row r="22" spans="2:13">
      <c r="L22" t="s">
        <v>345</v>
      </c>
      <c r="M22" s="1499">
        <v>1</v>
      </c>
    </row>
    <row r="23" spans="2:13">
      <c r="L23" t="s">
        <v>376</v>
      </c>
      <c r="M23" s="1499">
        <v>1</v>
      </c>
    </row>
    <row r="24" spans="2:13">
      <c r="L24" t="s">
        <v>427</v>
      </c>
      <c r="M24" s="1499">
        <v>1</v>
      </c>
    </row>
    <row r="25" spans="2:13">
      <c r="L25" t="s">
        <v>475</v>
      </c>
      <c r="M25" s="1499">
        <v>1</v>
      </c>
    </row>
    <row r="26" spans="2:13">
      <c r="K26" t="s">
        <v>476</v>
      </c>
      <c r="M26" s="1499">
        <v>19</v>
      </c>
    </row>
    <row r="27" spans="2:13">
      <c r="K27" t="s">
        <v>477</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478</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479</v>
      </c>
      <c r="M37" s="1499">
        <v>1</v>
      </c>
    </row>
    <row r="38" spans="11:13">
      <c r="L38" t="s">
        <v>193</v>
      </c>
      <c r="M38" s="1499">
        <v>1</v>
      </c>
    </row>
    <row r="39" spans="11:13">
      <c r="K39" t="s">
        <v>480</v>
      </c>
      <c r="M39" s="1499">
        <v>12</v>
      </c>
    </row>
    <row r="40" spans="11:13">
      <c r="K40" t="s">
        <v>473</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28" activePane="topRight" state="frozen"/>
      <selection pane="topRight" activeCell="W98" sqref="W98"/>
      <selection activeCell="Y82" sqref="Y82"/>
    </sheetView>
  </sheetViews>
  <sheetFormatPr defaultColWidth="9.140625" defaultRowHeight="15" customHeight="1"/>
  <cols>
    <col min="1" max="1" width="37" style="688" bestFit="1" customWidth="1"/>
    <col min="2" max="2" width="20.7109375" style="712" customWidth="1"/>
    <col min="3" max="3" width="18.7109375" style="712" customWidth="1"/>
    <col min="4" max="4" width="40.42578125" style="712" bestFit="1" customWidth="1"/>
    <col min="5" max="5" width="20.7109375" style="712" customWidth="1"/>
    <col min="6" max="6" width="21.7109375" style="688" customWidth="1"/>
    <col min="7" max="7" width="24" style="688" customWidth="1"/>
    <col min="8" max="8" width="20.7109375" style="712" customWidth="1"/>
    <col min="9" max="9" width="24.28515625" style="712" customWidth="1"/>
    <col min="10" max="10" width="20.7109375" style="712" customWidth="1"/>
    <col min="11" max="11" width="18.140625" style="712" customWidth="1"/>
    <col min="12" max="12" width="20.7109375" style="688" customWidth="1"/>
    <col min="13" max="13" width="20.7109375" style="712" customWidth="1"/>
    <col min="14" max="14" width="22" style="760" customWidth="1"/>
    <col min="15" max="17" width="20.7109375" style="712" customWidth="1"/>
    <col min="18" max="18" width="24.28515625" style="712" customWidth="1"/>
    <col min="19" max="19" width="29.85546875" style="712" customWidth="1"/>
    <col min="20" max="20" width="29.28515625" style="712" customWidth="1"/>
    <col min="21" max="21" width="30.5703125" style="712" customWidth="1"/>
    <col min="22" max="22" width="33" style="688" customWidth="1"/>
    <col min="23" max="23" width="38" style="712" bestFit="1" customWidth="1"/>
    <col min="24" max="24" width="20.5703125" style="712" bestFit="1" customWidth="1"/>
    <col min="25" max="25" width="26.140625" style="712" bestFit="1" customWidth="1"/>
    <col min="26" max="26" width="24.7109375" style="712" bestFit="1" customWidth="1"/>
    <col min="27" max="27" width="38.7109375" style="712" customWidth="1"/>
    <col min="28" max="29" width="41.140625" style="712" bestFit="1" customWidth="1"/>
    <col min="30" max="30" width="255.7109375" style="761" bestFit="1" customWidth="1"/>
    <col min="31" max="31" width="9.140625" style="712" customWidth="1"/>
    <col min="32" max="16384" width="9.140625" style="712"/>
  </cols>
  <sheetData>
    <row r="1" spans="1:31" s="688" customFormat="1" ht="24.75" customHeight="1">
      <c r="A1" s="1057" t="s">
        <v>527</v>
      </c>
      <c r="B1" s="1058" t="s">
        <v>90</v>
      </c>
      <c r="C1" s="1058" t="s">
        <v>91</v>
      </c>
      <c r="D1" s="1058" t="s">
        <v>444</v>
      </c>
      <c r="E1" s="1058" t="s">
        <v>528</v>
      </c>
      <c r="F1" s="1058" t="s">
        <v>529</v>
      </c>
      <c r="G1" s="1058" t="s">
        <v>92</v>
      </c>
      <c r="H1" s="1058" t="s">
        <v>68</v>
      </c>
      <c r="I1" s="1058" t="s">
        <v>93</v>
      </c>
      <c r="J1" s="1058" t="s">
        <v>26</v>
      </c>
      <c r="K1" s="1058" t="s">
        <v>530</v>
      </c>
      <c r="L1" s="1058" t="s">
        <v>96</v>
      </c>
      <c r="M1" s="1058" t="s">
        <v>95</v>
      </c>
      <c r="N1" s="1059" t="s">
        <v>531</v>
      </c>
      <c r="O1" s="1058" t="s">
        <v>94</v>
      </c>
      <c r="P1" s="1060" t="s">
        <v>97</v>
      </c>
      <c r="Q1" s="1061" t="s">
        <v>98</v>
      </c>
      <c r="R1" s="1061" t="s">
        <v>532</v>
      </c>
      <c r="S1" s="1061" t="s">
        <v>533</v>
      </c>
      <c r="T1" s="1061" t="s">
        <v>534</v>
      </c>
      <c r="U1" s="1061" t="s">
        <v>535</v>
      </c>
      <c r="V1" s="1061" t="s">
        <v>69</v>
      </c>
      <c r="W1" s="1061" t="s">
        <v>536</v>
      </c>
      <c r="X1" s="1061" t="s">
        <v>537</v>
      </c>
      <c r="Y1" s="1061" t="s">
        <v>496</v>
      </c>
      <c r="Z1" s="1061" t="s">
        <v>538</v>
      </c>
      <c r="AA1" s="1062" t="s">
        <v>539</v>
      </c>
      <c r="AB1" s="1061" t="s">
        <v>498</v>
      </c>
      <c r="AC1" s="1061" t="s">
        <v>540</v>
      </c>
      <c r="AD1" s="1063" t="s">
        <v>541</v>
      </c>
    </row>
    <row r="2" spans="1:31" s="718" customFormat="1" ht="24.75" customHeight="1">
      <c r="A2" s="1426" t="s">
        <v>542</v>
      </c>
      <c r="B2" s="1273" t="s">
        <v>543</v>
      </c>
      <c r="C2" s="1429">
        <v>46199</v>
      </c>
      <c r="D2" s="358" t="s">
        <v>50</v>
      </c>
      <c r="E2" s="1428">
        <v>46143</v>
      </c>
      <c r="F2" s="1427" t="s">
        <v>59</v>
      </c>
      <c r="G2" s="1260"/>
      <c r="H2" s="1492">
        <v>21</v>
      </c>
      <c r="I2" s="372" t="s">
        <v>544</v>
      </c>
      <c r="J2" s="1068" t="s">
        <v>30</v>
      </c>
      <c r="K2" s="1493"/>
      <c r="L2" s="1428"/>
      <c r="M2" s="372" t="s">
        <v>110</v>
      </c>
      <c r="N2" s="999">
        <v>81882</v>
      </c>
      <c r="O2" s="372" t="s">
        <v>110</v>
      </c>
      <c r="P2" s="710" t="s">
        <v>32</v>
      </c>
      <c r="Q2" s="1494"/>
      <c r="R2" s="705"/>
      <c r="S2" s="1494"/>
      <c r="T2" s="1494"/>
      <c r="U2" s="1494"/>
      <c r="V2" s="1495">
        <v>6481</v>
      </c>
      <c r="W2" s="1245"/>
      <c r="X2" s="1496">
        <f>SUM(V2-W2)</f>
        <v>6481</v>
      </c>
      <c r="Y2" s="1261">
        <f>IFERROR($W2/$V2, 0)</f>
        <v>0</v>
      </c>
      <c r="Z2" s="1494"/>
      <c r="AA2" s="698">
        <v>0</v>
      </c>
      <c r="AB2" s="698">
        <v>0</v>
      </c>
      <c r="AC2" s="1065">
        <v>0</v>
      </c>
      <c r="AD2" s="1052" t="s">
        <v>545</v>
      </c>
      <c r="AE2" s="717"/>
    </row>
    <row r="3" spans="1:31" s="718" customFormat="1" ht="24.75" customHeight="1">
      <c r="A3" s="1426" t="s">
        <v>546</v>
      </c>
      <c r="B3" s="1273" t="s">
        <v>543</v>
      </c>
      <c r="C3" s="1429">
        <v>46199</v>
      </c>
      <c r="D3" s="358" t="s">
        <v>50</v>
      </c>
      <c r="E3" s="1428">
        <v>46143</v>
      </c>
      <c r="F3" s="1427" t="s">
        <v>59</v>
      </c>
      <c r="G3" s="1260"/>
      <c r="H3" s="1492">
        <v>46</v>
      </c>
      <c r="I3" s="372" t="s">
        <v>544</v>
      </c>
      <c r="J3" s="1068" t="s">
        <v>30</v>
      </c>
      <c r="K3" s="1493"/>
      <c r="L3" s="1428"/>
      <c r="M3" s="372" t="s">
        <v>110</v>
      </c>
      <c r="N3" s="999">
        <v>71754.5</v>
      </c>
      <c r="O3" s="372" t="s">
        <v>110</v>
      </c>
      <c r="P3" s="710" t="s">
        <v>32</v>
      </c>
      <c r="Q3" s="1494"/>
      <c r="R3" s="705"/>
      <c r="S3" s="1494"/>
      <c r="T3" s="1494"/>
      <c r="U3" s="1494"/>
      <c r="V3" s="1495">
        <v>5649</v>
      </c>
      <c r="W3" s="1245"/>
      <c r="X3" s="1496">
        <f>SUM(V3-W3)</f>
        <v>5649</v>
      </c>
      <c r="Y3" s="1261">
        <f>IFERROR($W3/$V3, 0)</f>
        <v>0</v>
      </c>
      <c r="Z3" s="1494"/>
      <c r="AA3" s="698">
        <v>0</v>
      </c>
      <c r="AB3" s="698">
        <v>0</v>
      </c>
      <c r="AC3" s="1065">
        <v>0</v>
      </c>
      <c r="AD3" s="1052" t="s">
        <v>545</v>
      </c>
      <c r="AE3" s="717"/>
    </row>
    <row r="4" spans="1:31" s="718" customFormat="1" ht="24.75" customHeight="1">
      <c r="A4" s="1426" t="s">
        <v>547</v>
      </c>
      <c r="B4" s="1273" t="s">
        <v>543</v>
      </c>
      <c r="C4" s="1429">
        <v>46199</v>
      </c>
      <c r="D4" s="1429"/>
      <c r="E4" s="1428"/>
      <c r="F4" s="1427"/>
      <c r="G4" s="1260"/>
      <c r="H4" s="1492">
        <v>94</v>
      </c>
      <c r="I4" s="372" t="s">
        <v>544</v>
      </c>
      <c r="J4" s="1068" t="s">
        <v>30</v>
      </c>
      <c r="K4" s="1493"/>
      <c r="L4" s="1428"/>
      <c r="M4" s="372" t="s">
        <v>110</v>
      </c>
      <c r="N4" s="999">
        <v>94021.5</v>
      </c>
      <c r="O4" s="372" t="s">
        <v>110</v>
      </c>
      <c r="P4" s="710" t="s">
        <v>32</v>
      </c>
      <c r="Q4" s="1494"/>
      <c r="R4" s="705"/>
      <c r="S4" s="1494"/>
      <c r="T4" s="1494"/>
      <c r="U4" s="1494"/>
      <c r="V4" s="1495">
        <v>7741</v>
      </c>
      <c r="W4" s="1245"/>
      <c r="X4" s="1496">
        <f>SUM(V4-W4)</f>
        <v>7741</v>
      </c>
      <c r="Y4" s="1261">
        <f>IFERROR($W4/$V4, 0)</f>
        <v>0</v>
      </c>
      <c r="Z4" s="1494"/>
      <c r="AA4" s="698">
        <v>0</v>
      </c>
      <c r="AB4" s="698">
        <v>0</v>
      </c>
      <c r="AC4" s="1065">
        <v>0</v>
      </c>
      <c r="AD4" s="1052" t="s">
        <v>545</v>
      </c>
      <c r="AE4" s="717"/>
    </row>
    <row r="5" spans="1:31" s="718" customFormat="1" ht="24.75" customHeight="1">
      <c r="A5" s="1426" t="s">
        <v>548</v>
      </c>
      <c r="B5" s="1273" t="s">
        <v>543</v>
      </c>
      <c r="C5" s="1429">
        <v>46199</v>
      </c>
      <c r="D5" s="1429"/>
      <c r="E5" s="1428"/>
      <c r="F5" s="1427"/>
      <c r="G5" s="1260"/>
      <c r="H5" s="1492">
        <v>65</v>
      </c>
      <c r="I5" s="372" t="s">
        <v>544</v>
      </c>
      <c r="J5" s="1068" t="s">
        <v>30</v>
      </c>
      <c r="K5" s="1493"/>
      <c r="L5" s="1428"/>
      <c r="M5" s="372" t="s">
        <v>110</v>
      </c>
      <c r="N5" s="999">
        <v>97544</v>
      </c>
      <c r="O5" s="372" t="s">
        <v>110</v>
      </c>
      <c r="P5" s="710" t="s">
        <v>32</v>
      </c>
      <c r="Q5" s="1494"/>
      <c r="R5" s="705"/>
      <c r="S5" s="1494"/>
      <c r="T5" s="1494"/>
      <c r="U5" s="1494"/>
      <c r="V5" s="1495">
        <v>7771</v>
      </c>
      <c r="W5" s="1245"/>
      <c r="X5" s="1496">
        <f>SUM(V5-W5)</f>
        <v>7771</v>
      </c>
      <c r="Y5" s="1261">
        <f>IFERROR($W5/$V5, 0)</f>
        <v>0</v>
      </c>
      <c r="Z5" s="1494"/>
      <c r="AA5" s="698">
        <v>0</v>
      </c>
      <c r="AB5" s="698">
        <v>0</v>
      </c>
      <c r="AC5" s="1065">
        <v>0</v>
      </c>
      <c r="AD5" s="1052" t="s">
        <v>545</v>
      </c>
      <c r="AE5" s="717"/>
    </row>
    <row r="6" spans="1:31" s="718" customFormat="1" ht="24.75" customHeight="1">
      <c r="A6" s="1426" t="s">
        <v>549</v>
      </c>
      <c r="B6" s="1273" t="s">
        <v>543</v>
      </c>
      <c r="C6" s="1429">
        <v>46199</v>
      </c>
      <c r="D6" s="1429"/>
      <c r="E6" s="1428"/>
      <c r="F6" s="1427"/>
      <c r="G6" s="1260"/>
      <c r="H6" s="1492">
        <v>31</v>
      </c>
      <c r="I6" s="372" t="s">
        <v>544</v>
      </c>
      <c r="J6" s="1068" t="s">
        <v>30</v>
      </c>
      <c r="K6" s="1493"/>
      <c r="L6" s="1428"/>
      <c r="M6" s="372" t="s">
        <v>110</v>
      </c>
      <c r="N6" s="999">
        <v>73945</v>
      </c>
      <c r="O6" s="372" t="s">
        <v>110</v>
      </c>
      <c r="P6" s="710" t="s">
        <v>32</v>
      </c>
      <c r="Q6" s="1494"/>
      <c r="R6" s="705"/>
      <c r="S6" s="1494"/>
      <c r="T6" s="1494"/>
      <c r="U6" s="1494"/>
      <c r="V6" s="1495">
        <v>5923</v>
      </c>
      <c r="W6" s="1245"/>
      <c r="X6" s="1496">
        <f>SUM(V6-W6)</f>
        <v>5923</v>
      </c>
      <c r="Y6" s="1261">
        <f>IFERROR($W6/$V6, 0)</f>
        <v>0</v>
      </c>
      <c r="Z6" s="1494"/>
      <c r="AA6" s="698">
        <v>0</v>
      </c>
      <c r="AB6" s="698">
        <v>0</v>
      </c>
      <c r="AC6" s="1065">
        <v>0</v>
      </c>
      <c r="AD6" s="1052" t="s">
        <v>545</v>
      </c>
      <c r="AE6" s="717"/>
    </row>
    <row r="7" spans="1:31" s="718" customFormat="1" ht="24.75" customHeight="1">
      <c r="A7" s="1426" t="s">
        <v>550</v>
      </c>
      <c r="B7" s="1273" t="s">
        <v>543</v>
      </c>
      <c r="C7" s="1429">
        <v>46199</v>
      </c>
      <c r="D7" s="1429"/>
      <c r="E7" s="1428"/>
      <c r="F7" s="1427"/>
      <c r="G7" s="1260"/>
      <c r="H7" s="1492">
        <v>93</v>
      </c>
      <c r="I7" s="372" t="s">
        <v>544</v>
      </c>
      <c r="J7" s="1068" t="s">
        <v>30</v>
      </c>
      <c r="K7" s="1493"/>
      <c r="L7" s="1428"/>
      <c r="M7" s="372" t="s">
        <v>110</v>
      </c>
      <c r="N7" s="999">
        <v>111096</v>
      </c>
      <c r="O7" s="372" t="s">
        <v>110</v>
      </c>
      <c r="P7" s="710" t="s">
        <v>32</v>
      </c>
      <c r="Q7" s="1494"/>
      <c r="R7" s="705"/>
      <c r="S7" s="1494"/>
      <c r="T7" s="1494"/>
      <c r="U7" s="1494"/>
      <c r="V7" s="1495">
        <v>9483</v>
      </c>
      <c r="W7" s="1245"/>
      <c r="X7" s="1496">
        <f>SUM(V7-W7)</f>
        <v>9483</v>
      </c>
      <c r="Y7" s="1261">
        <f>IFERROR($W7/$V7, 0)</f>
        <v>0</v>
      </c>
      <c r="Z7" s="1494"/>
      <c r="AA7" s="698">
        <v>0</v>
      </c>
      <c r="AB7" s="698">
        <v>0</v>
      </c>
      <c r="AC7" s="1065">
        <v>0</v>
      </c>
      <c r="AD7" s="1052" t="s">
        <v>545</v>
      </c>
      <c r="AE7" s="717"/>
    </row>
    <row r="8" spans="1:31" s="718" customFormat="1" ht="24.75" customHeight="1">
      <c r="A8" s="1426" t="s">
        <v>551</v>
      </c>
      <c r="B8" s="1273" t="s">
        <v>543</v>
      </c>
      <c r="C8" s="1429">
        <v>46199</v>
      </c>
      <c r="D8" s="1429"/>
      <c r="E8" s="1428"/>
      <c r="F8" s="1427"/>
      <c r="G8" s="1260"/>
      <c r="H8" s="1492">
        <v>73</v>
      </c>
      <c r="I8" s="372" t="s">
        <v>544</v>
      </c>
      <c r="J8" s="1068" t="s">
        <v>30</v>
      </c>
      <c r="K8" s="1493"/>
      <c r="L8" s="1428"/>
      <c r="M8" s="372" t="s">
        <v>110</v>
      </c>
      <c r="N8" s="999">
        <v>132347.5</v>
      </c>
      <c r="O8" s="372" t="s">
        <v>110</v>
      </c>
      <c r="P8" s="710" t="s">
        <v>32</v>
      </c>
      <c r="Q8" s="1494"/>
      <c r="R8" s="705"/>
      <c r="S8" s="1494"/>
      <c r="T8" s="1494"/>
      <c r="U8" s="1494"/>
      <c r="V8" s="1495">
        <v>11206</v>
      </c>
      <c r="W8" s="1245"/>
      <c r="X8" s="1496">
        <f>SUM(V8-W8)</f>
        <v>11206</v>
      </c>
      <c r="Y8" s="1261">
        <f>IFERROR($W8/$V8, 0)</f>
        <v>0</v>
      </c>
      <c r="Z8" s="1494"/>
      <c r="AA8" s="698">
        <v>0</v>
      </c>
      <c r="AB8" s="698">
        <v>0</v>
      </c>
      <c r="AC8" s="1065">
        <v>0</v>
      </c>
      <c r="AD8" s="1052" t="s">
        <v>545</v>
      </c>
      <c r="AE8" s="717"/>
    </row>
    <row r="9" spans="1:31" s="718" customFormat="1" ht="24.75" customHeight="1">
      <c r="A9" s="1426" t="s">
        <v>552</v>
      </c>
      <c r="B9" s="1273" t="s">
        <v>543</v>
      </c>
      <c r="C9" s="1429">
        <v>46199</v>
      </c>
      <c r="D9" s="1429"/>
      <c r="E9" s="1428"/>
      <c r="F9" s="1427"/>
      <c r="G9" s="1260"/>
      <c r="H9" s="1492">
        <v>79</v>
      </c>
      <c r="I9" s="372" t="s">
        <v>544</v>
      </c>
      <c r="J9" s="1068" t="s">
        <v>30</v>
      </c>
      <c r="K9" s="1493"/>
      <c r="L9" s="1428"/>
      <c r="M9" s="372" t="s">
        <v>110</v>
      </c>
      <c r="N9" s="999">
        <v>100208</v>
      </c>
      <c r="O9" s="372" t="s">
        <v>110</v>
      </c>
      <c r="P9" s="710" t="s">
        <v>32</v>
      </c>
      <c r="Q9" s="1494"/>
      <c r="R9" s="705"/>
      <c r="S9" s="1494"/>
      <c r="T9" s="1494"/>
      <c r="U9" s="1494"/>
      <c r="V9" s="1495">
        <v>8175</v>
      </c>
      <c r="W9" s="1245"/>
      <c r="X9" s="1496">
        <f>SUM(V9-W9)</f>
        <v>8175</v>
      </c>
      <c r="Y9" s="1261">
        <f>IFERROR($W9/$V9, 0)</f>
        <v>0</v>
      </c>
      <c r="Z9" s="1494"/>
      <c r="AA9" s="698">
        <v>0</v>
      </c>
      <c r="AB9" s="698">
        <v>0</v>
      </c>
      <c r="AC9" s="1065">
        <v>0</v>
      </c>
      <c r="AD9" s="1052" t="s">
        <v>545</v>
      </c>
      <c r="AE9" s="717"/>
    </row>
    <row r="10" spans="1:31" s="718" customFormat="1" ht="24.75" customHeight="1">
      <c r="A10" s="1426" t="s">
        <v>553</v>
      </c>
      <c r="B10" s="1273" t="s">
        <v>543</v>
      </c>
      <c r="C10" s="1429">
        <v>46199</v>
      </c>
      <c r="D10" s="1429"/>
      <c r="E10" s="1428"/>
      <c r="F10" s="1427"/>
      <c r="G10" s="1260"/>
      <c r="H10" s="1492">
        <v>110</v>
      </c>
      <c r="I10" s="372" t="s">
        <v>544</v>
      </c>
      <c r="J10" s="1068" t="s">
        <v>30</v>
      </c>
      <c r="K10" s="1493"/>
      <c r="L10" s="1428"/>
      <c r="M10" s="372" t="s">
        <v>110</v>
      </c>
      <c r="N10" s="999">
        <v>101920.5</v>
      </c>
      <c r="O10" s="372" t="s">
        <v>110</v>
      </c>
      <c r="P10" s="710" t="s">
        <v>32</v>
      </c>
      <c r="Q10" s="1494"/>
      <c r="R10" s="705"/>
      <c r="S10" s="1494"/>
      <c r="T10" s="1494"/>
      <c r="U10" s="1494"/>
      <c r="V10" s="1495">
        <v>8444</v>
      </c>
      <c r="W10" s="1245"/>
      <c r="X10" s="1496">
        <f>SUM(V10-W10)</f>
        <v>8444</v>
      </c>
      <c r="Y10" s="1261">
        <f>IFERROR($W10/$V10, 0)</f>
        <v>0</v>
      </c>
      <c r="Z10" s="1494"/>
      <c r="AA10" s="698">
        <v>0</v>
      </c>
      <c r="AB10" s="698">
        <v>0</v>
      </c>
      <c r="AC10" s="1065">
        <v>0</v>
      </c>
      <c r="AD10" s="1052" t="s">
        <v>545</v>
      </c>
      <c r="AE10" s="717"/>
    </row>
    <row r="11" spans="1:31" s="718" customFormat="1" ht="24.75" customHeight="1">
      <c r="A11" s="1426" t="s">
        <v>554</v>
      </c>
      <c r="B11" s="1273" t="s">
        <v>543</v>
      </c>
      <c r="C11" s="1429">
        <v>46199</v>
      </c>
      <c r="D11" s="1429"/>
      <c r="E11" s="1428"/>
      <c r="F11" s="1427"/>
      <c r="G11" s="1260"/>
      <c r="H11" s="1492">
        <v>91</v>
      </c>
      <c r="I11" s="372" t="s">
        <v>544</v>
      </c>
      <c r="J11" s="1068" t="s">
        <v>30</v>
      </c>
      <c r="K11" s="1493"/>
      <c r="L11" s="1428"/>
      <c r="M11" s="372" t="s">
        <v>110</v>
      </c>
      <c r="N11" s="999">
        <v>111633.5</v>
      </c>
      <c r="O11" s="372" t="s">
        <v>110</v>
      </c>
      <c r="P11" s="710" t="s">
        <v>32</v>
      </c>
      <c r="Q11" s="1494"/>
      <c r="R11" s="705"/>
      <c r="S11" s="1494"/>
      <c r="T11" s="1494"/>
      <c r="U11" s="1494"/>
      <c r="V11" s="1495">
        <v>9431</v>
      </c>
      <c r="W11" s="1245"/>
      <c r="X11" s="1496">
        <f>SUM(V11-W11)</f>
        <v>9431</v>
      </c>
      <c r="Y11" s="1261">
        <f>IFERROR($W11/$V11, 0)</f>
        <v>0</v>
      </c>
      <c r="Z11" s="1494"/>
      <c r="AA11" s="698">
        <v>0</v>
      </c>
      <c r="AB11" s="698">
        <v>0</v>
      </c>
      <c r="AC11" s="1065">
        <v>0</v>
      </c>
      <c r="AD11" s="1052" t="s">
        <v>545</v>
      </c>
      <c r="AE11" s="717"/>
    </row>
    <row r="12" spans="1:31" s="718" customFormat="1" ht="24.75" customHeight="1">
      <c r="A12" s="1426" t="s">
        <v>555</v>
      </c>
      <c r="B12" s="1273" t="s">
        <v>543</v>
      </c>
      <c r="C12" s="1429">
        <v>46199</v>
      </c>
      <c r="D12" s="1429"/>
      <c r="E12" s="1428"/>
      <c r="F12" s="1427"/>
      <c r="G12" s="1260"/>
      <c r="H12" s="1492">
        <v>76</v>
      </c>
      <c r="I12" s="372" t="s">
        <v>544</v>
      </c>
      <c r="J12" s="1068" t="s">
        <v>30</v>
      </c>
      <c r="K12" s="1493"/>
      <c r="L12" s="1428"/>
      <c r="M12" s="372" t="s">
        <v>110</v>
      </c>
      <c r="N12" s="999">
        <v>67567.5</v>
      </c>
      <c r="O12" s="372" t="s">
        <v>110</v>
      </c>
      <c r="P12" s="710" t="s">
        <v>32</v>
      </c>
      <c r="Q12" s="1494"/>
      <c r="R12" s="705"/>
      <c r="S12" s="1494"/>
      <c r="T12" s="1494"/>
      <c r="U12" s="1494"/>
      <c r="V12" s="1495">
        <v>5460</v>
      </c>
      <c r="W12" s="1245"/>
      <c r="X12" s="1496">
        <f>SUM(V12-W12)</f>
        <v>5460</v>
      </c>
      <c r="Y12" s="1261">
        <f>IFERROR($W12/$V12, 0)</f>
        <v>0</v>
      </c>
      <c r="Z12" s="1494"/>
      <c r="AA12" s="698">
        <v>0</v>
      </c>
      <c r="AB12" s="698">
        <v>0</v>
      </c>
      <c r="AC12" s="1065">
        <v>0</v>
      </c>
      <c r="AD12" s="1052" t="s">
        <v>545</v>
      </c>
      <c r="AE12" s="717"/>
    </row>
    <row r="13" spans="1:31" s="718" customFormat="1" ht="24.75" customHeight="1">
      <c r="A13" s="1426" t="s">
        <v>556</v>
      </c>
      <c r="B13" s="1273" t="s">
        <v>543</v>
      </c>
      <c r="C13" s="1429">
        <v>46199</v>
      </c>
      <c r="D13" s="1429"/>
      <c r="E13" s="1428"/>
      <c r="F13" s="1427"/>
      <c r="G13" s="1260"/>
      <c r="H13" s="1492">
        <v>51</v>
      </c>
      <c r="I13" s="372" t="s">
        <v>544</v>
      </c>
      <c r="J13" s="1068" t="s">
        <v>30</v>
      </c>
      <c r="K13" s="1493"/>
      <c r="L13" s="1428"/>
      <c r="M13" s="372" t="s">
        <v>110</v>
      </c>
      <c r="N13" s="999">
        <v>97514.75</v>
      </c>
      <c r="O13" s="372" t="s">
        <v>110</v>
      </c>
      <c r="P13" s="710" t="s">
        <v>32</v>
      </c>
      <c r="Q13" s="1494"/>
      <c r="R13" s="705"/>
      <c r="S13" s="1494"/>
      <c r="T13" s="1494"/>
      <c r="U13" s="1494"/>
      <c r="V13" s="1495">
        <v>7958</v>
      </c>
      <c r="W13" s="1245"/>
      <c r="X13" s="1496">
        <f>SUM(V13-W13)</f>
        <v>7958</v>
      </c>
      <c r="Y13" s="1261">
        <f>IFERROR($W13/$V13, 0)</f>
        <v>0</v>
      </c>
      <c r="Z13" s="1494"/>
      <c r="AA13" s="698">
        <v>0</v>
      </c>
      <c r="AB13" s="698">
        <v>0</v>
      </c>
      <c r="AC13" s="1065">
        <v>0</v>
      </c>
      <c r="AD13" s="1052" t="s">
        <v>545</v>
      </c>
      <c r="AE13" s="717"/>
    </row>
    <row r="14" spans="1:31" s="718" customFormat="1" ht="24.75" customHeight="1">
      <c r="A14" s="1426" t="s">
        <v>557</v>
      </c>
      <c r="B14" s="1273" t="s">
        <v>543</v>
      </c>
      <c r="C14" s="1429">
        <v>46199</v>
      </c>
      <c r="D14" s="1429"/>
      <c r="E14" s="1428"/>
      <c r="F14" s="1427"/>
      <c r="G14" s="1260"/>
      <c r="H14" s="1492">
        <v>63</v>
      </c>
      <c r="I14" s="372" t="s">
        <v>544</v>
      </c>
      <c r="J14" s="1068" t="s">
        <v>30</v>
      </c>
      <c r="K14" s="1493"/>
      <c r="L14" s="1428"/>
      <c r="M14" s="372" t="s">
        <v>110</v>
      </c>
      <c r="N14" s="999">
        <v>54827.5</v>
      </c>
      <c r="O14" s="372" t="s">
        <v>110</v>
      </c>
      <c r="P14" s="710" t="s">
        <v>32</v>
      </c>
      <c r="Q14" s="1494"/>
      <c r="R14" s="705"/>
      <c r="S14" s="1494"/>
      <c r="T14" s="1494"/>
      <c r="U14" s="1494"/>
      <c r="V14" s="1495">
        <v>4414</v>
      </c>
      <c r="W14" s="1245"/>
      <c r="X14" s="1496">
        <f>SUM(V14-W14)</f>
        <v>4414</v>
      </c>
      <c r="Y14" s="1261">
        <f>IFERROR($W14/$V14, 0)</f>
        <v>0</v>
      </c>
      <c r="Z14" s="1494"/>
      <c r="AA14" s="698">
        <v>0</v>
      </c>
      <c r="AB14" s="698">
        <v>0</v>
      </c>
      <c r="AC14" s="1065">
        <v>0</v>
      </c>
      <c r="AD14" s="1052" t="s">
        <v>545</v>
      </c>
      <c r="AE14" s="717"/>
    </row>
    <row r="15" spans="1:31" s="718" customFormat="1" ht="24.75" customHeight="1">
      <c r="A15" s="1426" t="s">
        <v>558</v>
      </c>
      <c r="B15" s="1273" t="s">
        <v>543</v>
      </c>
      <c r="C15" s="1429">
        <v>46199</v>
      </c>
      <c r="D15" s="1429"/>
      <c r="E15" s="1428"/>
      <c r="F15" s="1427"/>
      <c r="G15" s="1260"/>
      <c r="H15" s="1492">
        <v>42</v>
      </c>
      <c r="I15" s="372" t="s">
        <v>544</v>
      </c>
      <c r="J15" s="1068" t="s">
        <v>30</v>
      </c>
      <c r="K15" s="1493"/>
      <c r="L15" s="1428"/>
      <c r="M15" s="372" t="s">
        <v>110</v>
      </c>
      <c r="N15" s="999">
        <v>101724.5</v>
      </c>
      <c r="O15" s="372" t="s">
        <v>110</v>
      </c>
      <c r="P15" s="710" t="s">
        <v>32</v>
      </c>
      <c r="Q15" s="1494"/>
      <c r="R15" s="705"/>
      <c r="S15" s="1494"/>
      <c r="T15" s="1494"/>
      <c r="U15" s="1494"/>
      <c r="V15" s="1495">
        <v>7993</v>
      </c>
      <c r="W15" s="1245"/>
      <c r="X15" s="1496">
        <f>SUM(V15-W15)</f>
        <v>7993</v>
      </c>
      <c r="Y15" s="1261">
        <f>IFERROR($W15/$V15, 0)</f>
        <v>0</v>
      </c>
      <c r="Z15" s="1494"/>
      <c r="AA15" s="698">
        <v>0</v>
      </c>
      <c r="AB15" s="698">
        <v>0</v>
      </c>
      <c r="AC15" s="1065">
        <v>0</v>
      </c>
      <c r="AD15" s="1052" t="s">
        <v>545</v>
      </c>
      <c r="AE15" s="717"/>
    </row>
    <row r="16" spans="1:31" s="718" customFormat="1" ht="24.75" customHeight="1">
      <c r="A16" s="1426" t="s">
        <v>559</v>
      </c>
      <c r="B16" s="1273" t="s">
        <v>543</v>
      </c>
      <c r="C16" s="1429">
        <v>46199</v>
      </c>
      <c r="D16" s="1429"/>
      <c r="E16" s="1428"/>
      <c r="F16" s="1427"/>
      <c r="G16" s="1260"/>
      <c r="H16" s="1492">
        <v>67</v>
      </c>
      <c r="I16" s="372" t="s">
        <v>544</v>
      </c>
      <c r="J16" s="1068" t="s">
        <v>30</v>
      </c>
      <c r="K16" s="1493"/>
      <c r="L16" s="1428"/>
      <c r="M16" s="372" t="s">
        <v>110</v>
      </c>
      <c r="N16" s="999">
        <v>95128</v>
      </c>
      <c r="O16" s="372" t="s">
        <v>110</v>
      </c>
      <c r="P16" s="710" t="s">
        <v>32</v>
      </c>
      <c r="Q16" s="1494"/>
      <c r="R16" s="705"/>
      <c r="S16" s="1494"/>
      <c r="T16" s="1494"/>
      <c r="U16" s="1494"/>
      <c r="V16" s="1495">
        <v>7857</v>
      </c>
      <c r="W16" s="1245"/>
      <c r="X16" s="1496">
        <f>SUM(V16-W16)</f>
        <v>7857</v>
      </c>
      <c r="Y16" s="1261">
        <f>IFERROR($W16/$V16, 0)</f>
        <v>0</v>
      </c>
      <c r="Z16" s="1494"/>
      <c r="AA16" s="698">
        <v>0</v>
      </c>
      <c r="AB16" s="698">
        <v>0</v>
      </c>
      <c r="AC16" s="1065">
        <v>0</v>
      </c>
      <c r="AD16" s="1052" t="s">
        <v>545</v>
      </c>
      <c r="AE16" s="717"/>
    </row>
    <row r="17" spans="1:31" s="718" customFormat="1" ht="24.75" customHeight="1">
      <c r="A17" s="1426" t="s">
        <v>560</v>
      </c>
      <c r="B17" s="1273" t="s">
        <v>543</v>
      </c>
      <c r="C17" s="1429">
        <v>46199</v>
      </c>
      <c r="D17" s="1429"/>
      <c r="E17" s="1428"/>
      <c r="F17" s="1427"/>
      <c r="G17" s="1260"/>
      <c r="H17" s="1492">
        <v>91</v>
      </c>
      <c r="I17" s="372" t="s">
        <v>544</v>
      </c>
      <c r="J17" s="1068" t="s">
        <v>30</v>
      </c>
      <c r="K17" s="1493"/>
      <c r="L17" s="1428"/>
      <c r="M17" s="372" t="s">
        <v>110</v>
      </c>
      <c r="N17" s="999">
        <v>72668.5</v>
      </c>
      <c r="O17" s="372" t="s">
        <v>110</v>
      </c>
      <c r="P17" s="710" t="s">
        <v>32</v>
      </c>
      <c r="Q17" s="1494"/>
      <c r="R17" s="705"/>
      <c r="S17" s="1494"/>
      <c r="T17" s="1494"/>
      <c r="U17" s="1494"/>
      <c r="V17" s="1495">
        <v>5934</v>
      </c>
      <c r="W17" s="1245"/>
      <c r="X17" s="1496">
        <f>SUM(V17-W17)</f>
        <v>5934</v>
      </c>
      <c r="Y17" s="1261">
        <f>IFERROR($W17/$V17, 0)</f>
        <v>0</v>
      </c>
      <c r="Z17" s="1494"/>
      <c r="AA17" s="698">
        <v>0</v>
      </c>
      <c r="AB17" s="698">
        <v>0</v>
      </c>
      <c r="AC17" s="1065">
        <v>0</v>
      </c>
      <c r="AD17" s="1052" t="s">
        <v>545</v>
      </c>
      <c r="AE17" s="717"/>
    </row>
    <row r="18" spans="1:31" s="718" customFormat="1" ht="24.75" customHeight="1">
      <c r="A18" s="1426" t="s">
        <v>561</v>
      </c>
      <c r="B18" s="1273" t="s">
        <v>543</v>
      </c>
      <c r="C18" s="1429">
        <v>46227</v>
      </c>
      <c r="D18" s="1429"/>
      <c r="E18" s="1428"/>
      <c r="F18" s="1427"/>
      <c r="G18" s="1260"/>
      <c r="H18" s="1492">
        <v>88</v>
      </c>
      <c r="I18" s="372" t="s">
        <v>544</v>
      </c>
      <c r="J18" s="1068" t="s">
        <v>30</v>
      </c>
      <c r="K18" s="1493"/>
      <c r="L18" s="1428"/>
      <c r="M18" s="372" t="s">
        <v>110</v>
      </c>
      <c r="N18" s="999">
        <v>96607</v>
      </c>
      <c r="O18" s="372" t="s">
        <v>110</v>
      </c>
      <c r="P18" s="710" t="s">
        <v>32</v>
      </c>
      <c r="Q18" s="1494"/>
      <c r="R18" s="705"/>
      <c r="S18" s="1494"/>
      <c r="T18" s="1494"/>
      <c r="U18" s="1494"/>
      <c r="V18" s="1495">
        <v>7623</v>
      </c>
      <c r="W18" s="1245"/>
      <c r="X18" s="1496">
        <f>SUM(V18-W18)</f>
        <v>7623</v>
      </c>
      <c r="Y18" s="1261">
        <f>IFERROR($W18/$V18, 0)</f>
        <v>0</v>
      </c>
      <c r="Z18" s="1494"/>
      <c r="AA18" s="698">
        <v>0</v>
      </c>
      <c r="AB18" s="698">
        <v>0</v>
      </c>
      <c r="AC18" s="1065">
        <v>0</v>
      </c>
      <c r="AD18" s="1052" t="s">
        <v>545</v>
      </c>
      <c r="AE18" s="717"/>
    </row>
    <row r="19" spans="1:31" s="718" customFormat="1" ht="24.75" customHeight="1">
      <c r="A19" s="1426" t="s">
        <v>562</v>
      </c>
      <c r="B19" s="1273" t="s">
        <v>543</v>
      </c>
      <c r="C19" s="1429">
        <v>46227</v>
      </c>
      <c r="D19" s="1429"/>
      <c r="E19" s="1428"/>
      <c r="F19" s="1427"/>
      <c r="G19" s="1260"/>
      <c r="H19" s="1492">
        <v>75</v>
      </c>
      <c r="I19" s="372" t="s">
        <v>544</v>
      </c>
      <c r="J19" s="1068" t="s">
        <v>30</v>
      </c>
      <c r="K19" s="1493"/>
      <c r="L19" s="1428"/>
      <c r="M19" s="372" t="s">
        <v>110</v>
      </c>
      <c r="N19" s="999">
        <v>95477</v>
      </c>
      <c r="O19" s="372" t="s">
        <v>110</v>
      </c>
      <c r="P19" s="710" t="s">
        <v>32</v>
      </c>
      <c r="Q19" s="1494"/>
      <c r="R19" s="705"/>
      <c r="S19" s="1494"/>
      <c r="T19" s="1494"/>
      <c r="U19" s="1494"/>
      <c r="V19" s="1495">
        <v>7966</v>
      </c>
      <c r="W19" s="1245"/>
      <c r="X19" s="1496">
        <f>SUM(V19-W19)</f>
        <v>7966</v>
      </c>
      <c r="Y19" s="1261">
        <f>IFERROR($W19/$V19, 0)</f>
        <v>0</v>
      </c>
      <c r="Z19" s="1494"/>
      <c r="AA19" s="698">
        <v>0</v>
      </c>
      <c r="AB19" s="698">
        <v>0</v>
      </c>
      <c r="AC19" s="1065">
        <v>0</v>
      </c>
      <c r="AD19" s="1052" t="s">
        <v>545</v>
      </c>
      <c r="AE19" s="717"/>
    </row>
    <row r="20" spans="1:31" s="718" customFormat="1" ht="24.75" customHeight="1">
      <c r="A20" s="1426" t="s">
        <v>563</v>
      </c>
      <c r="B20" s="1273" t="s">
        <v>543</v>
      </c>
      <c r="C20" s="1429">
        <v>46227</v>
      </c>
      <c r="D20" s="1429"/>
      <c r="E20" s="1428"/>
      <c r="F20" s="1427"/>
      <c r="G20" s="1260"/>
      <c r="H20" s="1492">
        <v>97</v>
      </c>
      <c r="I20" s="372" t="s">
        <v>544</v>
      </c>
      <c r="J20" s="1068" t="s">
        <v>30</v>
      </c>
      <c r="K20" s="1493"/>
      <c r="L20" s="1428"/>
      <c r="M20" s="372" t="s">
        <v>110</v>
      </c>
      <c r="N20" s="999">
        <v>94688.5</v>
      </c>
      <c r="O20" s="372" t="s">
        <v>110</v>
      </c>
      <c r="P20" s="710" t="s">
        <v>32</v>
      </c>
      <c r="Q20" s="1494"/>
      <c r="R20" s="705"/>
      <c r="S20" s="1494"/>
      <c r="T20" s="1494"/>
      <c r="U20" s="1494"/>
      <c r="V20" s="1495">
        <v>7856</v>
      </c>
      <c r="W20" s="1245"/>
      <c r="X20" s="1496">
        <f>SUM(V20-W20)</f>
        <v>7856</v>
      </c>
      <c r="Y20" s="1261">
        <f>IFERROR($W20/$V20, 0)</f>
        <v>0</v>
      </c>
      <c r="Z20" s="1494"/>
      <c r="AA20" s="698">
        <v>0</v>
      </c>
      <c r="AB20" s="698">
        <v>0</v>
      </c>
      <c r="AC20" s="1065">
        <v>0</v>
      </c>
      <c r="AD20" s="1052" t="s">
        <v>545</v>
      </c>
      <c r="AE20" s="717"/>
    </row>
    <row r="21" spans="1:31" s="718" customFormat="1" ht="24.75" customHeight="1">
      <c r="A21" s="1426" t="s">
        <v>564</v>
      </c>
      <c r="B21" s="1273" t="s">
        <v>543</v>
      </c>
      <c r="C21" s="1429">
        <v>46227</v>
      </c>
      <c r="D21" s="1429"/>
      <c r="E21" s="1428"/>
      <c r="F21" s="1427"/>
      <c r="G21" s="1260"/>
      <c r="H21" s="1492">
        <v>65</v>
      </c>
      <c r="I21" s="372" t="s">
        <v>544</v>
      </c>
      <c r="J21" s="1068" t="s">
        <v>30</v>
      </c>
      <c r="K21" s="1493"/>
      <c r="L21" s="1428"/>
      <c r="M21" s="372" t="s">
        <v>110</v>
      </c>
      <c r="N21" s="999">
        <v>97700</v>
      </c>
      <c r="O21" s="372" t="s">
        <v>110</v>
      </c>
      <c r="P21" s="710" t="s">
        <v>32</v>
      </c>
      <c r="Q21" s="1494"/>
      <c r="R21" s="705"/>
      <c r="S21" s="1494"/>
      <c r="T21" s="1494"/>
      <c r="U21" s="1494"/>
      <c r="V21" s="1495">
        <v>8047</v>
      </c>
      <c r="W21" s="1245"/>
      <c r="X21" s="1496">
        <f>SUM(V21-W21)</f>
        <v>8047</v>
      </c>
      <c r="Y21" s="1261">
        <f>IFERROR($W21/$V21, 0)</f>
        <v>0</v>
      </c>
      <c r="Z21" s="1494"/>
      <c r="AA21" s="698">
        <v>0</v>
      </c>
      <c r="AB21" s="698">
        <v>0</v>
      </c>
      <c r="AC21" s="1065">
        <v>0</v>
      </c>
      <c r="AD21" s="1052" t="s">
        <v>545</v>
      </c>
      <c r="AE21" s="717"/>
    </row>
    <row r="22" spans="1:31" s="718" customFormat="1" ht="24.75" customHeight="1">
      <c r="A22" s="1426" t="s">
        <v>565</v>
      </c>
      <c r="B22" s="1273" t="s">
        <v>543</v>
      </c>
      <c r="C22" s="1429">
        <v>46227</v>
      </c>
      <c r="D22" s="1429"/>
      <c r="E22" s="1428"/>
      <c r="F22" s="1427"/>
      <c r="G22" s="1260"/>
      <c r="H22" s="1492">
        <v>51</v>
      </c>
      <c r="I22" s="372" t="s">
        <v>544</v>
      </c>
      <c r="J22" s="1068" t="s">
        <v>30</v>
      </c>
      <c r="K22" s="1493"/>
      <c r="L22" s="1428"/>
      <c r="M22" s="372" t="s">
        <v>110</v>
      </c>
      <c r="N22" s="999">
        <v>91700</v>
      </c>
      <c r="O22" s="372" t="s">
        <v>110</v>
      </c>
      <c r="P22" s="710" t="s">
        <v>32</v>
      </c>
      <c r="Q22" s="1494"/>
      <c r="R22" s="705"/>
      <c r="S22" s="1494"/>
      <c r="T22" s="1494"/>
      <c r="U22" s="1494"/>
      <c r="V22" s="1495">
        <v>7529</v>
      </c>
      <c r="W22" s="1245"/>
      <c r="X22" s="1496">
        <f>SUM(V22-W22)</f>
        <v>7529</v>
      </c>
      <c r="Y22" s="1261">
        <f>IFERROR($W22/$V22, 0)</f>
        <v>0</v>
      </c>
      <c r="Z22" s="1494"/>
      <c r="AA22" s="698">
        <v>0</v>
      </c>
      <c r="AB22" s="698">
        <v>0</v>
      </c>
      <c r="AC22" s="1065">
        <v>0</v>
      </c>
      <c r="AD22" s="1052" t="s">
        <v>545</v>
      </c>
      <c r="AE22" s="717"/>
    </row>
    <row r="23" spans="1:31" s="718" customFormat="1" ht="24.75" customHeight="1">
      <c r="A23" s="1426" t="s">
        <v>566</v>
      </c>
      <c r="B23" s="1273" t="s">
        <v>543</v>
      </c>
      <c r="C23" s="1429">
        <v>46227</v>
      </c>
      <c r="D23" s="1429"/>
      <c r="E23" s="1428"/>
      <c r="F23" s="1427"/>
      <c r="G23" s="1260"/>
      <c r="H23" s="1492">
        <v>67</v>
      </c>
      <c r="I23" s="372" t="s">
        <v>544</v>
      </c>
      <c r="J23" s="1068" t="s">
        <v>30</v>
      </c>
      <c r="K23" s="1493"/>
      <c r="L23" s="1428"/>
      <c r="M23" s="372" t="s">
        <v>110</v>
      </c>
      <c r="N23" s="999">
        <v>100866</v>
      </c>
      <c r="O23" s="372" t="s">
        <v>110</v>
      </c>
      <c r="P23" s="710" t="s">
        <v>32</v>
      </c>
      <c r="Q23" s="1494"/>
      <c r="R23" s="705"/>
      <c r="S23" s="1494"/>
      <c r="T23" s="1494"/>
      <c r="U23" s="1494"/>
      <c r="V23" s="1495">
        <v>9021</v>
      </c>
      <c r="W23" s="1245"/>
      <c r="X23" s="1496">
        <f>SUM(V23-W23)</f>
        <v>9021</v>
      </c>
      <c r="Y23" s="1261">
        <f>IFERROR($W23/$V23, 0)</f>
        <v>0</v>
      </c>
      <c r="Z23" s="1494"/>
      <c r="AA23" s="698">
        <v>0</v>
      </c>
      <c r="AB23" s="698">
        <v>0</v>
      </c>
      <c r="AC23" s="1065">
        <v>0</v>
      </c>
      <c r="AD23" s="1052" t="s">
        <v>545</v>
      </c>
      <c r="AE23" s="717"/>
    </row>
    <row r="24" spans="1:31" s="718" customFormat="1" ht="24.75" customHeight="1">
      <c r="A24" s="1426" t="s">
        <v>567</v>
      </c>
      <c r="B24" s="1273" t="s">
        <v>543</v>
      </c>
      <c r="C24" s="1429">
        <v>46227</v>
      </c>
      <c r="D24" s="1429"/>
      <c r="E24" s="1428"/>
      <c r="F24" s="1427"/>
      <c r="G24" s="1260"/>
      <c r="H24" s="1492">
        <v>93</v>
      </c>
      <c r="I24" s="372" t="s">
        <v>544</v>
      </c>
      <c r="J24" s="1068" t="s">
        <v>30</v>
      </c>
      <c r="K24" s="1493"/>
      <c r="L24" s="1428"/>
      <c r="M24" s="372" t="s">
        <v>110</v>
      </c>
      <c r="N24" s="999">
        <v>104934</v>
      </c>
      <c r="O24" s="372" t="s">
        <v>110</v>
      </c>
      <c r="P24" s="710" t="s">
        <v>32</v>
      </c>
      <c r="Q24" s="1494"/>
      <c r="R24" s="705"/>
      <c r="S24" s="1494"/>
      <c r="T24" s="1494"/>
      <c r="U24" s="1494"/>
      <c r="V24" s="1495">
        <v>8701</v>
      </c>
      <c r="W24" s="1245"/>
      <c r="X24" s="1496">
        <f>SUM(V24-W24)</f>
        <v>8701</v>
      </c>
      <c r="Y24" s="1261">
        <f>IFERROR($W24/$V24, 0)</f>
        <v>0</v>
      </c>
      <c r="Z24" s="1494"/>
      <c r="AA24" s="698">
        <v>0</v>
      </c>
      <c r="AB24" s="698">
        <v>0</v>
      </c>
      <c r="AC24" s="1065">
        <v>0</v>
      </c>
      <c r="AD24" s="1052" t="s">
        <v>545</v>
      </c>
      <c r="AE24" s="717"/>
    </row>
    <row r="25" spans="1:31" s="718" customFormat="1" ht="24.75" customHeight="1">
      <c r="A25" s="1426" t="s">
        <v>568</v>
      </c>
      <c r="B25" s="1273" t="s">
        <v>543</v>
      </c>
      <c r="C25" s="1429">
        <v>46227</v>
      </c>
      <c r="D25" s="1429"/>
      <c r="E25" s="1428"/>
      <c r="F25" s="1427"/>
      <c r="G25" s="1260"/>
      <c r="H25" s="1492">
        <v>28</v>
      </c>
      <c r="I25" s="372" t="s">
        <v>544</v>
      </c>
      <c r="J25" s="1068" t="s">
        <v>30</v>
      </c>
      <c r="K25" s="1493"/>
      <c r="L25" s="1428"/>
      <c r="M25" s="372" t="s">
        <v>110</v>
      </c>
      <c r="N25" s="999">
        <v>73691.5</v>
      </c>
      <c r="O25" s="372" t="s">
        <v>110</v>
      </c>
      <c r="P25" s="710" t="s">
        <v>32</v>
      </c>
      <c r="Q25" s="1494"/>
      <c r="R25" s="705"/>
      <c r="S25" s="1494"/>
      <c r="T25" s="1494"/>
      <c r="U25" s="1494"/>
      <c r="V25" s="1495">
        <v>6042</v>
      </c>
      <c r="W25" s="1245"/>
      <c r="X25" s="1496">
        <f>SUM(V25-W25)</f>
        <v>6042</v>
      </c>
      <c r="Y25" s="1261">
        <f>IFERROR($W25/$V25, 0)</f>
        <v>0</v>
      </c>
      <c r="Z25" s="1494"/>
      <c r="AA25" s="698">
        <v>0</v>
      </c>
      <c r="AB25" s="698">
        <v>0</v>
      </c>
      <c r="AC25" s="1065">
        <v>0</v>
      </c>
      <c r="AD25" s="1052" t="s">
        <v>545</v>
      </c>
      <c r="AE25" s="717"/>
    </row>
    <row r="26" spans="1:31" s="718" customFormat="1" ht="24.75" customHeight="1">
      <c r="A26" s="1426" t="s">
        <v>569</v>
      </c>
      <c r="B26" s="1273" t="s">
        <v>543</v>
      </c>
      <c r="C26" s="1429">
        <v>46227</v>
      </c>
      <c r="D26" s="1429"/>
      <c r="E26" s="1428"/>
      <c r="F26" s="1427"/>
      <c r="G26" s="1260"/>
      <c r="H26" s="1492">
        <v>70</v>
      </c>
      <c r="I26" s="372" t="s">
        <v>544</v>
      </c>
      <c r="J26" s="1068" t="s">
        <v>30</v>
      </c>
      <c r="K26" s="1493"/>
      <c r="L26" s="1428"/>
      <c r="M26" s="372" t="s">
        <v>110</v>
      </c>
      <c r="N26" s="999">
        <v>99590</v>
      </c>
      <c r="O26" s="372" t="s">
        <v>110</v>
      </c>
      <c r="P26" s="710" t="s">
        <v>32</v>
      </c>
      <c r="Q26" s="1494"/>
      <c r="R26" s="705"/>
      <c r="S26" s="1494"/>
      <c r="T26" s="1494"/>
      <c r="U26" s="1494"/>
      <c r="V26" s="1495">
        <v>8201</v>
      </c>
      <c r="W26" s="1245"/>
      <c r="X26" s="1496">
        <f>SUM(V26-W26)</f>
        <v>8201</v>
      </c>
      <c r="Y26" s="1261">
        <f>IFERROR($W26/$V26, 0)</f>
        <v>0</v>
      </c>
      <c r="Z26" s="1494"/>
      <c r="AA26" s="698">
        <v>0</v>
      </c>
      <c r="AB26" s="698">
        <v>0</v>
      </c>
      <c r="AC26" s="1065">
        <v>0</v>
      </c>
      <c r="AD26" s="1052" t="s">
        <v>545</v>
      </c>
      <c r="AE26" s="717"/>
    </row>
    <row r="27" spans="1:31" s="718" customFormat="1" ht="24.75" customHeight="1">
      <c r="A27" s="1426" t="s">
        <v>570</v>
      </c>
      <c r="B27" s="1273" t="s">
        <v>543</v>
      </c>
      <c r="C27" s="1429">
        <v>46227</v>
      </c>
      <c r="D27" s="1429"/>
      <c r="E27" s="1428"/>
      <c r="F27" s="1427"/>
      <c r="G27" s="1260"/>
      <c r="H27" s="1492">
        <v>86</v>
      </c>
      <c r="I27" s="372" t="s">
        <v>544</v>
      </c>
      <c r="J27" s="1068" t="s">
        <v>30</v>
      </c>
      <c r="K27" s="1493"/>
      <c r="L27" s="1428"/>
      <c r="M27" s="372" t="s">
        <v>110</v>
      </c>
      <c r="N27" s="999">
        <v>97386.5</v>
      </c>
      <c r="O27" s="372" t="s">
        <v>110</v>
      </c>
      <c r="P27" s="710" t="s">
        <v>32</v>
      </c>
      <c r="Q27" s="1494"/>
      <c r="R27" s="705"/>
      <c r="S27" s="1494"/>
      <c r="T27" s="1494"/>
      <c r="U27" s="1494"/>
      <c r="V27" s="1495">
        <v>7996</v>
      </c>
      <c r="W27" s="1245"/>
      <c r="X27" s="1496">
        <f>SUM(V27-W27)</f>
        <v>7996</v>
      </c>
      <c r="Y27" s="1261">
        <f>IFERROR($W27/$V27, 0)</f>
        <v>0</v>
      </c>
      <c r="Z27" s="1494"/>
      <c r="AA27" s="698">
        <v>0</v>
      </c>
      <c r="AB27" s="698">
        <v>0</v>
      </c>
      <c r="AC27" s="1065">
        <v>0</v>
      </c>
      <c r="AD27" s="1052" t="s">
        <v>545</v>
      </c>
      <c r="AE27" s="717"/>
    </row>
    <row r="28" spans="1:31" s="718" customFormat="1" ht="24.75" customHeight="1">
      <c r="A28" s="1426" t="s">
        <v>571</v>
      </c>
      <c r="B28" s="1273" t="s">
        <v>543</v>
      </c>
      <c r="C28" s="1429">
        <v>46199</v>
      </c>
      <c r="D28" s="1429"/>
      <c r="E28" s="1428"/>
      <c r="F28" s="1427"/>
      <c r="G28" s="1260"/>
      <c r="H28" s="1492">
        <v>40</v>
      </c>
      <c r="I28" s="372" t="s">
        <v>544</v>
      </c>
      <c r="J28" s="1068" t="s">
        <v>30</v>
      </c>
      <c r="K28" s="1493"/>
      <c r="L28" s="1428"/>
      <c r="M28" s="372" t="s">
        <v>110</v>
      </c>
      <c r="N28" s="999">
        <v>91774</v>
      </c>
      <c r="O28" s="372" t="s">
        <v>110</v>
      </c>
      <c r="P28" s="710" t="s">
        <v>32</v>
      </c>
      <c r="Q28" s="1494"/>
      <c r="R28" s="705"/>
      <c r="S28" s="1494"/>
      <c r="T28" s="1494"/>
      <c r="U28" s="1494"/>
      <c r="V28" s="1495">
        <v>7530</v>
      </c>
      <c r="W28" s="1245"/>
      <c r="X28" s="1496">
        <f>SUM(V28-W28)</f>
        <v>7530</v>
      </c>
      <c r="Y28" s="1261">
        <f>IFERROR($W28/$V28, 0)</f>
        <v>0</v>
      </c>
      <c r="Z28" s="1494"/>
      <c r="AA28" s="698">
        <v>0</v>
      </c>
      <c r="AB28" s="698">
        <v>0</v>
      </c>
      <c r="AC28" s="1065">
        <v>0</v>
      </c>
      <c r="AD28" s="1052" t="s">
        <v>545</v>
      </c>
      <c r="AE28" s="717"/>
    </row>
    <row r="29" spans="1:31" s="718" customFormat="1" ht="24.75" customHeight="1">
      <c r="A29" s="1426" t="s">
        <v>572</v>
      </c>
      <c r="B29" s="1273" t="s">
        <v>543</v>
      </c>
      <c r="C29" s="1429">
        <v>46199</v>
      </c>
      <c r="D29" s="1429"/>
      <c r="E29" s="1428"/>
      <c r="F29" s="1427"/>
      <c r="G29" s="1260"/>
      <c r="H29" s="1492">
        <v>88</v>
      </c>
      <c r="I29" s="372" t="s">
        <v>544</v>
      </c>
      <c r="J29" s="1068" t="s">
        <v>30</v>
      </c>
      <c r="K29" s="1493"/>
      <c r="L29" s="1428"/>
      <c r="M29" s="372" t="s">
        <v>110</v>
      </c>
      <c r="N29" s="999">
        <v>81059.5</v>
      </c>
      <c r="O29" s="372" t="s">
        <v>110</v>
      </c>
      <c r="P29" s="710" t="s">
        <v>32</v>
      </c>
      <c r="Q29" s="1494"/>
      <c r="R29" s="705"/>
      <c r="S29" s="1494"/>
      <c r="T29" s="1494"/>
      <c r="U29" s="1494"/>
      <c r="V29" s="1495">
        <v>6647</v>
      </c>
      <c r="W29" s="1245"/>
      <c r="X29" s="1496">
        <f>SUM(V29-W29)</f>
        <v>6647</v>
      </c>
      <c r="Y29" s="1261">
        <f>IFERROR($W29/$V29, 0)</f>
        <v>0</v>
      </c>
      <c r="Z29" s="1494"/>
      <c r="AA29" s="698">
        <v>0</v>
      </c>
      <c r="AB29" s="698">
        <v>0</v>
      </c>
      <c r="AC29" s="1065">
        <v>0</v>
      </c>
      <c r="AD29" s="1052" t="s">
        <v>545</v>
      </c>
      <c r="AE29" s="717"/>
    </row>
    <row r="30" spans="1:31" s="718" customFormat="1" ht="24.75" customHeight="1">
      <c r="A30" s="1426" t="s">
        <v>573</v>
      </c>
      <c r="B30" s="1273" t="s">
        <v>543</v>
      </c>
      <c r="C30" s="1429">
        <v>46199</v>
      </c>
      <c r="D30" s="1429"/>
      <c r="E30" s="1428"/>
      <c r="F30" s="1427"/>
      <c r="G30" s="1260"/>
      <c r="H30" s="1492">
        <v>88</v>
      </c>
      <c r="I30" s="372" t="s">
        <v>544</v>
      </c>
      <c r="J30" s="1068" t="s">
        <v>30</v>
      </c>
      <c r="K30" s="1493"/>
      <c r="L30" s="1428"/>
      <c r="M30" s="372" t="s">
        <v>110</v>
      </c>
      <c r="N30" s="999">
        <v>106600</v>
      </c>
      <c r="O30" s="372" t="s">
        <v>110</v>
      </c>
      <c r="P30" s="710" t="s">
        <v>32</v>
      </c>
      <c r="Q30" s="1494"/>
      <c r="R30" s="705"/>
      <c r="S30" s="1494"/>
      <c r="T30" s="1494"/>
      <c r="U30" s="1494"/>
      <c r="V30" s="1495">
        <v>8787</v>
      </c>
      <c r="W30" s="1245"/>
      <c r="X30" s="1496">
        <f>SUM(V30-W30)</f>
        <v>8787</v>
      </c>
      <c r="Y30" s="1261">
        <f>IFERROR($W30/$V30, 0)</f>
        <v>0</v>
      </c>
      <c r="Z30" s="1494"/>
      <c r="AA30" s="698">
        <v>0</v>
      </c>
      <c r="AB30" s="698">
        <v>0</v>
      </c>
      <c r="AC30" s="1065">
        <v>0</v>
      </c>
      <c r="AD30" s="1052" t="s">
        <v>545</v>
      </c>
      <c r="AE30" s="717"/>
    </row>
    <row r="31" spans="1:31" s="718" customFormat="1" ht="24.75" customHeight="1">
      <c r="A31" s="1426" t="s">
        <v>574</v>
      </c>
      <c r="B31" s="1273" t="s">
        <v>543</v>
      </c>
      <c r="C31" s="1429">
        <v>46199</v>
      </c>
      <c r="D31" s="1429"/>
      <c r="E31" s="1428"/>
      <c r="F31" s="1427"/>
      <c r="G31" s="1260"/>
      <c r="H31" s="1492">
        <v>0</v>
      </c>
      <c r="I31" s="372" t="s">
        <v>544</v>
      </c>
      <c r="J31" s="1068" t="s">
        <v>30</v>
      </c>
      <c r="K31" s="1493"/>
      <c r="L31" s="1428"/>
      <c r="M31" s="372" t="s">
        <v>110</v>
      </c>
      <c r="N31" s="999">
        <v>65477.3</v>
      </c>
      <c r="O31" s="372" t="s">
        <v>110</v>
      </c>
      <c r="P31" s="710" t="s">
        <v>32</v>
      </c>
      <c r="Q31" s="1494"/>
      <c r="R31" s="705"/>
      <c r="S31" s="1494"/>
      <c r="T31" s="1494"/>
      <c r="U31" s="1494"/>
      <c r="V31" s="1495">
        <v>5318</v>
      </c>
      <c r="W31" s="1245"/>
      <c r="X31" s="1496">
        <f>SUM(V31-W31)</f>
        <v>5318</v>
      </c>
      <c r="Y31" s="1261">
        <f>IFERROR($W31/$V31, 0)</f>
        <v>0</v>
      </c>
      <c r="Z31" s="1494"/>
      <c r="AA31" s="698">
        <v>0</v>
      </c>
      <c r="AB31" s="698">
        <v>0</v>
      </c>
      <c r="AC31" s="1065">
        <v>0</v>
      </c>
      <c r="AD31" s="1052" t="s">
        <v>545</v>
      </c>
      <c r="AE31" s="717"/>
    </row>
    <row r="32" spans="1:31" s="718" customFormat="1" ht="24.75" customHeight="1">
      <c r="A32" s="689" t="s">
        <v>575</v>
      </c>
      <c r="B32" s="359" t="s">
        <v>28</v>
      </c>
      <c r="C32" s="690">
        <v>46080</v>
      </c>
      <c r="D32" s="366" t="s">
        <v>465</v>
      </c>
      <c r="E32" s="700">
        <v>46018</v>
      </c>
      <c r="F32" s="366" t="s">
        <v>59</v>
      </c>
      <c r="G32" s="701" t="s">
        <v>576</v>
      </c>
      <c r="H32" s="702">
        <v>89</v>
      </c>
      <c r="I32" s="1064" t="s">
        <v>544</v>
      </c>
      <c r="J32" s="692" t="s">
        <v>30</v>
      </c>
      <c r="K32" s="703"/>
      <c r="L32" s="700">
        <v>46028</v>
      </c>
      <c r="M32" s="692" t="s">
        <v>110</v>
      </c>
      <c r="N32" s="693">
        <v>72131.5</v>
      </c>
      <c r="O32" s="692" t="s">
        <v>110</v>
      </c>
      <c r="P32" s="704" t="s">
        <v>29</v>
      </c>
      <c r="Q32" s="705">
        <v>46014</v>
      </c>
      <c r="R32" s="705"/>
      <c r="S32" s="705"/>
      <c r="T32" s="705"/>
      <c r="U32" s="705"/>
      <c r="V32" s="706">
        <v>6182</v>
      </c>
      <c r="W32" s="696">
        <v>5899</v>
      </c>
      <c r="X32" s="706">
        <f t="shared" ref="X32" si="0">SUM(V32-W32)</f>
        <v>283</v>
      </c>
      <c r="Y32" s="365">
        <f>IFERROR($W32/$V32, 0)</f>
        <v>0.95422193464898086</v>
      </c>
      <c r="Z32" s="707">
        <v>45891</v>
      </c>
      <c r="AA32" s="698">
        <v>0</v>
      </c>
      <c r="AB32" s="698">
        <v>0</v>
      </c>
      <c r="AC32" s="1065">
        <v>0</v>
      </c>
      <c r="AD32" s="811" t="s">
        <v>577</v>
      </c>
      <c r="AE32" s="717"/>
    </row>
    <row r="33" spans="1:115" s="718" customFormat="1" ht="24.75" customHeight="1">
      <c r="A33" s="689"/>
      <c r="B33" s="359"/>
      <c r="C33" s="690"/>
      <c r="D33" s="690"/>
      <c r="E33" s="700"/>
      <c r="F33" s="701"/>
      <c r="G33" s="701"/>
      <c r="H33" s="702"/>
      <c r="I33" s="1064"/>
      <c r="J33" s="692"/>
      <c r="K33" s="692"/>
      <c r="L33" s="700"/>
      <c r="M33" s="702"/>
      <c r="N33" s="708"/>
      <c r="O33" s="702"/>
      <c r="P33" s="710"/>
      <c r="Q33" s="705"/>
      <c r="R33" s="705"/>
      <c r="S33" s="705"/>
      <c r="T33" s="705"/>
      <c r="U33" s="705"/>
      <c r="V33" s="706"/>
      <c r="W33" s="696"/>
      <c r="X33" s="696"/>
      <c r="Y33" s="365"/>
      <c r="Z33" s="705"/>
      <c r="AA33" s="698"/>
      <c r="AB33" s="698"/>
      <c r="AC33" s="376"/>
      <c r="AD33" s="699"/>
      <c r="AE33" s="717"/>
    </row>
    <row r="34" spans="1:115" s="718" customFormat="1" ht="24.75" customHeight="1">
      <c r="A34" s="691"/>
      <c r="B34" s="377"/>
      <c r="C34" s="690"/>
      <c r="D34" s="690"/>
      <c r="E34" s="700"/>
      <c r="F34" s="701"/>
      <c r="G34" s="701"/>
      <c r="H34" s="702"/>
      <c r="I34" s="1064"/>
      <c r="J34" s="692"/>
      <c r="K34" s="692"/>
      <c r="L34" s="700"/>
      <c r="M34" s="702"/>
      <c r="N34" s="708"/>
      <c r="O34" s="702"/>
      <c r="P34" s="710"/>
      <c r="Q34" s="705"/>
      <c r="R34" s="705"/>
      <c r="S34" s="705"/>
      <c r="T34" s="705"/>
      <c r="U34" s="705"/>
      <c r="V34" s="706"/>
      <c r="W34" s="696"/>
      <c r="X34" s="696"/>
      <c r="Y34" s="365"/>
      <c r="Z34" s="697"/>
      <c r="AA34" s="698"/>
      <c r="AB34" s="698"/>
      <c r="AC34" s="696"/>
      <c r="AD34" s="699"/>
      <c r="AE34" s="717"/>
    </row>
    <row r="35" spans="1:115" s="718" customFormat="1" ht="24.75" customHeight="1">
      <c r="A35" s="1057" t="s">
        <v>578</v>
      </c>
      <c r="B35" s="1058" t="s">
        <v>90</v>
      </c>
      <c r="C35" s="1058" t="s">
        <v>91</v>
      </c>
      <c r="D35" s="1058" t="s">
        <v>444</v>
      </c>
      <c r="E35" s="1058" t="s">
        <v>528</v>
      </c>
      <c r="F35" s="1058" t="s">
        <v>529</v>
      </c>
      <c r="G35" s="1058" t="s">
        <v>92</v>
      </c>
      <c r="H35" s="1058" t="s">
        <v>68</v>
      </c>
      <c r="I35" s="1058" t="s">
        <v>93</v>
      </c>
      <c r="J35" s="1058" t="s">
        <v>26</v>
      </c>
      <c r="K35" s="1058" t="s">
        <v>530</v>
      </c>
      <c r="L35" s="1058" t="s">
        <v>96</v>
      </c>
      <c r="M35" s="1058" t="s">
        <v>95</v>
      </c>
      <c r="N35" s="1059" t="s">
        <v>531</v>
      </c>
      <c r="O35" s="1058" t="s">
        <v>94</v>
      </c>
      <c r="P35" s="1060" t="s">
        <v>97</v>
      </c>
      <c r="Q35" s="1061" t="s">
        <v>98</v>
      </c>
      <c r="R35" s="1061" t="s">
        <v>532</v>
      </c>
      <c r="S35" s="1061" t="s">
        <v>533</v>
      </c>
      <c r="T35" s="1061" t="s">
        <v>534</v>
      </c>
      <c r="U35" s="1061" t="s">
        <v>535</v>
      </c>
      <c r="V35" s="1061" t="s">
        <v>69</v>
      </c>
      <c r="W35" s="1061" t="s">
        <v>536</v>
      </c>
      <c r="X35" s="1061" t="s">
        <v>537</v>
      </c>
      <c r="Y35" s="1061" t="s">
        <v>496</v>
      </c>
      <c r="Z35" s="1061" t="s">
        <v>538</v>
      </c>
      <c r="AA35" s="1062" t="s">
        <v>539</v>
      </c>
      <c r="AB35" s="1061" t="s">
        <v>498</v>
      </c>
      <c r="AC35" s="1061" t="s">
        <v>540</v>
      </c>
      <c r="AD35" s="1063" t="s">
        <v>541</v>
      </c>
      <c r="AE35" s="717"/>
    </row>
    <row r="36" spans="1:115" s="718" customFormat="1" ht="24.75" customHeight="1">
      <c r="A36" s="719" t="s">
        <v>519</v>
      </c>
      <c r="B36" s="691" t="s">
        <v>31</v>
      </c>
      <c r="C36" s="744">
        <v>46041</v>
      </c>
      <c r="D36" s="744"/>
      <c r="E36" s="744"/>
      <c r="F36" s="689"/>
      <c r="G36" s="691" t="s">
        <v>579</v>
      </c>
      <c r="H36" s="692">
        <v>43</v>
      </c>
      <c r="I36" s="1064"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1">IFERROR($W36/$V36, 0)</f>
        <v>0</v>
      </c>
      <c r="Z36" s="705"/>
      <c r="AA36" s="698">
        <v>0</v>
      </c>
      <c r="AB36" s="698">
        <v>0</v>
      </c>
      <c r="AC36" s="1065">
        <v>0</v>
      </c>
      <c r="AD36" s="699" t="s">
        <v>581</v>
      </c>
      <c r="AE36" s="717"/>
    </row>
    <row r="37" spans="1:115" ht="24.75" customHeight="1">
      <c r="A37" s="719" t="s">
        <v>582</v>
      </c>
      <c r="B37" s="691" t="s">
        <v>31</v>
      </c>
      <c r="C37" s="1051">
        <v>46006</v>
      </c>
      <c r="D37" s="1051" t="s">
        <v>56</v>
      </c>
      <c r="E37" s="1051">
        <v>45936</v>
      </c>
      <c r="F37" s="691" t="s">
        <v>57</v>
      </c>
      <c r="G37" s="691" t="s">
        <v>583</v>
      </c>
      <c r="H37" s="692">
        <v>0</v>
      </c>
      <c r="I37" s="1064" t="s">
        <v>544</v>
      </c>
      <c r="J37" s="692" t="s">
        <v>30</v>
      </c>
      <c r="K37" s="692" t="s">
        <v>580</v>
      </c>
      <c r="L37" s="690" t="s">
        <v>584</v>
      </c>
      <c r="M37" s="692" t="s">
        <v>110</v>
      </c>
      <c r="N37" s="693">
        <v>54857.5</v>
      </c>
      <c r="O37" s="692" t="s">
        <v>110</v>
      </c>
      <c r="P37" s="694" t="s">
        <v>29</v>
      </c>
      <c r="Q37" s="1376">
        <v>45933</v>
      </c>
      <c r="R37" s="721"/>
      <c r="S37" s="752"/>
      <c r="T37" s="722"/>
      <c r="U37" s="720"/>
      <c r="V37" s="696">
        <v>4104</v>
      </c>
      <c r="W37" s="696">
        <v>3928</v>
      </c>
      <c r="X37" s="696">
        <f t="shared" ref="X37:X41" si="2">SUM(V37-W37)</f>
        <v>176</v>
      </c>
      <c r="Y37" s="365">
        <f>IFERROR($W37/$V37, 0)</f>
        <v>0.9571150097465887</v>
      </c>
      <c r="Z37" s="705">
        <v>45938</v>
      </c>
      <c r="AA37" s="698">
        <v>0</v>
      </c>
      <c r="AB37" s="698">
        <v>0</v>
      </c>
      <c r="AC37" s="1065">
        <v>0</v>
      </c>
      <c r="AD37" s="699" t="s">
        <v>585</v>
      </c>
      <c r="AE37" s="711"/>
    </row>
    <row r="38" spans="1:115" ht="24.75" customHeight="1">
      <c r="A38" s="819"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7"/>
      <c r="S38" s="1377"/>
      <c r="T38" s="695"/>
      <c r="U38" s="695"/>
      <c r="V38" s="333">
        <v>3</v>
      </c>
      <c r="W38" s="696"/>
      <c r="X38" s="696">
        <f>SUM(V38-W38)</f>
        <v>3</v>
      </c>
      <c r="Y38" s="365">
        <f t="shared" ref="Y38:Y41" si="3">IFERROR($W38/$V38, 0)</f>
        <v>0</v>
      </c>
      <c r="Z38" s="697"/>
      <c r="AA38" s="698">
        <v>0</v>
      </c>
      <c r="AB38" s="698">
        <v>0</v>
      </c>
      <c r="AC38" s="1065">
        <v>0</v>
      </c>
      <c r="AD38" s="699" t="s">
        <v>588</v>
      </c>
    </row>
    <row r="39" spans="1:115" ht="24.75" customHeight="1">
      <c r="A39" s="1452" t="s">
        <v>589</v>
      </c>
      <c r="B39" s="745" t="s">
        <v>31</v>
      </c>
      <c r="C39" s="744">
        <v>46020</v>
      </c>
      <c r="D39" s="744" t="s">
        <v>463</v>
      </c>
      <c r="E39" s="744">
        <v>46133</v>
      </c>
      <c r="F39" s="745" t="s">
        <v>61</v>
      </c>
      <c r="G39" s="745" t="s">
        <v>590</v>
      </c>
      <c r="H39" s="746">
        <v>0</v>
      </c>
      <c r="I39" s="1455" t="s">
        <v>591</v>
      </c>
      <c r="J39" s="746" t="s">
        <v>30</v>
      </c>
      <c r="K39" s="746"/>
      <c r="L39" s="745"/>
      <c r="M39" s="746" t="s">
        <v>110</v>
      </c>
      <c r="N39" s="776">
        <v>17916.55</v>
      </c>
      <c r="O39" s="746" t="s">
        <v>110</v>
      </c>
      <c r="P39" s="1381" t="s">
        <v>38</v>
      </c>
      <c r="Q39" s="695">
        <v>46126</v>
      </c>
      <c r="R39" s="695" t="s">
        <v>238</v>
      </c>
      <c r="S39" s="695"/>
      <c r="T39" s="695"/>
      <c r="U39" s="695"/>
      <c r="V39" s="376">
        <v>1433</v>
      </c>
      <c r="W39" s="1453">
        <v>1362</v>
      </c>
      <c r="X39" s="696">
        <f t="shared" si="2"/>
        <v>71</v>
      </c>
      <c r="Y39" s="365">
        <f>IFERROR($W39/$V39, 0)</f>
        <v>0.95045359385903694</v>
      </c>
      <c r="Z39" s="705">
        <v>46134</v>
      </c>
      <c r="AA39" s="698">
        <v>1</v>
      </c>
      <c r="AB39" s="698">
        <v>0</v>
      </c>
      <c r="AC39" s="696">
        <v>0</v>
      </c>
      <c r="AD39" s="713" t="s">
        <v>592</v>
      </c>
    </row>
    <row r="40" spans="1:115" ht="24.75" customHeight="1">
      <c r="A40" s="1213" t="s">
        <v>593</v>
      </c>
      <c r="B40" s="745" t="s">
        <v>31</v>
      </c>
      <c r="C40" s="744">
        <v>46052</v>
      </c>
      <c r="D40" s="744"/>
      <c r="E40" s="744">
        <v>45866</v>
      </c>
      <c r="F40" s="745" t="s">
        <v>57</v>
      </c>
      <c r="G40" s="745" t="s">
        <v>594</v>
      </c>
      <c r="H40" s="746">
        <v>0</v>
      </c>
      <c r="I40" s="301" t="s">
        <v>544</v>
      </c>
      <c r="J40" s="746" t="s">
        <v>33</v>
      </c>
      <c r="K40" s="746" t="s">
        <v>580</v>
      </c>
      <c r="L40" s="744">
        <v>45866</v>
      </c>
      <c r="M40" s="746" t="s">
        <v>110</v>
      </c>
      <c r="N40" s="776">
        <v>18401.05</v>
      </c>
      <c r="O40" s="746" t="s">
        <v>110</v>
      </c>
      <c r="P40" s="950" t="s">
        <v>32</v>
      </c>
      <c r="Q40" s="695">
        <v>45866</v>
      </c>
      <c r="R40" s="695"/>
      <c r="S40" s="695"/>
      <c r="T40" s="695"/>
      <c r="U40" s="695"/>
      <c r="V40" s="333">
        <v>1403</v>
      </c>
      <c r="W40" s="333"/>
      <c r="X40" s="696">
        <f t="shared" si="2"/>
        <v>1403</v>
      </c>
      <c r="Y40" s="365">
        <f t="shared" si="3"/>
        <v>0</v>
      </c>
      <c r="Z40" s="714"/>
      <c r="AA40" s="698">
        <v>0</v>
      </c>
      <c r="AB40" s="698">
        <v>0</v>
      </c>
      <c r="AC40" s="696">
        <v>0</v>
      </c>
      <c r="AD40" s="713" t="s">
        <v>595</v>
      </c>
    </row>
    <row r="41" spans="1:115" ht="24.75" customHeight="1">
      <c r="A41" s="784" t="s">
        <v>596</v>
      </c>
      <c r="B41" s="745" t="s">
        <v>31</v>
      </c>
      <c r="C41" s="744">
        <v>46010</v>
      </c>
      <c r="D41" s="744" t="s">
        <v>463</v>
      </c>
      <c r="E41" s="744">
        <v>46133</v>
      </c>
      <c r="F41" s="745" t="s">
        <v>61</v>
      </c>
      <c r="G41" s="745" t="s">
        <v>597</v>
      </c>
      <c r="H41" s="746">
        <v>0</v>
      </c>
      <c r="I41" s="1456" t="s">
        <v>591</v>
      </c>
      <c r="J41" s="746" t="s">
        <v>30</v>
      </c>
      <c r="K41" s="746"/>
      <c r="L41" s="744" t="s">
        <v>584</v>
      </c>
      <c r="M41" s="746" t="s">
        <v>110</v>
      </c>
      <c r="N41" s="776">
        <v>34863</v>
      </c>
      <c r="O41" s="746" t="s">
        <v>110</v>
      </c>
      <c r="P41" s="1265" t="s">
        <v>38</v>
      </c>
      <c r="Q41" s="695">
        <v>46126</v>
      </c>
      <c r="R41" s="695" t="s">
        <v>110</v>
      </c>
      <c r="S41" s="695">
        <v>46143</v>
      </c>
      <c r="T41" s="695"/>
      <c r="U41" s="695"/>
      <c r="V41" s="333">
        <v>2307</v>
      </c>
      <c r="W41" s="450">
        <v>2307</v>
      </c>
      <c r="X41" s="696">
        <f t="shared" si="2"/>
        <v>0</v>
      </c>
      <c r="Y41" s="365">
        <f t="shared" si="3"/>
        <v>1</v>
      </c>
      <c r="Z41" s="705">
        <v>46134</v>
      </c>
      <c r="AA41" s="698">
        <v>0</v>
      </c>
      <c r="AB41" s="698">
        <v>0</v>
      </c>
      <c r="AC41" s="1065">
        <v>0</v>
      </c>
      <c r="AD41" s="699" t="s">
        <v>598</v>
      </c>
      <c r="AF41" s="727"/>
    </row>
    <row r="42" spans="1:115" ht="24.75" customHeight="1">
      <c r="A42" s="1132" t="s">
        <v>599</v>
      </c>
      <c r="B42" s="1206" t="s">
        <v>31</v>
      </c>
      <c r="C42" s="1206"/>
      <c r="D42" s="1206" t="s">
        <v>56</v>
      </c>
      <c r="E42" s="1207">
        <v>46100</v>
      </c>
      <c r="F42" s="1206" t="s">
        <v>61</v>
      </c>
      <c r="G42" s="1206"/>
      <c r="H42" s="1208">
        <v>36</v>
      </c>
      <c r="I42" s="1209" t="s">
        <v>544</v>
      </c>
      <c r="J42" s="746" t="s">
        <v>30</v>
      </c>
      <c r="K42" s="1208"/>
      <c r="L42" s="1207">
        <v>46098</v>
      </c>
      <c r="M42" s="746" t="s">
        <v>110</v>
      </c>
      <c r="N42" s="776">
        <v>61453.599999999999</v>
      </c>
      <c r="O42" s="746" t="s">
        <v>110</v>
      </c>
      <c r="P42" s="1227" t="s">
        <v>35</v>
      </c>
      <c r="Q42" s="1228">
        <v>46097</v>
      </c>
      <c r="R42" s="1210"/>
      <c r="S42" s="1210"/>
      <c r="T42" s="1210"/>
      <c r="U42" s="1229"/>
      <c r="V42" s="1379">
        <v>3625</v>
      </c>
      <c r="W42" s="1497">
        <v>989</v>
      </c>
      <c r="X42" s="1379">
        <v>3625</v>
      </c>
      <c r="Y42" s="1449">
        <f>IFERROR($W42/$V42, 0)</f>
        <v>0.27282758620689657</v>
      </c>
      <c r="Z42" s="1436">
        <v>46140</v>
      </c>
      <c r="AA42" s="1230">
        <v>0</v>
      </c>
      <c r="AB42" s="1210">
        <v>0</v>
      </c>
      <c r="AC42" s="1231"/>
      <c r="AD42" s="1378" t="s">
        <v>600</v>
      </c>
      <c r="AE42" s="1050"/>
      <c r="AF42" s="1048"/>
      <c r="AG42" s="1049"/>
      <c r="AH42" s="1049"/>
      <c r="AI42" s="1049"/>
      <c r="AJ42" s="1049"/>
      <c r="AK42" s="1049"/>
      <c r="AL42" s="1049"/>
      <c r="AM42" s="1049"/>
      <c r="AN42" s="1049"/>
      <c r="AO42" s="1049"/>
      <c r="AP42" s="1049"/>
      <c r="AQ42" s="1049"/>
      <c r="AR42" s="1049"/>
      <c r="AS42" s="1049"/>
      <c r="AT42" s="1049"/>
      <c r="AU42" s="1049"/>
      <c r="AV42" s="1049"/>
      <c r="AW42" s="1049"/>
      <c r="AX42" s="1049"/>
      <c r="AY42" s="1049"/>
      <c r="AZ42" s="1049"/>
      <c r="BA42" s="1049"/>
      <c r="BB42" s="1049"/>
      <c r="BC42" s="1049"/>
      <c r="BD42" s="1049"/>
      <c r="BE42" s="1049"/>
      <c r="BF42" s="1049"/>
      <c r="BG42" s="1049"/>
      <c r="BH42" s="1049"/>
      <c r="BI42" s="1049"/>
      <c r="BJ42" s="1049"/>
      <c r="BK42" s="1049"/>
      <c r="BL42" s="1049"/>
      <c r="BM42" s="1049"/>
      <c r="BN42" s="1049"/>
      <c r="BO42" s="1049"/>
      <c r="BP42" s="1049"/>
      <c r="BQ42" s="1049"/>
      <c r="BR42" s="1049"/>
      <c r="BS42" s="1049"/>
      <c r="BT42" s="1049"/>
      <c r="BU42" s="1049"/>
      <c r="BV42" s="1049"/>
      <c r="BW42" s="1049"/>
      <c r="BX42" s="1049"/>
      <c r="BY42" s="1049"/>
      <c r="BZ42" s="1049"/>
      <c r="CA42" s="1049"/>
      <c r="CB42" s="1049"/>
      <c r="CC42" s="1049"/>
      <c r="CD42" s="1049"/>
      <c r="CE42" s="1049"/>
      <c r="CF42" s="1049"/>
      <c r="CG42" s="1049"/>
      <c r="CH42" s="1049"/>
      <c r="CI42" s="1049"/>
      <c r="CJ42" s="1049"/>
      <c r="CK42" s="1049"/>
      <c r="CL42" s="1049"/>
      <c r="CM42" s="1049"/>
      <c r="CN42" s="1049"/>
      <c r="CO42" s="1049"/>
      <c r="CP42" s="1049"/>
      <c r="CQ42" s="1049"/>
      <c r="CR42" s="1049"/>
      <c r="CS42" s="1049"/>
      <c r="CT42" s="1049"/>
      <c r="CU42" s="1049"/>
      <c r="CV42" s="1049"/>
      <c r="CW42" s="1049"/>
      <c r="CX42" s="1049"/>
      <c r="CY42" s="1049"/>
      <c r="CZ42" s="1049"/>
      <c r="DA42" s="1049"/>
      <c r="DB42" s="1049"/>
      <c r="DC42" s="1049"/>
      <c r="DD42" s="1049"/>
      <c r="DE42" s="1049"/>
      <c r="DF42" s="1049"/>
      <c r="DG42" s="1049"/>
      <c r="DH42" s="1049"/>
      <c r="DI42" s="1049"/>
      <c r="DJ42" s="1049"/>
      <c r="DK42" s="1049"/>
    </row>
    <row r="43" spans="1:115" ht="24.75" customHeight="1">
      <c r="A43" s="1214"/>
      <c r="B43" s="1214"/>
      <c r="C43" s="1214"/>
      <c r="D43" s="1214"/>
      <c r="E43" s="1215"/>
      <c r="F43" s="1214"/>
      <c r="G43" s="1214"/>
      <c r="H43" s="1216"/>
      <c r="I43" s="1217"/>
      <c r="J43" s="1216"/>
      <c r="K43" s="1216"/>
      <c r="L43" s="1215"/>
      <c r="M43" s="1216"/>
      <c r="N43" s="1216"/>
      <c r="O43" s="1225"/>
      <c r="P43" s="1218"/>
      <c r="Q43" s="1219"/>
      <c r="R43" s="1220"/>
      <c r="S43" s="1220"/>
      <c r="T43" s="1220"/>
      <c r="U43" s="1221"/>
      <c r="V43" s="1220"/>
      <c r="W43" s="1221"/>
      <c r="X43" s="3"/>
      <c r="Y43" s="208"/>
      <c r="Z43" s="1222"/>
      <c r="AA43" s="1222"/>
      <c r="AB43" s="1220"/>
      <c r="AC43" s="1223"/>
      <c r="AD43" s="1049"/>
      <c r="AE43" s="1049"/>
      <c r="AF43" s="1048"/>
      <c r="AG43" s="1049"/>
      <c r="AH43" s="1049"/>
      <c r="AI43" s="1049"/>
      <c r="AJ43" s="1049"/>
      <c r="AK43" s="1049"/>
      <c r="AL43" s="1049"/>
      <c r="AM43" s="1049"/>
      <c r="AN43" s="1049"/>
      <c r="AO43" s="1049"/>
      <c r="AP43" s="1049"/>
      <c r="AQ43" s="1049"/>
      <c r="AR43" s="1049"/>
      <c r="AS43" s="1049"/>
      <c r="AT43" s="1049"/>
      <c r="AU43" s="1049"/>
      <c r="AV43" s="1049"/>
      <c r="AW43" s="1049"/>
      <c r="AX43" s="1049"/>
      <c r="AY43" s="1049"/>
      <c r="AZ43" s="1049"/>
      <c r="BA43" s="1049"/>
      <c r="BB43" s="1049"/>
      <c r="BC43" s="1049"/>
      <c r="BD43" s="1049"/>
      <c r="BE43" s="1049"/>
      <c r="BF43" s="1049"/>
      <c r="BG43" s="1049"/>
      <c r="BH43" s="1049"/>
      <c r="BI43" s="1049"/>
      <c r="BJ43" s="1049"/>
      <c r="BK43" s="1049"/>
      <c r="BL43" s="1049"/>
      <c r="BM43" s="1049"/>
      <c r="BN43" s="1049"/>
      <c r="BO43" s="1049"/>
      <c r="BP43" s="1049"/>
      <c r="BQ43" s="1049"/>
      <c r="BR43" s="1049"/>
      <c r="BS43" s="1049"/>
      <c r="BT43" s="1049"/>
      <c r="BU43" s="1049"/>
      <c r="BV43" s="1049"/>
      <c r="BW43" s="1049"/>
      <c r="BX43" s="1049"/>
      <c r="BY43" s="1049"/>
      <c r="BZ43" s="1049"/>
      <c r="CA43" s="1049"/>
      <c r="CB43" s="1049"/>
      <c r="CC43" s="1049"/>
      <c r="CD43" s="1049"/>
      <c r="CE43" s="1049"/>
      <c r="CF43" s="1049"/>
      <c r="CG43" s="1049"/>
      <c r="CH43" s="1049"/>
      <c r="CI43" s="1049"/>
      <c r="CJ43" s="1049"/>
      <c r="CK43" s="1049"/>
      <c r="CL43" s="1049"/>
      <c r="CM43" s="1049"/>
      <c r="CN43" s="1049"/>
      <c r="CO43" s="1049"/>
      <c r="CP43" s="1049"/>
      <c r="CQ43" s="1049"/>
      <c r="CR43" s="1049"/>
      <c r="CS43" s="1049"/>
      <c r="CT43" s="1049"/>
      <c r="CU43" s="1049"/>
      <c r="CV43" s="1049"/>
      <c r="CW43" s="1049"/>
      <c r="CX43" s="1049"/>
      <c r="CY43" s="1049"/>
      <c r="CZ43" s="1049"/>
      <c r="DA43" s="1049"/>
      <c r="DB43" s="1049"/>
      <c r="DC43" s="1049"/>
      <c r="DD43" s="1049"/>
      <c r="DE43" s="1049"/>
      <c r="DF43" s="1049"/>
      <c r="DG43" s="1049"/>
      <c r="DH43" s="1049"/>
      <c r="DI43" s="1049"/>
      <c r="DJ43" s="1049"/>
      <c r="DK43" s="1049"/>
    </row>
    <row r="44" spans="1:115" ht="24.75" customHeight="1">
      <c r="A44" s="745"/>
      <c r="B44" s="355"/>
      <c r="C44" s="744"/>
      <c r="D44" s="744"/>
      <c r="E44" s="744"/>
      <c r="F44" s="745"/>
      <c r="G44" s="745"/>
      <c r="H44" s="746"/>
      <c r="I44" s="301"/>
      <c r="J44" s="746"/>
      <c r="K44" s="746"/>
      <c r="L44" s="744"/>
      <c r="M44" s="746"/>
      <c r="N44" s="776"/>
      <c r="O44" s="1226"/>
      <c r="P44" s="729"/>
      <c r="Q44" s="721"/>
      <c r="R44" s="721"/>
      <c r="S44" s="721"/>
      <c r="T44" s="721"/>
      <c r="U44" s="721"/>
      <c r="V44" s="726"/>
      <c r="W44" s="726"/>
      <c r="X44" s="726"/>
      <c r="Y44" s="3"/>
      <c r="Z44" s="1224"/>
      <c r="AA44" s="820"/>
      <c r="AB44" s="820"/>
      <c r="AC44" s="726"/>
      <c r="AD44" s="723"/>
      <c r="AF44" s="727"/>
    </row>
    <row r="45" spans="1:115" ht="24.75" customHeight="1">
      <c r="A45" s="1079" t="s">
        <v>601</v>
      </c>
      <c r="B45" s="1211" t="s">
        <v>90</v>
      </c>
      <c r="C45" s="1211" t="s">
        <v>91</v>
      </c>
      <c r="D45" s="1211" t="s">
        <v>444</v>
      </c>
      <c r="E45" s="1211" t="s">
        <v>528</v>
      </c>
      <c r="F45" s="1211" t="s">
        <v>529</v>
      </c>
      <c r="G45" s="1211" t="s">
        <v>92</v>
      </c>
      <c r="H45" s="1211" t="s">
        <v>68</v>
      </c>
      <c r="I45" s="1211" t="s">
        <v>93</v>
      </c>
      <c r="J45" s="1211" t="s">
        <v>26</v>
      </c>
      <c r="K45" s="1211" t="s">
        <v>530</v>
      </c>
      <c r="L45" s="1211" t="s">
        <v>96</v>
      </c>
      <c r="M45" s="1211" t="s">
        <v>95</v>
      </c>
      <c r="N45" s="1212" t="s">
        <v>531</v>
      </c>
      <c r="O45" s="1211" t="s">
        <v>94</v>
      </c>
      <c r="P45" s="1211" t="s">
        <v>97</v>
      </c>
      <c r="Q45" s="1080" t="s">
        <v>98</v>
      </c>
      <c r="R45" s="1080" t="s">
        <v>532</v>
      </c>
      <c r="S45" s="1080" t="s">
        <v>533</v>
      </c>
      <c r="T45" s="1080" t="s">
        <v>534</v>
      </c>
      <c r="U45" s="1080" t="s">
        <v>535</v>
      </c>
      <c r="V45" s="1080" t="s">
        <v>69</v>
      </c>
      <c r="W45" s="1080" t="s">
        <v>536</v>
      </c>
      <c r="X45" s="1080" t="s">
        <v>537</v>
      </c>
      <c r="Y45" s="1080" t="s">
        <v>496</v>
      </c>
      <c r="Z45" s="1080" t="s">
        <v>538</v>
      </c>
      <c r="AA45" s="1232" t="s">
        <v>539</v>
      </c>
      <c r="AB45" s="1080" t="s">
        <v>498</v>
      </c>
      <c r="AC45" s="1080" t="s">
        <v>540</v>
      </c>
      <c r="AD45" s="1233" t="s">
        <v>541</v>
      </c>
      <c r="AE45" s="728"/>
      <c r="AF45" s="779"/>
    </row>
    <row r="46" spans="1:115" ht="24.75" customHeight="1">
      <c r="A46" s="1067" t="s">
        <v>602</v>
      </c>
      <c r="B46" s="377" t="s">
        <v>34</v>
      </c>
      <c r="C46" s="1429">
        <v>46172</v>
      </c>
      <c r="D46" s="358" t="s">
        <v>50</v>
      </c>
      <c r="E46" s="360">
        <v>46077</v>
      </c>
      <c r="F46" s="358" t="s">
        <v>61</v>
      </c>
      <c r="G46" s="691" t="s">
        <v>603</v>
      </c>
      <c r="H46" s="692">
        <v>0</v>
      </c>
      <c r="I46" s="1064" t="s">
        <v>544</v>
      </c>
      <c r="J46" s="692" t="s">
        <v>30</v>
      </c>
      <c r="K46" s="993"/>
      <c r="L46" s="360"/>
      <c r="M46" s="692" t="s">
        <v>110</v>
      </c>
      <c r="N46" s="994">
        <v>49846.95</v>
      </c>
      <c r="O46" s="692" t="s">
        <v>110</v>
      </c>
      <c r="P46" s="997" t="s">
        <v>29</v>
      </c>
      <c r="Q46" s="995">
        <v>46093</v>
      </c>
      <c r="R46" s="995"/>
      <c r="S46" s="995"/>
      <c r="T46" s="995"/>
      <c r="U46" s="995"/>
      <c r="V46" s="996">
        <v>3109</v>
      </c>
      <c r="W46" s="996">
        <v>3018</v>
      </c>
      <c r="X46" s="996">
        <f>SUM(V46-W46)</f>
        <v>91</v>
      </c>
      <c r="Y46" s="383">
        <f>IFERROR($W46/$V46, 0)</f>
        <v>0.9707301383081377</v>
      </c>
      <c r="Z46" s="995">
        <v>46132</v>
      </c>
      <c r="AA46" s="698">
        <v>0</v>
      </c>
      <c r="AB46" s="698">
        <v>0</v>
      </c>
      <c r="AC46" s="706">
        <v>0</v>
      </c>
      <c r="AD46" s="699" t="s">
        <v>604</v>
      </c>
      <c r="AE46" s="728"/>
      <c r="AF46" s="727"/>
    </row>
    <row r="47" spans="1:115" ht="24.75" customHeight="1">
      <c r="A47" s="1354" t="s">
        <v>605</v>
      </c>
      <c r="B47" s="377" t="s">
        <v>34</v>
      </c>
      <c r="C47" s="1429">
        <v>46172</v>
      </c>
      <c r="D47" s="1260" t="s">
        <v>54</v>
      </c>
      <c r="E47" s="360">
        <v>46139</v>
      </c>
      <c r="F47" s="358" t="s">
        <v>53</v>
      </c>
      <c r="G47" s="691" t="s">
        <v>606</v>
      </c>
      <c r="H47" s="692">
        <v>0</v>
      </c>
      <c r="I47" s="1064" t="s">
        <v>544</v>
      </c>
      <c r="J47" s="692" t="s">
        <v>30</v>
      </c>
      <c r="K47" s="993"/>
      <c r="L47" s="360"/>
      <c r="M47" s="692" t="s">
        <v>110</v>
      </c>
      <c r="N47" s="948">
        <v>85069.95</v>
      </c>
      <c r="O47" s="746" t="s">
        <v>110</v>
      </c>
      <c r="P47" s="741" t="s">
        <v>29</v>
      </c>
      <c r="Q47" s="995">
        <v>46093</v>
      </c>
      <c r="R47" s="995"/>
      <c r="S47" s="995"/>
      <c r="T47" s="995"/>
      <c r="U47" s="995"/>
      <c r="V47" s="996">
        <v>6787</v>
      </c>
      <c r="W47" s="996">
        <v>6452</v>
      </c>
      <c r="X47" s="996">
        <f>SUM(V47-W47)</f>
        <v>335</v>
      </c>
      <c r="Y47" s="383">
        <f>IFERROR($W47/$V47, 0)</f>
        <v>0.95064093119198467</v>
      </c>
      <c r="Z47" s="995">
        <v>46139</v>
      </c>
      <c r="AA47" s="698">
        <v>0</v>
      </c>
      <c r="AB47" s="698">
        <v>0</v>
      </c>
      <c r="AC47" s="706">
        <v>0</v>
      </c>
      <c r="AD47" s="699" t="s">
        <v>607</v>
      </c>
      <c r="AE47" s="728"/>
      <c r="AF47" s="727"/>
    </row>
    <row r="48" spans="1:115" ht="24.75" customHeight="1">
      <c r="A48" s="732" t="s">
        <v>608</v>
      </c>
      <c r="B48" s="377" t="s">
        <v>34</v>
      </c>
      <c r="C48" s="1429">
        <v>46172</v>
      </c>
      <c r="D48" s="690" t="s">
        <v>52</v>
      </c>
      <c r="E48" s="690">
        <v>46114</v>
      </c>
      <c r="F48" s="690" t="s">
        <v>53</v>
      </c>
      <c r="G48" s="691" t="s">
        <v>609</v>
      </c>
      <c r="H48" s="692">
        <v>0</v>
      </c>
      <c r="I48" s="1064" t="s">
        <v>591</v>
      </c>
      <c r="J48" s="692" t="s">
        <v>30</v>
      </c>
      <c r="K48" s="702"/>
      <c r="L48" s="690"/>
      <c r="M48" s="692" t="s">
        <v>110</v>
      </c>
      <c r="N48" s="693">
        <v>82825</v>
      </c>
      <c r="O48" s="746" t="s">
        <v>110</v>
      </c>
      <c r="P48" s="1265" t="s">
        <v>38</v>
      </c>
      <c r="Q48" s="695">
        <v>45965</v>
      </c>
      <c r="R48" s="695"/>
      <c r="S48" s="695"/>
      <c r="T48" s="721"/>
      <c r="U48" s="725"/>
      <c r="V48" s="333">
        <v>6210</v>
      </c>
      <c r="W48" s="450">
        <v>6210</v>
      </c>
      <c r="X48" s="696">
        <f t="shared" ref="X48:X93" si="4">SUM(V48-W48)</f>
        <v>0</v>
      </c>
      <c r="Y48" s="365">
        <f t="shared" ref="Y48:Y93" si="5">IFERROR($W48/$V48, 0)</f>
        <v>1</v>
      </c>
      <c r="Z48" s="705">
        <v>46128</v>
      </c>
      <c r="AA48" s="698">
        <v>0</v>
      </c>
      <c r="AB48" s="698">
        <v>0</v>
      </c>
      <c r="AC48" s="706">
        <v>0</v>
      </c>
      <c r="AD48" s="699" t="s">
        <v>610</v>
      </c>
      <c r="AE48" s="728"/>
      <c r="AF48" s="727"/>
    </row>
    <row r="49" spans="1:32" ht="24.75" customHeight="1">
      <c r="A49" s="689" t="s">
        <v>611</v>
      </c>
      <c r="B49" s="377" t="s">
        <v>34</v>
      </c>
      <c r="C49" s="1429">
        <v>46172</v>
      </c>
      <c r="D49" s="690" t="s">
        <v>52</v>
      </c>
      <c r="E49" s="690">
        <v>46114</v>
      </c>
      <c r="F49" s="690" t="s">
        <v>53</v>
      </c>
      <c r="G49" s="691" t="s">
        <v>612</v>
      </c>
      <c r="H49" s="692">
        <v>7</v>
      </c>
      <c r="I49" s="1064" t="s">
        <v>544</v>
      </c>
      <c r="J49" s="692" t="s">
        <v>30</v>
      </c>
      <c r="K49" s="702"/>
      <c r="L49" s="690"/>
      <c r="M49" s="692" t="s">
        <v>110</v>
      </c>
      <c r="N49" s="693">
        <v>34736.85</v>
      </c>
      <c r="O49" s="746" t="s">
        <v>110</v>
      </c>
      <c r="P49" s="950" t="s">
        <v>29</v>
      </c>
      <c r="Q49" s="695">
        <v>45965</v>
      </c>
      <c r="R49" s="695"/>
      <c r="S49" s="695"/>
      <c r="T49" s="721"/>
      <c r="U49" s="725"/>
      <c r="V49" s="333">
        <v>2601</v>
      </c>
      <c r="W49" s="333">
        <v>1661</v>
      </c>
      <c r="X49" s="696">
        <f t="shared" si="4"/>
        <v>940</v>
      </c>
      <c r="Y49" s="365">
        <f t="shared" si="5"/>
        <v>0.63860053825451746</v>
      </c>
      <c r="Z49" s="705">
        <v>45973</v>
      </c>
      <c r="AA49" s="698">
        <v>0</v>
      </c>
      <c r="AB49" s="698">
        <v>0</v>
      </c>
      <c r="AC49" s="706">
        <v>2601</v>
      </c>
      <c r="AD49" s="699" t="s">
        <v>613</v>
      </c>
      <c r="AE49" s="728"/>
      <c r="AF49" s="727"/>
    </row>
    <row r="50" spans="1:32" ht="24.75" customHeight="1">
      <c r="A50" s="689" t="s">
        <v>614</v>
      </c>
      <c r="B50" s="377" t="s">
        <v>34</v>
      </c>
      <c r="C50" s="690">
        <v>46249</v>
      </c>
      <c r="D50" s="700" t="s">
        <v>54</v>
      </c>
      <c r="E50" s="700">
        <v>46139</v>
      </c>
      <c r="F50" s="701"/>
      <c r="G50" s="700" t="s">
        <v>615</v>
      </c>
      <c r="H50" s="702">
        <v>52</v>
      </c>
      <c r="I50" s="372" t="s">
        <v>544</v>
      </c>
      <c r="J50" s="1068" t="s">
        <v>30</v>
      </c>
      <c r="K50" s="692"/>
      <c r="L50" s="700"/>
      <c r="M50" s="372" t="s">
        <v>110</v>
      </c>
      <c r="N50" s="708">
        <v>61830</v>
      </c>
      <c r="O50" s="372" t="s">
        <v>110</v>
      </c>
      <c r="P50" s="710" t="s">
        <v>32</v>
      </c>
      <c r="Q50" s="705">
        <v>46136</v>
      </c>
      <c r="R50" s="705"/>
      <c r="S50" s="705"/>
      <c r="T50" s="705"/>
      <c r="U50" s="705"/>
      <c r="V50" s="706">
        <v>5149</v>
      </c>
      <c r="W50" s="696"/>
      <c r="X50" s="696">
        <f t="shared" si="4"/>
        <v>5149</v>
      </c>
      <c r="Y50" s="365">
        <f t="shared" si="5"/>
        <v>0</v>
      </c>
      <c r="Z50" s="697"/>
      <c r="AA50" s="698">
        <v>0</v>
      </c>
      <c r="AB50" s="698">
        <v>0</v>
      </c>
      <c r="AC50" s="1065">
        <v>0</v>
      </c>
      <c r="AD50" s="699" t="s">
        <v>616</v>
      </c>
      <c r="AE50" s="730"/>
    </row>
    <row r="51" spans="1:32" ht="24.75" customHeight="1">
      <c r="A51" s="689" t="s">
        <v>617</v>
      </c>
      <c r="B51" s="377" t="s">
        <v>34</v>
      </c>
      <c r="C51" s="700">
        <v>46171</v>
      </c>
      <c r="D51" s="1260" t="s">
        <v>54</v>
      </c>
      <c r="E51" s="700">
        <v>46127</v>
      </c>
      <c r="F51" s="701" t="s">
        <v>53</v>
      </c>
      <c r="G51" s="700" t="s">
        <v>618</v>
      </c>
      <c r="H51" s="702">
        <v>56</v>
      </c>
      <c r="I51" s="372" t="s">
        <v>544</v>
      </c>
      <c r="J51" s="1068" t="s">
        <v>30</v>
      </c>
      <c r="K51" s="692"/>
      <c r="L51" s="700">
        <v>46120</v>
      </c>
      <c r="M51" s="372" t="s">
        <v>110</v>
      </c>
      <c r="N51" s="708">
        <v>75665</v>
      </c>
      <c r="O51" s="372" t="s">
        <v>110</v>
      </c>
      <c r="P51" s="710" t="s">
        <v>29</v>
      </c>
      <c r="Q51" s="705">
        <v>46132</v>
      </c>
      <c r="R51" s="705"/>
      <c r="S51" s="705"/>
      <c r="T51" s="705"/>
      <c r="U51" s="705"/>
      <c r="V51" s="706">
        <v>6249</v>
      </c>
      <c r="W51" s="696">
        <v>2328</v>
      </c>
      <c r="X51" s="696">
        <f t="shared" si="4"/>
        <v>3921</v>
      </c>
      <c r="Y51" s="365">
        <f t="shared" si="5"/>
        <v>0.37253960633701394</v>
      </c>
      <c r="Z51" s="705">
        <v>46141</v>
      </c>
      <c r="AA51" s="698">
        <v>0</v>
      </c>
      <c r="AB51" s="698">
        <v>0</v>
      </c>
      <c r="AC51" s="1065">
        <v>0</v>
      </c>
      <c r="AD51" s="699" t="s">
        <v>619</v>
      </c>
      <c r="AE51" s="730"/>
    </row>
    <row r="52" spans="1:32" ht="24.75" customHeight="1">
      <c r="A52" s="689" t="s">
        <v>620</v>
      </c>
      <c r="B52" s="377" t="s">
        <v>34</v>
      </c>
      <c r="C52" s="700">
        <v>46171</v>
      </c>
      <c r="D52" s="700"/>
      <c r="E52" s="700"/>
      <c r="F52" s="701"/>
      <c r="G52" s="700" t="s">
        <v>621</v>
      </c>
      <c r="H52" s="1068">
        <v>70</v>
      </c>
      <c r="I52" s="372" t="s">
        <v>544</v>
      </c>
      <c r="J52" s="1068" t="s">
        <v>30</v>
      </c>
      <c r="K52" s="692"/>
      <c r="L52" s="700"/>
      <c r="M52" s="372" t="s">
        <v>110</v>
      </c>
      <c r="N52" s="1069">
        <v>80624</v>
      </c>
      <c r="O52" s="372" t="s">
        <v>110</v>
      </c>
      <c r="P52" s="710" t="s">
        <v>32</v>
      </c>
      <c r="Q52" s="705"/>
      <c r="R52" s="705"/>
      <c r="S52" s="705"/>
      <c r="T52" s="705"/>
      <c r="U52" s="705"/>
      <c r="V52" s="671">
        <v>6762</v>
      </c>
      <c r="W52" s="333"/>
      <c r="X52" s="696">
        <f t="shared" si="4"/>
        <v>6762</v>
      </c>
      <c r="Y52" s="365">
        <f t="shared" si="5"/>
        <v>0</v>
      </c>
      <c r="Z52" s="697"/>
      <c r="AA52" s="698">
        <v>0</v>
      </c>
      <c r="AB52" s="698">
        <v>0</v>
      </c>
      <c r="AC52" s="1065">
        <v>0</v>
      </c>
      <c r="AD52" s="699" t="s">
        <v>622</v>
      </c>
      <c r="AE52" s="730"/>
    </row>
    <row r="53" spans="1:32" ht="24.75" customHeight="1">
      <c r="A53" s="732" t="s">
        <v>623</v>
      </c>
      <c r="B53" s="377" t="s">
        <v>34</v>
      </c>
      <c r="C53" s="700">
        <v>46171</v>
      </c>
      <c r="D53" s="700" t="s">
        <v>54</v>
      </c>
      <c r="E53" s="700">
        <v>46127</v>
      </c>
      <c r="F53" s="701" t="s">
        <v>53</v>
      </c>
      <c r="G53" s="700" t="s">
        <v>624</v>
      </c>
      <c r="H53" s="702">
        <v>30</v>
      </c>
      <c r="I53" s="372" t="s">
        <v>591</v>
      </c>
      <c r="J53" s="1068" t="s">
        <v>30</v>
      </c>
      <c r="K53" s="692"/>
      <c r="L53" s="700"/>
      <c r="M53" s="372" t="s">
        <v>110</v>
      </c>
      <c r="N53" s="708">
        <v>45160</v>
      </c>
      <c r="O53" s="372" t="s">
        <v>110</v>
      </c>
      <c r="P53" s="733" t="s">
        <v>38</v>
      </c>
      <c r="Q53" s="705">
        <v>46132</v>
      </c>
      <c r="R53" s="705" t="s">
        <v>238</v>
      </c>
      <c r="S53" s="705"/>
      <c r="T53" s="705"/>
      <c r="U53" s="705"/>
      <c r="V53" s="706">
        <v>3700</v>
      </c>
      <c r="W53" s="734">
        <v>3815</v>
      </c>
      <c r="X53" s="696">
        <f t="shared" si="4"/>
        <v>-115</v>
      </c>
      <c r="Y53" s="365">
        <f t="shared" si="5"/>
        <v>1.0310810810810811</v>
      </c>
      <c r="Z53" s="705">
        <v>46135</v>
      </c>
      <c r="AA53" s="698">
        <v>0</v>
      </c>
      <c r="AB53" s="698">
        <v>0</v>
      </c>
      <c r="AC53" s="1065">
        <v>0</v>
      </c>
      <c r="AD53" s="699" t="s">
        <v>625</v>
      </c>
      <c r="AE53" s="730"/>
    </row>
    <row r="54" spans="1:32" ht="24.75" customHeight="1">
      <c r="A54" s="1066" t="s">
        <v>626</v>
      </c>
      <c r="B54" s="377" t="s">
        <v>34</v>
      </c>
      <c r="C54" s="360">
        <v>46131</v>
      </c>
      <c r="D54" s="367"/>
      <c r="E54" s="367"/>
      <c r="F54" s="366"/>
      <c r="G54" s="700" t="s">
        <v>627</v>
      </c>
      <c r="H54" s="998">
        <v>2</v>
      </c>
      <c r="I54" s="372" t="s">
        <v>544</v>
      </c>
      <c r="J54" s="1068" t="s">
        <v>30</v>
      </c>
      <c r="K54" s="993"/>
      <c r="L54" s="367"/>
      <c r="M54" s="372" t="s">
        <v>110</v>
      </c>
      <c r="N54" s="999">
        <v>21370</v>
      </c>
      <c r="O54" s="372" t="s">
        <v>110</v>
      </c>
      <c r="P54" s="710" t="s">
        <v>32</v>
      </c>
      <c r="Q54" s="1000"/>
      <c r="R54" s="1000"/>
      <c r="S54" s="1000"/>
      <c r="T54" s="1000"/>
      <c r="U54" s="1000"/>
      <c r="V54" s="1001">
        <v>1782</v>
      </c>
      <c r="W54" s="996"/>
      <c r="X54" s="996">
        <f>SUM(V54-W54)</f>
        <v>1782</v>
      </c>
      <c r="Y54" s="365">
        <f>IFERROR($W54/$V54, 0)</f>
        <v>0</v>
      </c>
      <c r="Z54" s="1002"/>
      <c r="AA54" s="698">
        <v>0</v>
      </c>
      <c r="AB54" s="698">
        <v>0</v>
      </c>
      <c r="AC54" s="1065">
        <v>0</v>
      </c>
      <c r="AD54" s="699" t="s">
        <v>628</v>
      </c>
      <c r="AE54" s="730"/>
    </row>
    <row r="55" spans="1:32" ht="24.75" customHeight="1">
      <c r="A55" s="689" t="s">
        <v>629</v>
      </c>
      <c r="B55" s="377" t="s">
        <v>34</v>
      </c>
      <c r="C55" s="700">
        <v>46171</v>
      </c>
      <c r="D55" s="700"/>
      <c r="E55" s="700"/>
      <c r="F55" s="701"/>
      <c r="G55" s="700" t="s">
        <v>630</v>
      </c>
      <c r="H55" s="1068">
        <v>48</v>
      </c>
      <c r="I55" s="372" t="s">
        <v>544</v>
      </c>
      <c r="J55" s="1068" t="s">
        <v>30</v>
      </c>
      <c r="K55" s="692"/>
      <c r="L55" s="700"/>
      <c r="M55" s="372" t="s">
        <v>110</v>
      </c>
      <c r="N55" s="1069">
        <v>54814</v>
      </c>
      <c r="O55" s="372" t="s">
        <v>110</v>
      </c>
      <c r="P55" s="710" t="s">
        <v>32</v>
      </c>
      <c r="Q55" s="705"/>
      <c r="R55" s="705"/>
      <c r="S55" s="705"/>
      <c r="T55" s="705"/>
      <c r="U55" s="705"/>
      <c r="V55" s="671">
        <v>4515</v>
      </c>
      <c r="W55" s="333"/>
      <c r="X55" s="696">
        <f t="shared" si="4"/>
        <v>4515</v>
      </c>
      <c r="Y55" s="365">
        <f t="shared" si="5"/>
        <v>0</v>
      </c>
      <c r="Z55" s="697"/>
      <c r="AA55" s="698">
        <v>0</v>
      </c>
      <c r="AB55" s="698">
        <v>0</v>
      </c>
      <c r="AC55" s="1065">
        <v>0</v>
      </c>
      <c r="AD55" s="699" t="s">
        <v>631</v>
      </c>
      <c r="AE55" s="730"/>
    </row>
    <row r="56" spans="1:32" ht="24.75" customHeight="1">
      <c r="A56" s="689" t="s">
        <v>632</v>
      </c>
      <c r="B56" s="377" t="s">
        <v>34</v>
      </c>
      <c r="C56" s="700">
        <v>46171</v>
      </c>
      <c r="D56" s="700"/>
      <c r="E56" s="700"/>
      <c r="F56" s="701"/>
      <c r="G56" s="700" t="s">
        <v>633</v>
      </c>
      <c r="H56" s="1068">
        <v>60</v>
      </c>
      <c r="I56" s="372" t="s">
        <v>544</v>
      </c>
      <c r="J56" s="1068" t="s">
        <v>30</v>
      </c>
      <c r="K56" s="692"/>
      <c r="L56" s="700"/>
      <c r="M56" s="372" t="s">
        <v>110</v>
      </c>
      <c r="N56" s="1069">
        <v>76865.5</v>
      </c>
      <c r="O56" s="372" t="s">
        <v>110</v>
      </c>
      <c r="P56" s="710" t="s">
        <v>32</v>
      </c>
      <c r="Q56" s="705"/>
      <c r="R56" s="705"/>
      <c r="S56" s="705"/>
      <c r="T56" s="705"/>
      <c r="U56" s="705"/>
      <c r="V56" s="671">
        <v>5795</v>
      </c>
      <c r="W56" s="333"/>
      <c r="X56" s="696">
        <f t="shared" si="4"/>
        <v>5795</v>
      </c>
      <c r="Y56" s="365">
        <f t="shared" si="5"/>
        <v>0</v>
      </c>
      <c r="Z56" s="697"/>
      <c r="AA56" s="698">
        <v>0</v>
      </c>
      <c r="AB56" s="698">
        <v>0</v>
      </c>
      <c r="AC56" s="1065">
        <v>0</v>
      </c>
      <c r="AD56" s="699" t="s">
        <v>631</v>
      </c>
      <c r="AE56" s="730"/>
    </row>
    <row r="57" spans="1:32" ht="24.75" customHeight="1">
      <c r="A57" s="689" t="s">
        <v>634</v>
      </c>
      <c r="B57" s="377" t="s">
        <v>34</v>
      </c>
      <c r="C57" s="1429">
        <v>46172</v>
      </c>
      <c r="D57" s="700" t="s">
        <v>52</v>
      </c>
      <c r="E57" s="700">
        <v>46118</v>
      </c>
      <c r="F57" s="701" t="s">
        <v>53</v>
      </c>
      <c r="G57" s="700" t="s">
        <v>635</v>
      </c>
      <c r="H57" s="1068">
        <v>72</v>
      </c>
      <c r="I57" s="372" t="s">
        <v>544</v>
      </c>
      <c r="J57" s="1068" t="s">
        <v>30</v>
      </c>
      <c r="K57" s="692"/>
      <c r="L57" s="700">
        <v>46120</v>
      </c>
      <c r="M57" s="372" t="s">
        <v>110</v>
      </c>
      <c r="N57" s="1069">
        <v>85035</v>
      </c>
      <c r="O57" s="372" t="s">
        <v>110</v>
      </c>
      <c r="P57" s="710" t="s">
        <v>35</v>
      </c>
      <c r="Q57" s="705">
        <v>46118</v>
      </c>
      <c r="R57" s="705"/>
      <c r="S57" s="705"/>
      <c r="T57" s="705"/>
      <c r="U57" s="705"/>
      <c r="V57" s="671">
        <v>7140</v>
      </c>
      <c r="W57" s="333">
        <v>3446</v>
      </c>
      <c r="X57" s="696">
        <f t="shared" si="4"/>
        <v>3694</v>
      </c>
      <c r="Y57" s="365">
        <f t="shared" si="5"/>
        <v>0.48263305322128852</v>
      </c>
      <c r="Z57" s="705">
        <v>46135</v>
      </c>
      <c r="AA57" s="698">
        <v>0</v>
      </c>
      <c r="AB57" s="698">
        <v>0</v>
      </c>
      <c r="AC57" s="1065">
        <v>0</v>
      </c>
      <c r="AD57" s="699" t="s">
        <v>631</v>
      </c>
      <c r="AE57" s="730"/>
    </row>
    <row r="58" spans="1:32" ht="24.75" customHeight="1">
      <c r="A58" s="745" t="s">
        <v>636</v>
      </c>
      <c r="B58" s="311" t="s">
        <v>34</v>
      </c>
      <c r="C58" s="785">
        <v>46107</v>
      </c>
      <c r="D58" s="700" t="s">
        <v>52</v>
      </c>
      <c r="E58" s="700">
        <v>46118</v>
      </c>
      <c r="F58" s="701" t="s">
        <v>53</v>
      </c>
      <c r="G58" s="700" t="s">
        <v>637</v>
      </c>
      <c r="H58" s="702">
        <v>20</v>
      </c>
      <c r="I58" s="372" t="s">
        <v>544</v>
      </c>
      <c r="J58" s="1068" t="s">
        <v>30</v>
      </c>
      <c r="K58" s="692"/>
      <c r="L58" s="700">
        <v>46120</v>
      </c>
      <c r="M58" s="372" t="s">
        <v>110</v>
      </c>
      <c r="N58" s="708">
        <v>23501</v>
      </c>
      <c r="O58" s="372" t="s">
        <v>110</v>
      </c>
      <c r="P58" s="710" t="s">
        <v>35</v>
      </c>
      <c r="Q58" s="705">
        <v>46118</v>
      </c>
      <c r="R58" s="705"/>
      <c r="S58" s="705"/>
      <c r="T58" s="705"/>
      <c r="U58" s="705"/>
      <c r="V58" s="706">
        <v>1831</v>
      </c>
      <c r="W58" s="696"/>
      <c r="X58" s="696">
        <f t="shared" si="4"/>
        <v>1831</v>
      </c>
      <c r="Y58" s="365">
        <f t="shared" si="5"/>
        <v>0</v>
      </c>
      <c r="Z58" s="697"/>
      <c r="AA58" s="698">
        <v>0</v>
      </c>
      <c r="AB58" s="698">
        <v>0</v>
      </c>
      <c r="AC58" s="1065">
        <v>0</v>
      </c>
      <c r="AD58" s="699" t="s">
        <v>619</v>
      </c>
      <c r="AE58" s="730"/>
    </row>
    <row r="59" spans="1:32" ht="24.75" customHeight="1">
      <c r="A59" s="1443" t="s">
        <v>638</v>
      </c>
      <c r="B59" s="377" t="s">
        <v>34</v>
      </c>
      <c r="C59" s="1429">
        <v>46191</v>
      </c>
      <c r="D59" s="1428" t="s">
        <v>472</v>
      </c>
      <c r="E59" s="1428">
        <v>46142</v>
      </c>
      <c r="F59" s="1427" t="s">
        <v>53</v>
      </c>
      <c r="G59" s="1275"/>
      <c r="H59" s="1492">
        <v>58</v>
      </c>
      <c r="I59" s="372" t="s">
        <v>544</v>
      </c>
      <c r="J59" s="1068" t="s">
        <v>30</v>
      </c>
      <c r="K59" s="1493"/>
      <c r="L59" s="1428"/>
      <c r="M59" s="372" t="s">
        <v>110</v>
      </c>
      <c r="N59" s="999">
        <v>56668.15</v>
      </c>
      <c r="O59" s="372" t="s">
        <v>110</v>
      </c>
      <c r="P59" s="710" t="s">
        <v>32</v>
      </c>
      <c r="Q59" s="1494"/>
      <c r="R59" s="1494"/>
      <c r="S59" s="1494"/>
      <c r="T59" s="1494"/>
      <c r="U59" s="1494"/>
      <c r="V59" s="1495">
        <v>4436</v>
      </c>
      <c r="W59" s="1496"/>
      <c r="X59" s="1496">
        <f>SUM(V59-W59)</f>
        <v>4436</v>
      </c>
      <c r="Y59" s="1261">
        <f>IFERROR($W59/$V59, 0)</f>
        <v>0</v>
      </c>
      <c r="Z59" s="1501"/>
      <c r="AA59" s="698">
        <v>0</v>
      </c>
      <c r="AB59" s="698">
        <v>0</v>
      </c>
      <c r="AC59" s="1065">
        <v>0</v>
      </c>
      <c r="AD59" s="1262" t="s">
        <v>639</v>
      </c>
      <c r="AE59" s="730"/>
    </row>
    <row r="60" spans="1:32" ht="24.75" customHeight="1">
      <c r="A60" s="1431" t="s">
        <v>640</v>
      </c>
      <c r="B60" s="1072" t="s">
        <v>34</v>
      </c>
      <c r="C60" s="1429">
        <v>46191</v>
      </c>
      <c r="D60" s="1428"/>
      <c r="E60" s="1428"/>
      <c r="F60" s="1427"/>
      <c r="G60" s="1275"/>
      <c r="H60" s="1492">
        <v>61</v>
      </c>
      <c r="I60" s="372" t="s">
        <v>544</v>
      </c>
      <c r="J60" s="1068" t="s">
        <v>30</v>
      </c>
      <c r="K60" s="1493"/>
      <c r="L60" s="1428"/>
      <c r="M60" s="372" t="s">
        <v>110</v>
      </c>
      <c r="N60" s="999">
        <v>44936</v>
      </c>
      <c r="O60" s="372" t="s">
        <v>110</v>
      </c>
      <c r="P60" s="710" t="s">
        <v>32</v>
      </c>
      <c r="Q60" s="1494"/>
      <c r="R60" s="1494"/>
      <c r="S60" s="1494"/>
      <c r="T60" s="1494"/>
      <c r="U60" s="1494"/>
      <c r="V60" s="1495">
        <v>3375</v>
      </c>
      <c r="W60" s="1496"/>
      <c r="X60" s="1496">
        <f>SUM(V60-W60)</f>
        <v>3375</v>
      </c>
      <c r="Y60" s="1261">
        <f>IFERROR($W60/$V60, 0)</f>
        <v>0</v>
      </c>
      <c r="Z60" s="1501"/>
      <c r="AA60" s="698">
        <v>0</v>
      </c>
      <c r="AB60" s="698">
        <v>0</v>
      </c>
      <c r="AC60" s="1065">
        <v>0</v>
      </c>
      <c r="AD60" s="1262" t="s">
        <v>639</v>
      </c>
      <c r="AE60" s="730"/>
    </row>
    <row r="61" spans="1:32" ht="24.75" customHeight="1">
      <c r="A61" s="745" t="s">
        <v>641</v>
      </c>
      <c r="B61" s="1072" t="s">
        <v>34</v>
      </c>
      <c r="C61" s="1429">
        <v>46181</v>
      </c>
      <c r="D61" s="1428"/>
      <c r="E61" s="1428"/>
      <c r="F61" s="1427"/>
      <c r="G61" s="1275"/>
      <c r="H61" s="1492">
        <v>85</v>
      </c>
      <c r="I61" s="372" t="s">
        <v>544</v>
      </c>
      <c r="J61" s="1068" t="s">
        <v>30</v>
      </c>
      <c r="K61" s="1493"/>
      <c r="L61" s="1428"/>
      <c r="M61" s="372" t="s">
        <v>110</v>
      </c>
      <c r="N61" s="999">
        <v>60062</v>
      </c>
      <c r="O61" s="372" t="s">
        <v>110</v>
      </c>
      <c r="P61" s="710" t="s">
        <v>32</v>
      </c>
      <c r="Q61" s="1494"/>
      <c r="R61" s="1494"/>
      <c r="S61" s="1494"/>
      <c r="T61" s="1494"/>
      <c r="U61" s="1494"/>
      <c r="V61" s="1495">
        <v>4380</v>
      </c>
      <c r="W61" s="1496"/>
      <c r="X61" s="1496">
        <f>SUM(V61-W61)</f>
        <v>4380</v>
      </c>
      <c r="Y61" s="1261">
        <f>IFERROR($W61/$V61, 0)</f>
        <v>0</v>
      </c>
      <c r="Z61" s="1501"/>
      <c r="AA61" s="698">
        <v>0</v>
      </c>
      <c r="AB61" s="698">
        <v>0</v>
      </c>
      <c r="AC61" s="1065">
        <v>0</v>
      </c>
      <c r="AD61" s="1262" t="s">
        <v>642</v>
      </c>
      <c r="AE61" s="730"/>
    </row>
    <row r="62" spans="1:32" ht="24.75" customHeight="1">
      <c r="A62" s="1431" t="s">
        <v>643</v>
      </c>
      <c r="B62" s="1072" t="s">
        <v>34</v>
      </c>
      <c r="C62" s="1429">
        <v>46191</v>
      </c>
      <c r="D62" s="1428"/>
      <c r="E62" s="1428"/>
      <c r="F62" s="1427"/>
      <c r="G62" s="1275"/>
      <c r="H62" s="1492">
        <v>86</v>
      </c>
      <c r="I62" s="372" t="s">
        <v>544</v>
      </c>
      <c r="J62" s="1068" t="s">
        <v>30</v>
      </c>
      <c r="K62" s="1493"/>
      <c r="L62" s="1428"/>
      <c r="M62" s="372" t="s">
        <v>110</v>
      </c>
      <c r="N62" s="999">
        <v>64118</v>
      </c>
      <c r="O62" s="372" t="s">
        <v>110</v>
      </c>
      <c r="P62" s="710" t="s">
        <v>32</v>
      </c>
      <c r="Q62" s="1494"/>
      <c r="R62" s="1494"/>
      <c r="S62" s="1494"/>
      <c r="T62" s="1494"/>
      <c r="U62" s="1494"/>
      <c r="V62" s="1495">
        <v>4753</v>
      </c>
      <c r="W62" s="1496"/>
      <c r="X62" s="1496">
        <f>SUM(V62-W62)</f>
        <v>4753</v>
      </c>
      <c r="Y62" s="1261">
        <f>IFERROR($W62/$V62, 0)</f>
        <v>0</v>
      </c>
      <c r="Z62" s="1501"/>
      <c r="AA62" s="698">
        <v>0</v>
      </c>
      <c r="AB62" s="698">
        <v>0</v>
      </c>
      <c r="AC62" s="1065">
        <v>0</v>
      </c>
      <c r="AD62" s="1262" t="s">
        <v>639</v>
      </c>
      <c r="AE62" s="730"/>
    </row>
    <row r="63" spans="1:32" ht="24.75" customHeight="1">
      <c r="A63" s="1431" t="s">
        <v>644</v>
      </c>
      <c r="B63" s="1072" t="s">
        <v>34</v>
      </c>
      <c r="C63" s="1429">
        <v>46191</v>
      </c>
      <c r="D63" s="1428"/>
      <c r="E63" s="1428"/>
      <c r="F63" s="1427"/>
      <c r="G63" s="1275"/>
      <c r="H63" s="1492">
        <v>87</v>
      </c>
      <c r="I63" s="372" t="s">
        <v>544</v>
      </c>
      <c r="J63" s="1068" t="s">
        <v>30</v>
      </c>
      <c r="K63" s="1493"/>
      <c r="L63" s="1428"/>
      <c r="M63" s="372" t="s">
        <v>110</v>
      </c>
      <c r="N63" s="999">
        <v>64040</v>
      </c>
      <c r="O63" s="372" t="s">
        <v>110</v>
      </c>
      <c r="P63" s="710" t="s">
        <v>32</v>
      </c>
      <c r="Q63" s="1494"/>
      <c r="R63" s="1494"/>
      <c r="S63" s="1494"/>
      <c r="T63" s="1494"/>
      <c r="U63" s="1494"/>
      <c r="V63" s="1495">
        <v>4888</v>
      </c>
      <c r="W63" s="1496"/>
      <c r="X63" s="1496">
        <f>SUM(V63-W63)</f>
        <v>4888</v>
      </c>
      <c r="Y63" s="1261">
        <f>IFERROR($W63/$V63, 0)</f>
        <v>0</v>
      </c>
      <c r="Z63" s="1501"/>
      <c r="AA63" s="698">
        <v>0</v>
      </c>
      <c r="AB63" s="698">
        <v>0</v>
      </c>
      <c r="AC63" s="1065">
        <v>0</v>
      </c>
      <c r="AD63" s="1262" t="s">
        <v>639</v>
      </c>
      <c r="AE63" s="730"/>
    </row>
    <row r="64" spans="1:32" ht="24.75" customHeight="1">
      <c r="A64" s="1431" t="s">
        <v>645</v>
      </c>
      <c r="B64" s="1072" t="s">
        <v>34</v>
      </c>
      <c r="C64" s="1429">
        <v>46191</v>
      </c>
      <c r="D64" s="1428"/>
      <c r="E64" s="1428"/>
      <c r="F64" s="1427"/>
      <c r="G64" s="1275"/>
      <c r="H64" s="1492">
        <v>82</v>
      </c>
      <c r="I64" s="372" t="s">
        <v>544</v>
      </c>
      <c r="J64" s="1068" t="s">
        <v>30</v>
      </c>
      <c r="K64" s="1493"/>
      <c r="L64" s="1428"/>
      <c r="M64" s="372" t="s">
        <v>110</v>
      </c>
      <c r="N64" s="999">
        <v>60234</v>
      </c>
      <c r="O64" s="372" t="s">
        <v>110</v>
      </c>
      <c r="P64" s="710" t="s">
        <v>32</v>
      </c>
      <c r="Q64" s="1494"/>
      <c r="R64" s="1494"/>
      <c r="S64" s="1494"/>
      <c r="T64" s="1494"/>
      <c r="U64" s="1494"/>
      <c r="V64" s="1495">
        <v>4497</v>
      </c>
      <c r="W64" s="1496"/>
      <c r="X64" s="1496">
        <f>SUM(V64-W64)</f>
        <v>4497</v>
      </c>
      <c r="Y64" s="1261">
        <f>IFERROR($W64/$V64, 0)</f>
        <v>0</v>
      </c>
      <c r="Z64" s="1501"/>
      <c r="AA64" s="698">
        <v>0</v>
      </c>
      <c r="AB64" s="698">
        <v>0</v>
      </c>
      <c r="AC64" s="1065">
        <v>0</v>
      </c>
      <c r="AD64" s="1262" t="s">
        <v>639</v>
      </c>
      <c r="AE64" s="730"/>
    </row>
    <row r="65" spans="1:31" ht="24.75" customHeight="1">
      <c r="A65" s="1431" t="s">
        <v>646</v>
      </c>
      <c r="B65" s="1072" t="s">
        <v>34</v>
      </c>
      <c r="C65" s="1429">
        <v>46191</v>
      </c>
      <c r="D65" s="1428" t="s">
        <v>472</v>
      </c>
      <c r="E65" s="1428">
        <v>46142</v>
      </c>
      <c r="F65" s="1427" t="s">
        <v>53</v>
      </c>
      <c r="G65" s="1275"/>
      <c r="H65" s="1492">
        <v>81</v>
      </c>
      <c r="I65" s="372" t="s">
        <v>544</v>
      </c>
      <c r="J65" s="1068" t="s">
        <v>30</v>
      </c>
      <c r="K65" s="1493"/>
      <c r="L65" s="1428"/>
      <c r="M65" s="372" t="s">
        <v>110</v>
      </c>
      <c r="N65" s="999">
        <v>66206</v>
      </c>
      <c r="O65" s="372" t="s">
        <v>110</v>
      </c>
      <c r="P65" s="710" t="s">
        <v>32</v>
      </c>
      <c r="Q65" s="1494"/>
      <c r="R65" s="1494"/>
      <c r="S65" s="1494"/>
      <c r="T65" s="1494"/>
      <c r="U65" s="1494"/>
      <c r="V65" s="1495">
        <v>5035</v>
      </c>
      <c r="W65" s="1496"/>
      <c r="X65" s="1496">
        <f>SUM(V65-W65)</f>
        <v>5035</v>
      </c>
      <c r="Y65" s="1261">
        <f>IFERROR($W65/$V65, 0)</f>
        <v>0</v>
      </c>
      <c r="Z65" s="1501"/>
      <c r="AA65" s="698">
        <v>0</v>
      </c>
      <c r="AB65" s="698">
        <v>0</v>
      </c>
      <c r="AC65" s="1065">
        <v>0</v>
      </c>
      <c r="AD65" s="1262" t="s">
        <v>639</v>
      </c>
      <c r="AE65" s="730"/>
    </row>
    <row r="66" spans="1:31" ht="24.75" customHeight="1">
      <c r="A66" s="1431" t="s">
        <v>647</v>
      </c>
      <c r="B66" s="1072" t="s">
        <v>34</v>
      </c>
      <c r="C66" s="1429">
        <v>46191</v>
      </c>
      <c r="D66" s="1428"/>
      <c r="E66" s="1428"/>
      <c r="F66" s="1427"/>
      <c r="G66" s="1275"/>
      <c r="H66" s="1492">
        <v>55</v>
      </c>
      <c r="I66" s="372" t="s">
        <v>544</v>
      </c>
      <c r="J66" s="1068" t="s">
        <v>30</v>
      </c>
      <c r="K66" s="1493"/>
      <c r="L66" s="1428"/>
      <c r="M66" s="372" t="s">
        <v>110</v>
      </c>
      <c r="N66" s="999">
        <v>45757.7</v>
      </c>
      <c r="O66" s="372" t="s">
        <v>110</v>
      </c>
      <c r="P66" s="710" t="s">
        <v>32</v>
      </c>
      <c r="Q66" s="1494"/>
      <c r="R66" s="1494"/>
      <c r="S66" s="1494"/>
      <c r="T66" s="1494"/>
      <c r="U66" s="1494"/>
      <c r="V66" s="1495">
        <v>3537</v>
      </c>
      <c r="W66" s="1496"/>
      <c r="X66" s="1496">
        <f>SUM(V66-W66)</f>
        <v>3537</v>
      </c>
      <c r="Y66" s="1261">
        <f>IFERROR($W66/$V66, 0)</f>
        <v>0</v>
      </c>
      <c r="Z66" s="1501"/>
      <c r="AA66" s="698">
        <v>0</v>
      </c>
      <c r="AB66" s="698">
        <v>0</v>
      </c>
      <c r="AC66" s="1065">
        <v>0</v>
      </c>
      <c r="AD66" s="1262" t="s">
        <v>639</v>
      </c>
      <c r="AE66" s="730"/>
    </row>
    <row r="67" spans="1:31" ht="24.75" customHeight="1">
      <c r="A67" s="1431" t="s">
        <v>648</v>
      </c>
      <c r="B67" s="1072" t="s">
        <v>34</v>
      </c>
      <c r="C67" s="1429">
        <v>46191</v>
      </c>
      <c r="D67" s="1428"/>
      <c r="E67" s="1428"/>
      <c r="F67" s="1427"/>
      <c r="G67" s="1275"/>
      <c r="H67" s="1492">
        <v>54</v>
      </c>
      <c r="I67" s="372" t="s">
        <v>544</v>
      </c>
      <c r="J67" s="1068" t="s">
        <v>30</v>
      </c>
      <c r="K67" s="1493"/>
      <c r="L67" s="1428"/>
      <c r="M67" s="372" t="s">
        <v>110</v>
      </c>
      <c r="N67" s="999">
        <v>39903.550000000003</v>
      </c>
      <c r="O67" s="372" t="s">
        <v>110</v>
      </c>
      <c r="P67" s="710" t="s">
        <v>32</v>
      </c>
      <c r="Q67" s="1494"/>
      <c r="R67" s="1494"/>
      <c r="S67" s="1494"/>
      <c r="T67" s="1494"/>
      <c r="U67" s="1494"/>
      <c r="V67" s="1495">
        <v>3000</v>
      </c>
      <c r="W67" s="1496"/>
      <c r="X67" s="1496">
        <f>SUM(V67-W67)</f>
        <v>3000</v>
      </c>
      <c r="Y67" s="1261">
        <f>IFERROR($W67/$V67, 0)</f>
        <v>0</v>
      </c>
      <c r="Z67" s="1501"/>
      <c r="AA67" s="698">
        <v>0</v>
      </c>
      <c r="AB67" s="698">
        <v>0</v>
      </c>
      <c r="AC67" s="1065">
        <v>0</v>
      </c>
      <c r="AD67" s="1262" t="s">
        <v>639</v>
      </c>
      <c r="AE67" s="730"/>
    </row>
    <row r="68" spans="1:31" ht="24.75" customHeight="1">
      <c r="A68" s="1431" t="s">
        <v>649</v>
      </c>
      <c r="B68" s="1072" t="s">
        <v>34</v>
      </c>
      <c r="C68" s="1429">
        <v>46191</v>
      </c>
      <c r="D68" s="1428"/>
      <c r="E68" s="1428"/>
      <c r="F68" s="1427"/>
      <c r="G68" s="1275"/>
      <c r="H68" s="1492">
        <v>78</v>
      </c>
      <c r="I68" s="372" t="s">
        <v>544</v>
      </c>
      <c r="J68" s="1068" t="s">
        <v>30</v>
      </c>
      <c r="K68" s="1493"/>
      <c r="L68" s="1428"/>
      <c r="M68" s="372" t="s">
        <v>110</v>
      </c>
      <c r="N68" s="999">
        <v>58190</v>
      </c>
      <c r="O68" s="372" t="s">
        <v>110</v>
      </c>
      <c r="P68" s="710" t="s">
        <v>32</v>
      </c>
      <c r="Q68" s="1494"/>
      <c r="R68" s="1494"/>
      <c r="S68" s="1494"/>
      <c r="T68" s="1494"/>
      <c r="U68" s="1494"/>
      <c r="V68" s="1495">
        <v>4283</v>
      </c>
      <c r="W68" s="1496"/>
      <c r="X68" s="1496">
        <f>SUM(V68-W68)</f>
        <v>4283</v>
      </c>
      <c r="Y68" s="1261">
        <f>IFERROR($W68/$V68, 0)</f>
        <v>0</v>
      </c>
      <c r="Z68" s="1501"/>
      <c r="AA68" s="698">
        <v>0</v>
      </c>
      <c r="AB68" s="698">
        <v>0</v>
      </c>
      <c r="AC68" s="1065">
        <v>0</v>
      </c>
      <c r="AD68" s="1262" t="s">
        <v>639</v>
      </c>
      <c r="AE68" s="730"/>
    </row>
    <row r="69" spans="1:31" ht="24.75" customHeight="1">
      <c r="A69" s="1431" t="s">
        <v>650</v>
      </c>
      <c r="B69" s="1072" t="s">
        <v>34</v>
      </c>
      <c r="C69" s="1429">
        <v>46191</v>
      </c>
      <c r="D69" s="1428" t="s">
        <v>472</v>
      </c>
      <c r="E69" s="1428">
        <v>46142</v>
      </c>
      <c r="F69" s="1427" t="s">
        <v>53</v>
      </c>
      <c r="G69" s="1275"/>
      <c r="H69" s="1492">
        <v>75</v>
      </c>
      <c r="I69" s="372" t="s">
        <v>544</v>
      </c>
      <c r="J69" s="1068" t="s">
        <v>30</v>
      </c>
      <c r="K69" s="1493"/>
      <c r="L69" s="1428"/>
      <c r="M69" s="372" t="s">
        <v>110</v>
      </c>
      <c r="N69" s="999">
        <v>61026</v>
      </c>
      <c r="O69" s="372" t="s">
        <v>110</v>
      </c>
      <c r="P69" s="710" t="s">
        <v>32</v>
      </c>
      <c r="Q69" s="1494"/>
      <c r="R69" s="1494"/>
      <c r="S69" s="1494"/>
      <c r="T69" s="1494"/>
      <c r="U69" s="1494"/>
      <c r="V69" s="1495">
        <v>4683</v>
      </c>
      <c r="W69" s="1496"/>
      <c r="X69" s="1496">
        <f>SUM(V69-W69)</f>
        <v>4683</v>
      </c>
      <c r="Y69" s="1261">
        <f>IFERROR($W69/$V69, 0)</f>
        <v>0</v>
      </c>
      <c r="Z69" s="1501"/>
      <c r="AA69" s="698">
        <v>0</v>
      </c>
      <c r="AB69" s="698">
        <v>0</v>
      </c>
      <c r="AC69" s="1065">
        <v>0</v>
      </c>
      <c r="AD69" s="1262" t="s">
        <v>639</v>
      </c>
      <c r="AE69" s="730"/>
    </row>
    <row r="70" spans="1:31" ht="24.75" customHeight="1">
      <c r="A70" s="1431" t="s">
        <v>651</v>
      </c>
      <c r="B70" s="1072" t="s">
        <v>34</v>
      </c>
      <c r="C70" s="1429">
        <v>46191</v>
      </c>
      <c r="D70" s="1428"/>
      <c r="E70" s="1428"/>
      <c r="F70" s="1427"/>
      <c r="G70" s="1275"/>
      <c r="H70" s="1492">
        <v>65</v>
      </c>
      <c r="I70" s="372" t="s">
        <v>544</v>
      </c>
      <c r="J70" s="1068" t="s">
        <v>30</v>
      </c>
      <c r="K70" s="1493"/>
      <c r="L70" s="1428"/>
      <c r="M70" s="372" t="s">
        <v>110</v>
      </c>
      <c r="N70" s="999">
        <v>45252</v>
      </c>
      <c r="O70" s="372" t="s">
        <v>110</v>
      </c>
      <c r="P70" s="710" t="s">
        <v>32</v>
      </c>
      <c r="Q70" s="1494"/>
      <c r="R70" s="1494"/>
      <c r="S70" s="1494"/>
      <c r="T70" s="1494"/>
      <c r="U70" s="1494"/>
      <c r="V70" s="1495">
        <v>3360</v>
      </c>
      <c r="W70" s="1496"/>
      <c r="X70" s="1496">
        <f>SUM(V70-W70)</f>
        <v>3360</v>
      </c>
      <c r="Y70" s="1261">
        <f>IFERROR($W70/$V70, 0)</f>
        <v>0</v>
      </c>
      <c r="Z70" s="1501"/>
      <c r="AA70" s="698">
        <v>0</v>
      </c>
      <c r="AB70" s="698">
        <v>0</v>
      </c>
      <c r="AC70" s="1065">
        <v>0</v>
      </c>
      <c r="AD70" s="1262" t="s">
        <v>639</v>
      </c>
      <c r="AE70" s="730"/>
    </row>
    <row r="71" spans="1:31" ht="24.75" customHeight="1">
      <c r="A71" s="1444" t="s">
        <v>652</v>
      </c>
      <c r="B71" s="1072" t="s">
        <v>34</v>
      </c>
      <c r="C71" s="1429">
        <v>46191</v>
      </c>
      <c r="D71" s="1428"/>
      <c r="E71" s="1428"/>
      <c r="F71" s="1427"/>
      <c r="G71" s="1275"/>
      <c r="H71" s="1492">
        <v>21</v>
      </c>
      <c r="I71" s="372" t="s">
        <v>544</v>
      </c>
      <c r="J71" s="746" t="s">
        <v>33</v>
      </c>
      <c r="K71" s="746" t="s">
        <v>653</v>
      </c>
      <c r="L71" s="1428"/>
      <c r="M71" s="372" t="s">
        <v>238</v>
      </c>
      <c r="N71" s="999"/>
      <c r="O71" s="372" t="s">
        <v>110</v>
      </c>
      <c r="P71" s="710" t="s">
        <v>32</v>
      </c>
      <c r="Q71" s="1494"/>
      <c r="R71" s="1494"/>
      <c r="S71" s="1494"/>
      <c r="T71" s="1494"/>
      <c r="U71" s="1494"/>
      <c r="V71" s="1495">
        <v>3379</v>
      </c>
      <c r="W71" s="1496"/>
      <c r="X71" s="1496">
        <f>SUM(V71-W71)</f>
        <v>3379</v>
      </c>
      <c r="Y71" s="1261">
        <f>IFERROR($W71/$V71, 0)</f>
        <v>0</v>
      </c>
      <c r="Z71" s="1501"/>
      <c r="AA71" s="698">
        <v>0</v>
      </c>
      <c r="AB71" s="698">
        <v>0</v>
      </c>
      <c r="AC71" s="1065">
        <v>0</v>
      </c>
      <c r="AD71" s="1262" t="s">
        <v>654</v>
      </c>
      <c r="AE71" s="730"/>
    </row>
    <row r="72" spans="1:31" ht="24.75" customHeight="1">
      <c r="A72" s="1431" t="s">
        <v>655</v>
      </c>
      <c r="B72" s="1072" t="s">
        <v>34</v>
      </c>
      <c r="C72" s="1429">
        <v>46191</v>
      </c>
      <c r="D72" s="1428"/>
      <c r="E72" s="1428"/>
      <c r="F72" s="1427"/>
      <c r="G72" s="1275"/>
      <c r="H72" s="1492">
        <v>85</v>
      </c>
      <c r="I72" s="372" t="s">
        <v>544</v>
      </c>
      <c r="J72" s="1068" t="s">
        <v>30</v>
      </c>
      <c r="K72" s="1493"/>
      <c r="L72" s="1428"/>
      <c r="M72" s="372" t="s">
        <v>110</v>
      </c>
      <c r="N72" s="999">
        <v>56492</v>
      </c>
      <c r="O72" s="372" t="s">
        <v>110</v>
      </c>
      <c r="P72" s="710" t="s">
        <v>32</v>
      </c>
      <c r="Q72" s="1494"/>
      <c r="R72" s="1494"/>
      <c r="S72" s="1494"/>
      <c r="T72" s="1494"/>
      <c r="U72" s="1494"/>
      <c r="V72" s="1495">
        <v>4054</v>
      </c>
      <c r="W72" s="1496"/>
      <c r="X72" s="1496">
        <f>SUM(V72-W72)</f>
        <v>4054</v>
      </c>
      <c r="Y72" s="1261">
        <f>IFERROR($W72/$V72, 0)</f>
        <v>0</v>
      </c>
      <c r="Z72" s="1501"/>
      <c r="AA72" s="698">
        <v>0</v>
      </c>
      <c r="AB72" s="698">
        <v>0</v>
      </c>
      <c r="AC72" s="1065">
        <v>0</v>
      </c>
      <c r="AD72" s="1262" t="s">
        <v>639</v>
      </c>
      <c r="AE72" s="730"/>
    </row>
    <row r="73" spans="1:31" ht="24.75" customHeight="1">
      <c r="A73" s="1431" t="s">
        <v>656</v>
      </c>
      <c r="B73" s="1072" t="s">
        <v>34</v>
      </c>
      <c r="C73" s="1429">
        <v>46191</v>
      </c>
      <c r="D73" s="1428"/>
      <c r="E73" s="1428"/>
      <c r="F73" s="1427"/>
      <c r="G73" s="1275"/>
      <c r="H73" s="1492">
        <v>87</v>
      </c>
      <c r="I73" s="372" t="s">
        <v>544</v>
      </c>
      <c r="J73" s="1068" t="s">
        <v>30</v>
      </c>
      <c r="K73" s="1493"/>
      <c r="L73" s="1428"/>
      <c r="M73" s="372" t="s">
        <v>110</v>
      </c>
      <c r="N73" s="999">
        <v>59286</v>
      </c>
      <c r="O73" s="372" t="s">
        <v>110</v>
      </c>
      <c r="P73" s="710" t="s">
        <v>32</v>
      </c>
      <c r="Q73" s="1494"/>
      <c r="R73" s="1494"/>
      <c r="S73" s="1494"/>
      <c r="T73" s="1494"/>
      <c r="U73" s="1494"/>
      <c r="V73" s="1495">
        <v>4413</v>
      </c>
      <c r="W73" s="1496"/>
      <c r="X73" s="1496">
        <f>SUM(V73-W73)</f>
        <v>4413</v>
      </c>
      <c r="Y73" s="1261">
        <f>IFERROR($W73/$V73, 0)</f>
        <v>0</v>
      </c>
      <c r="Z73" s="1501"/>
      <c r="AA73" s="698">
        <v>0</v>
      </c>
      <c r="AB73" s="698">
        <v>0</v>
      </c>
      <c r="AC73" s="1065">
        <v>0</v>
      </c>
      <c r="AD73" s="1262" t="s">
        <v>639</v>
      </c>
      <c r="AE73" s="730"/>
    </row>
    <row r="74" spans="1:31" ht="24.75" customHeight="1">
      <c r="A74" s="1431" t="s">
        <v>657</v>
      </c>
      <c r="B74" s="1072" t="s">
        <v>34</v>
      </c>
      <c r="C74" s="1429">
        <v>46191</v>
      </c>
      <c r="D74" s="1428"/>
      <c r="E74" s="1428"/>
      <c r="F74" s="1427"/>
      <c r="G74" s="1275"/>
      <c r="H74" s="1492">
        <v>83</v>
      </c>
      <c r="I74" s="372" t="s">
        <v>544</v>
      </c>
      <c r="J74" s="1068" t="s">
        <v>30</v>
      </c>
      <c r="K74" s="1493"/>
      <c r="L74" s="1428"/>
      <c r="M74" s="372" t="s">
        <v>110</v>
      </c>
      <c r="N74" s="999">
        <v>58914</v>
      </c>
      <c r="O74" s="372" t="s">
        <v>110</v>
      </c>
      <c r="P74" s="710" t="s">
        <v>32</v>
      </c>
      <c r="Q74" s="1494"/>
      <c r="R74" s="1494"/>
      <c r="S74" s="1494"/>
      <c r="T74" s="1494"/>
      <c r="U74" s="1494"/>
      <c r="V74" s="1495">
        <v>4343</v>
      </c>
      <c r="W74" s="1496"/>
      <c r="X74" s="1496">
        <f>SUM(V74-W74)</f>
        <v>4343</v>
      </c>
      <c r="Y74" s="1261">
        <f>IFERROR($W74/$V74, 0)</f>
        <v>0</v>
      </c>
      <c r="Z74" s="1501"/>
      <c r="AA74" s="698">
        <v>0</v>
      </c>
      <c r="AB74" s="698">
        <v>0</v>
      </c>
      <c r="AC74" s="1065">
        <v>0</v>
      </c>
      <c r="AD74" s="1262" t="s">
        <v>639</v>
      </c>
      <c r="AE74" s="730"/>
    </row>
    <row r="75" spans="1:31" ht="24.75" customHeight="1">
      <c r="A75" s="1431" t="s">
        <v>658</v>
      </c>
      <c r="B75" s="1072" t="s">
        <v>34</v>
      </c>
      <c r="C75" s="1429">
        <v>46191</v>
      </c>
      <c r="D75" s="1428"/>
      <c r="E75" s="1428"/>
      <c r="F75" s="1427"/>
      <c r="G75" s="1275"/>
      <c r="H75" s="1492">
        <v>56</v>
      </c>
      <c r="I75" s="372" t="s">
        <v>544</v>
      </c>
      <c r="J75" s="1068" t="s">
        <v>30</v>
      </c>
      <c r="K75" s="1493"/>
      <c r="L75" s="1428"/>
      <c r="M75" s="372" t="s">
        <v>110</v>
      </c>
      <c r="N75" s="999">
        <v>42220</v>
      </c>
      <c r="O75" s="372" t="s">
        <v>110</v>
      </c>
      <c r="P75" s="710" t="s">
        <v>32</v>
      </c>
      <c r="Q75" s="1494"/>
      <c r="R75" s="1494"/>
      <c r="S75" s="1494"/>
      <c r="T75" s="1494"/>
      <c r="U75" s="1494"/>
      <c r="V75" s="1495">
        <v>3090</v>
      </c>
      <c r="W75" s="1496"/>
      <c r="X75" s="1496">
        <f>SUM(V75-W75)</f>
        <v>3090</v>
      </c>
      <c r="Y75" s="1261">
        <f>IFERROR($W75/$V75, 0)</f>
        <v>0</v>
      </c>
      <c r="Z75" s="1501"/>
      <c r="AA75" s="698">
        <v>0</v>
      </c>
      <c r="AB75" s="698">
        <v>0</v>
      </c>
      <c r="AC75" s="1065">
        <v>0</v>
      </c>
      <c r="AD75" s="1262" t="s">
        <v>639</v>
      </c>
      <c r="AE75" s="730"/>
    </row>
    <row r="76" spans="1:31" ht="24.75" customHeight="1">
      <c r="A76" s="1431" t="s">
        <v>659</v>
      </c>
      <c r="B76" s="1072" t="s">
        <v>34</v>
      </c>
      <c r="C76" s="1429">
        <v>46191</v>
      </c>
      <c r="D76" s="1428"/>
      <c r="E76" s="1428"/>
      <c r="F76" s="1427"/>
      <c r="G76" s="1275"/>
      <c r="H76" s="1492">
        <v>77</v>
      </c>
      <c r="I76" s="372" t="s">
        <v>544</v>
      </c>
      <c r="J76" s="1068" t="s">
        <v>30</v>
      </c>
      <c r="K76" s="1493"/>
      <c r="L76" s="1428"/>
      <c r="M76" s="372" t="s">
        <v>110</v>
      </c>
      <c r="N76" s="999">
        <v>52948</v>
      </c>
      <c r="O76" s="372" t="s">
        <v>110</v>
      </c>
      <c r="P76" s="710" t="s">
        <v>32</v>
      </c>
      <c r="Q76" s="1494"/>
      <c r="R76" s="1494"/>
      <c r="S76" s="1494"/>
      <c r="T76" s="1494"/>
      <c r="U76" s="1494"/>
      <c r="V76" s="1495">
        <v>3957</v>
      </c>
      <c r="W76" s="1496"/>
      <c r="X76" s="1496">
        <f>SUM(V76-W76)</f>
        <v>3957</v>
      </c>
      <c r="Y76" s="1261">
        <f>IFERROR($W76/$V76, 0)</f>
        <v>0</v>
      </c>
      <c r="Z76" s="1501"/>
      <c r="AA76" s="698">
        <v>0</v>
      </c>
      <c r="AB76" s="698">
        <v>0</v>
      </c>
      <c r="AC76" s="1065">
        <v>0</v>
      </c>
      <c r="AD76" s="1262" t="s">
        <v>639</v>
      </c>
      <c r="AE76" s="730"/>
    </row>
    <row r="77" spans="1:31" ht="24.75" customHeight="1">
      <c r="A77" s="1444" t="s">
        <v>660</v>
      </c>
      <c r="B77" s="1072" t="s">
        <v>34</v>
      </c>
      <c r="C77" s="1429">
        <v>46191</v>
      </c>
      <c r="D77" s="1428"/>
      <c r="E77" s="1428"/>
      <c r="F77" s="1427"/>
      <c r="G77" s="1275"/>
      <c r="H77" s="1492">
        <v>74</v>
      </c>
      <c r="I77" s="372" t="s">
        <v>544</v>
      </c>
      <c r="J77" s="746" t="s">
        <v>33</v>
      </c>
      <c r="K77" s="746" t="s">
        <v>653</v>
      </c>
      <c r="L77" s="1428"/>
      <c r="M77" s="372" t="s">
        <v>238</v>
      </c>
      <c r="N77" s="999"/>
      <c r="O77" s="372" t="s">
        <v>110</v>
      </c>
      <c r="P77" s="710" t="s">
        <v>32</v>
      </c>
      <c r="Q77" s="1494"/>
      <c r="R77" s="1494"/>
      <c r="S77" s="1494"/>
      <c r="T77" s="1494"/>
      <c r="U77" s="1494"/>
      <c r="V77" s="1495">
        <v>3826</v>
      </c>
      <c r="W77" s="1496"/>
      <c r="X77" s="1496">
        <f>SUM(V77-W77)</f>
        <v>3826</v>
      </c>
      <c r="Y77" s="1261">
        <f>IFERROR($W77/$V77, 0)</f>
        <v>0</v>
      </c>
      <c r="Z77" s="1501"/>
      <c r="AA77" s="698">
        <v>0</v>
      </c>
      <c r="AB77" s="698">
        <v>0</v>
      </c>
      <c r="AC77" s="1065">
        <v>0</v>
      </c>
      <c r="AD77" s="1262" t="s">
        <v>654</v>
      </c>
      <c r="AE77" s="730"/>
    </row>
    <row r="78" spans="1:31" ht="24.75" customHeight="1">
      <c r="A78" s="1431" t="s">
        <v>661</v>
      </c>
      <c r="B78" s="1072" t="s">
        <v>34</v>
      </c>
      <c r="C78" s="1429">
        <v>46191</v>
      </c>
      <c r="D78" s="1428"/>
      <c r="E78" s="1428"/>
      <c r="F78" s="1427"/>
      <c r="G78" s="1275"/>
      <c r="H78" s="1492">
        <v>73</v>
      </c>
      <c r="I78" s="372" t="s">
        <v>544</v>
      </c>
      <c r="J78" s="1068" t="s">
        <v>30</v>
      </c>
      <c r="K78" s="1493"/>
      <c r="L78" s="1428"/>
      <c r="M78" s="372" t="s">
        <v>110</v>
      </c>
      <c r="N78" s="999">
        <v>61225.25</v>
      </c>
      <c r="O78" s="372" t="s">
        <v>110</v>
      </c>
      <c r="P78" s="710" t="s">
        <v>32</v>
      </c>
      <c r="Q78" s="1494"/>
      <c r="R78" s="1494"/>
      <c r="S78" s="1494"/>
      <c r="T78" s="1494"/>
      <c r="U78" s="1494"/>
      <c r="V78" s="1495">
        <v>4654</v>
      </c>
      <c r="W78" s="1496"/>
      <c r="X78" s="1496">
        <f>SUM(V78-W78)</f>
        <v>4654</v>
      </c>
      <c r="Y78" s="1261">
        <f>IFERROR($W78/$V78, 0)</f>
        <v>0</v>
      </c>
      <c r="Z78" s="1501"/>
      <c r="AA78" s="698">
        <v>0</v>
      </c>
      <c r="AB78" s="698">
        <v>0</v>
      </c>
      <c r="AC78" s="1065">
        <v>0</v>
      </c>
      <c r="AD78" s="1262" t="s">
        <v>639</v>
      </c>
      <c r="AE78" s="730"/>
    </row>
    <row r="79" spans="1:31" ht="24.75" customHeight="1">
      <c r="A79" s="1442" t="s">
        <v>662</v>
      </c>
      <c r="B79" s="377" t="s">
        <v>34</v>
      </c>
      <c r="C79" s="1429">
        <v>46172</v>
      </c>
      <c r="D79" s="367" t="s">
        <v>54</v>
      </c>
      <c r="E79" s="367">
        <v>46142</v>
      </c>
      <c r="F79" s="366" t="s">
        <v>53</v>
      </c>
      <c r="G79" s="700" t="s">
        <v>663</v>
      </c>
      <c r="H79" s="998">
        <v>0</v>
      </c>
      <c r="I79" s="372" t="s">
        <v>544</v>
      </c>
      <c r="J79" s="1068" t="s">
        <v>30</v>
      </c>
      <c r="K79" s="993"/>
      <c r="L79" s="367"/>
      <c r="M79" s="372" t="s">
        <v>110</v>
      </c>
      <c r="N79" s="999">
        <v>36998.550000000003</v>
      </c>
      <c r="O79" s="372" t="s">
        <v>110</v>
      </c>
      <c r="P79" s="710" t="s">
        <v>32</v>
      </c>
      <c r="Q79" s="1000"/>
      <c r="R79" s="1000"/>
      <c r="S79" s="1000"/>
      <c r="T79" s="1000"/>
      <c r="U79" s="1000"/>
      <c r="V79" s="1001">
        <v>2944</v>
      </c>
      <c r="W79" s="996"/>
      <c r="X79" s="996">
        <f>SUM(V79-W79)</f>
        <v>2944</v>
      </c>
      <c r="Y79" s="365">
        <f>IFERROR($W79/$V79, 0)</f>
        <v>0</v>
      </c>
      <c r="Z79" s="1002"/>
      <c r="AA79" s="698">
        <v>0</v>
      </c>
      <c r="AB79" s="698">
        <v>0</v>
      </c>
      <c r="AC79" s="1065">
        <v>0</v>
      </c>
      <c r="AD79" s="699"/>
      <c r="AE79" s="730"/>
    </row>
    <row r="80" spans="1:31" ht="24.75" customHeight="1">
      <c r="A80" s="689" t="s">
        <v>664</v>
      </c>
      <c r="B80" s="377" t="s">
        <v>34</v>
      </c>
      <c r="C80" s="690">
        <v>46112</v>
      </c>
      <c r="D80" s="701" t="s">
        <v>54</v>
      </c>
      <c r="E80" s="700">
        <v>46125</v>
      </c>
      <c r="F80" s="701" t="s">
        <v>53</v>
      </c>
      <c r="G80" s="700" t="s">
        <v>665</v>
      </c>
      <c r="H80" s="702">
        <v>20</v>
      </c>
      <c r="I80" s="372" t="s">
        <v>544</v>
      </c>
      <c r="J80" s="1068" t="s">
        <v>30</v>
      </c>
      <c r="K80" s="692"/>
      <c r="L80" s="700"/>
      <c r="M80" s="702" t="s">
        <v>110</v>
      </c>
      <c r="N80" s="708">
        <v>1733.25</v>
      </c>
      <c r="O80" s="702" t="s">
        <v>110</v>
      </c>
      <c r="P80" s="710" t="s">
        <v>32</v>
      </c>
      <c r="Q80" s="705">
        <v>46128</v>
      </c>
      <c r="R80" s="705"/>
      <c r="S80" s="705"/>
      <c r="T80" s="705"/>
      <c r="U80" s="705"/>
      <c r="V80" s="706">
        <v>255</v>
      </c>
      <c r="W80" s="696"/>
      <c r="X80" s="696">
        <f>SUM(V80-W80)</f>
        <v>255</v>
      </c>
      <c r="Y80" s="365">
        <f>IFERROR($W80/$V80, 0)</f>
        <v>0</v>
      </c>
      <c r="Z80" s="697"/>
      <c r="AA80" s="698">
        <v>0</v>
      </c>
      <c r="AB80" s="698">
        <v>0</v>
      </c>
      <c r="AC80" s="1065">
        <v>0</v>
      </c>
      <c r="AD80" s="731" t="s">
        <v>666</v>
      </c>
      <c r="AE80" s="730"/>
    </row>
    <row r="81" spans="1:31" ht="24.75" customHeight="1">
      <c r="A81" s="1426" t="s">
        <v>667</v>
      </c>
      <c r="B81" s="377" t="s">
        <v>34</v>
      </c>
      <c r="C81" s="1429">
        <v>46181</v>
      </c>
      <c r="D81" s="1427" t="s">
        <v>50</v>
      </c>
      <c r="E81" s="1428">
        <v>46143</v>
      </c>
      <c r="F81" s="1427"/>
      <c r="G81" s="1275"/>
      <c r="H81" s="702">
        <v>0</v>
      </c>
      <c r="I81" s="372" t="s">
        <v>544</v>
      </c>
      <c r="J81" s="702" t="s">
        <v>30</v>
      </c>
      <c r="K81" s="1493"/>
      <c r="L81" s="1428"/>
      <c r="M81" s="702" t="s">
        <v>110</v>
      </c>
      <c r="N81" s="708">
        <v>6580.6</v>
      </c>
      <c r="O81" s="702" t="s">
        <v>110</v>
      </c>
      <c r="P81" s="710" t="s">
        <v>32</v>
      </c>
      <c r="Q81" s="1494"/>
      <c r="R81" s="1494"/>
      <c r="S81" s="1494"/>
      <c r="T81" s="1494"/>
      <c r="U81" s="1494"/>
      <c r="V81" s="1495">
        <v>466</v>
      </c>
      <c r="W81" s="1496"/>
      <c r="X81" s="1496">
        <f>SUM(V81-W81)</f>
        <v>466</v>
      </c>
      <c r="Y81" s="1261">
        <f>IFERROR($W81/$V81, 0)</f>
        <v>0</v>
      </c>
      <c r="Z81" s="1501"/>
      <c r="AA81" s="698">
        <v>0</v>
      </c>
      <c r="AB81" s="698">
        <v>0</v>
      </c>
      <c r="AC81" s="1065">
        <v>0</v>
      </c>
      <c r="AD81" s="1262" t="s">
        <v>642</v>
      </c>
      <c r="AE81" s="730"/>
    </row>
    <row r="82" spans="1:31" ht="24.75" customHeight="1">
      <c r="A82" s="689" t="s">
        <v>668</v>
      </c>
      <c r="B82" s="377" t="s">
        <v>34</v>
      </c>
      <c r="C82" s="1429">
        <v>46181</v>
      </c>
      <c r="D82" s="1427"/>
      <c r="E82" s="1428"/>
      <c r="F82" s="1427"/>
      <c r="G82" s="1275"/>
      <c r="H82" s="1492">
        <v>47</v>
      </c>
      <c r="I82" s="372" t="s">
        <v>544</v>
      </c>
      <c r="J82" s="702" t="s">
        <v>30</v>
      </c>
      <c r="K82" s="1493"/>
      <c r="L82" s="1428"/>
      <c r="M82" s="702" t="s">
        <v>110</v>
      </c>
      <c r="N82" s="708">
        <v>36936</v>
      </c>
      <c r="O82" s="702" t="s">
        <v>110</v>
      </c>
      <c r="P82" s="710" t="s">
        <v>32</v>
      </c>
      <c r="Q82" s="1494"/>
      <c r="R82" s="1494"/>
      <c r="S82" s="1494"/>
      <c r="T82" s="1494"/>
      <c r="U82" s="1494"/>
      <c r="V82" s="1495">
        <v>2724</v>
      </c>
      <c r="W82" s="1496"/>
      <c r="X82" s="1496">
        <f>SUM(V82-W82)</f>
        <v>2724</v>
      </c>
      <c r="Y82" s="1261">
        <f>IFERROR($W82/$V82, 0)</f>
        <v>0</v>
      </c>
      <c r="Z82" s="1501"/>
      <c r="AA82" s="698">
        <v>0</v>
      </c>
      <c r="AB82" s="698">
        <v>0</v>
      </c>
      <c r="AC82" s="1065">
        <v>0</v>
      </c>
      <c r="AD82" s="1262" t="s">
        <v>642</v>
      </c>
      <c r="AE82" s="730"/>
    </row>
    <row r="83" spans="1:31" ht="24.75" customHeight="1">
      <c r="A83" s="732" t="s">
        <v>669</v>
      </c>
      <c r="B83" s="377" t="s">
        <v>34</v>
      </c>
      <c r="C83" s="690">
        <v>46112</v>
      </c>
      <c r="D83" s="366" t="s">
        <v>50</v>
      </c>
      <c r="E83" s="700">
        <v>46077</v>
      </c>
      <c r="F83" s="701"/>
      <c r="G83" s="701" t="s">
        <v>670</v>
      </c>
      <c r="H83" s="702">
        <v>0</v>
      </c>
      <c r="I83" s="372" t="s">
        <v>591</v>
      </c>
      <c r="J83" s="702" t="s">
        <v>30</v>
      </c>
      <c r="K83" s="692"/>
      <c r="L83" s="700"/>
      <c r="M83" s="702" t="s">
        <v>110</v>
      </c>
      <c r="N83" s="708">
        <v>3995.4</v>
      </c>
      <c r="O83" s="702" t="s">
        <v>110</v>
      </c>
      <c r="P83" s="733" t="s">
        <v>38</v>
      </c>
      <c r="Q83" s="705">
        <v>46077</v>
      </c>
      <c r="R83" s="705" t="s">
        <v>238</v>
      </c>
      <c r="S83" s="705"/>
      <c r="T83" s="705"/>
      <c r="U83" s="705"/>
      <c r="V83" s="706">
        <v>294</v>
      </c>
      <c r="W83" s="734">
        <v>313</v>
      </c>
      <c r="X83" s="696">
        <f t="shared" si="4"/>
        <v>-19</v>
      </c>
      <c r="Y83" s="365">
        <f t="shared" si="5"/>
        <v>1.064625850340136</v>
      </c>
      <c r="Z83" s="705">
        <v>46099</v>
      </c>
      <c r="AA83" s="698">
        <v>1</v>
      </c>
      <c r="AB83" s="698">
        <v>0</v>
      </c>
      <c r="AC83" s="706">
        <v>0</v>
      </c>
      <c r="AD83" s="699" t="s">
        <v>671</v>
      </c>
      <c r="AE83" s="730"/>
    </row>
    <row r="84" spans="1:31" s="711" customFormat="1" ht="24.75" customHeight="1">
      <c r="A84" s="719" t="s">
        <v>672</v>
      </c>
      <c r="B84" s="377" t="s">
        <v>34</v>
      </c>
      <c r="C84" s="700">
        <v>46040</v>
      </c>
      <c r="D84" s="701" t="s">
        <v>54</v>
      </c>
      <c r="E84" s="700">
        <v>46125</v>
      </c>
      <c r="F84" s="701" t="s">
        <v>53</v>
      </c>
      <c r="G84" s="701" t="s">
        <v>673</v>
      </c>
      <c r="H84" s="702">
        <v>0</v>
      </c>
      <c r="I84" s="372" t="s">
        <v>544</v>
      </c>
      <c r="J84" s="702" t="s">
        <v>30</v>
      </c>
      <c r="K84" s="702"/>
      <c r="L84" s="700"/>
      <c r="M84" s="702" t="s">
        <v>110</v>
      </c>
      <c r="N84" s="708">
        <v>18171.599999999999</v>
      </c>
      <c r="O84" s="702" t="s">
        <v>110</v>
      </c>
      <c r="P84" s="710" t="s">
        <v>32</v>
      </c>
      <c r="Q84" s="705"/>
      <c r="R84" s="705"/>
      <c r="S84" s="705"/>
      <c r="T84" s="705"/>
      <c r="U84" s="705"/>
      <c r="V84" s="706">
        <v>1514</v>
      </c>
      <c r="W84" s="706"/>
      <c r="X84" s="706">
        <f t="shared" ref="X84:X90" si="6">SUM(V84-W84)</f>
        <v>1514</v>
      </c>
      <c r="Y84" s="365">
        <f t="shared" ref="Y84:Y90" si="7">IFERROR($W84/$V84, 0)</f>
        <v>0</v>
      </c>
      <c r="Z84" s="705"/>
      <c r="AA84" s="1422">
        <v>0</v>
      </c>
      <c r="AB84" s="1422">
        <v>0</v>
      </c>
      <c r="AC84" s="706">
        <v>0</v>
      </c>
      <c r="AD84" s="1423" t="s">
        <v>674</v>
      </c>
      <c r="AE84" s="1424"/>
    </row>
    <row r="85" spans="1:31" ht="24.75" customHeight="1">
      <c r="A85" s="689" t="s">
        <v>675</v>
      </c>
      <c r="B85" s="377" t="s">
        <v>34</v>
      </c>
      <c r="C85" s="690">
        <v>46103</v>
      </c>
      <c r="D85" s="366" t="s">
        <v>50</v>
      </c>
      <c r="E85" s="700">
        <v>46077</v>
      </c>
      <c r="F85" s="366"/>
      <c r="G85" s="701" t="s">
        <v>676</v>
      </c>
      <c r="H85" s="998">
        <v>0</v>
      </c>
      <c r="I85" s="372" t="s">
        <v>544</v>
      </c>
      <c r="J85" s="702" t="s">
        <v>30</v>
      </c>
      <c r="K85" s="993"/>
      <c r="L85" s="367"/>
      <c r="M85" s="702" t="s">
        <v>110</v>
      </c>
      <c r="N85" s="999">
        <v>15002.75</v>
      </c>
      <c r="O85" s="702" t="s">
        <v>110</v>
      </c>
      <c r="P85" s="710" t="s">
        <v>29</v>
      </c>
      <c r="Q85" s="1000">
        <v>46077</v>
      </c>
      <c r="R85" s="1000"/>
      <c r="S85" s="1000"/>
      <c r="T85" s="1000"/>
      <c r="U85" s="1000"/>
      <c r="V85" s="1001">
        <v>1175</v>
      </c>
      <c r="W85" s="996">
        <v>980</v>
      </c>
      <c r="X85" s="996">
        <f t="shared" si="6"/>
        <v>195</v>
      </c>
      <c r="Y85" s="365">
        <f t="shared" si="7"/>
        <v>0.83404255319148934</v>
      </c>
      <c r="Z85" s="1000">
        <v>46090</v>
      </c>
      <c r="AA85" s="698">
        <v>0</v>
      </c>
      <c r="AB85" s="698">
        <v>0</v>
      </c>
      <c r="AC85" s="706">
        <v>0</v>
      </c>
      <c r="AD85" s="699"/>
      <c r="AE85" s="730"/>
    </row>
    <row r="86" spans="1:31" ht="24.75" customHeight="1">
      <c r="A86" s="732" t="s">
        <v>677</v>
      </c>
      <c r="B86" s="377" t="s">
        <v>34</v>
      </c>
      <c r="C86" s="700">
        <v>46174</v>
      </c>
      <c r="D86" s="701" t="s">
        <v>54</v>
      </c>
      <c r="E86" s="700">
        <v>46118</v>
      </c>
      <c r="F86" s="701" t="s">
        <v>51</v>
      </c>
      <c r="G86" s="701" t="s">
        <v>678</v>
      </c>
      <c r="H86" s="702">
        <v>0</v>
      </c>
      <c r="I86" s="372" t="s">
        <v>591</v>
      </c>
      <c r="J86" s="1068" t="s">
        <v>30</v>
      </c>
      <c r="K86" s="692"/>
      <c r="L86" s="700"/>
      <c r="M86" s="702" t="s">
        <v>110</v>
      </c>
      <c r="N86" s="708">
        <v>170309.8</v>
      </c>
      <c r="O86" s="750" t="s">
        <v>110</v>
      </c>
      <c r="P86" s="1265" t="s">
        <v>38</v>
      </c>
      <c r="Q86" s="705">
        <v>46119</v>
      </c>
      <c r="R86" s="705" t="s">
        <v>238</v>
      </c>
      <c r="S86" s="705"/>
      <c r="T86" s="705"/>
      <c r="U86" s="705"/>
      <c r="V86" s="696">
        <v>14858</v>
      </c>
      <c r="W86" s="734">
        <v>14858</v>
      </c>
      <c r="X86" s="696">
        <f t="shared" si="6"/>
        <v>0</v>
      </c>
      <c r="Y86" s="365">
        <f t="shared" si="7"/>
        <v>1</v>
      </c>
      <c r="Z86" s="705">
        <v>46122</v>
      </c>
      <c r="AA86" s="698">
        <v>0</v>
      </c>
      <c r="AB86" s="698">
        <v>0</v>
      </c>
      <c r="AC86" s="706">
        <v>0</v>
      </c>
      <c r="AD86" s="699" t="s">
        <v>679</v>
      </c>
      <c r="AE86" s="730"/>
    </row>
    <row r="87" spans="1:31" ht="24.75" customHeight="1">
      <c r="A87" s="1426" t="s">
        <v>680</v>
      </c>
      <c r="B87" s="377" t="s">
        <v>34</v>
      </c>
      <c r="C87" s="1429">
        <v>46172</v>
      </c>
      <c r="D87" s="1427" t="s">
        <v>50</v>
      </c>
      <c r="E87" s="1428">
        <v>46143</v>
      </c>
      <c r="F87" s="1427"/>
      <c r="G87" s="1260"/>
      <c r="H87" s="998">
        <v>0</v>
      </c>
      <c r="I87" s="372" t="s">
        <v>544</v>
      </c>
      <c r="J87" s="702" t="s">
        <v>30</v>
      </c>
      <c r="K87" s="1493"/>
      <c r="L87" s="1428"/>
      <c r="M87" s="702" t="s">
        <v>110</v>
      </c>
      <c r="N87" s="708">
        <v>3443</v>
      </c>
      <c r="O87" s="702" t="s">
        <v>110</v>
      </c>
      <c r="P87" s="694" t="s">
        <v>32</v>
      </c>
      <c r="Q87" s="1494"/>
      <c r="R87" s="1494"/>
      <c r="S87" s="1494"/>
      <c r="T87" s="1494"/>
      <c r="U87" s="1494"/>
      <c r="V87" s="1496">
        <v>224</v>
      </c>
      <c r="W87" s="1496"/>
      <c r="X87" s="1496">
        <f>SUM(V87-W87)</f>
        <v>224</v>
      </c>
      <c r="Y87" s="1261">
        <f>IFERROR($W87/$V87, 0)</f>
        <v>0</v>
      </c>
      <c r="Z87" s="1494"/>
      <c r="AA87" s="698">
        <v>0</v>
      </c>
      <c r="AB87" s="698">
        <v>0</v>
      </c>
      <c r="AC87" s="706">
        <v>0</v>
      </c>
      <c r="AD87" s="1262" t="s">
        <v>681</v>
      </c>
      <c r="AE87" s="730"/>
    </row>
    <row r="88" spans="1:31" ht="24.75" customHeight="1">
      <c r="A88" s="1070" t="s">
        <v>682</v>
      </c>
      <c r="B88" s="377" t="s">
        <v>34</v>
      </c>
      <c r="C88" s="360">
        <v>46160</v>
      </c>
      <c r="D88" s="366" t="s">
        <v>469</v>
      </c>
      <c r="E88" s="367"/>
      <c r="F88" s="366"/>
      <c r="G88" s="701"/>
      <c r="H88" s="998">
        <v>107</v>
      </c>
      <c r="I88" s="372" t="s">
        <v>544</v>
      </c>
      <c r="J88" s="746" t="s">
        <v>33</v>
      </c>
      <c r="K88" s="993" t="s">
        <v>683</v>
      </c>
      <c r="L88" s="367"/>
      <c r="M88" s="1191" t="s">
        <v>110</v>
      </c>
      <c r="N88" s="948">
        <v>175204.4</v>
      </c>
      <c r="O88" s="1192" t="s">
        <v>110</v>
      </c>
      <c r="P88" s="741" t="s">
        <v>32</v>
      </c>
      <c r="Q88" s="1000"/>
      <c r="R88" s="1000"/>
      <c r="S88" s="1000"/>
      <c r="T88" s="1000"/>
      <c r="U88" s="1000"/>
      <c r="V88" s="1001">
        <v>8686</v>
      </c>
      <c r="W88" s="996"/>
      <c r="X88" s="996">
        <f t="shared" si="6"/>
        <v>8686</v>
      </c>
      <c r="Y88" s="365">
        <f t="shared" si="7"/>
        <v>0</v>
      </c>
      <c r="Z88" s="1002"/>
      <c r="AA88" s="698">
        <v>0</v>
      </c>
      <c r="AB88" s="698">
        <v>0</v>
      </c>
      <c r="AC88" s="706">
        <v>0</v>
      </c>
      <c r="AD88" s="699" t="s">
        <v>684</v>
      </c>
      <c r="AE88" s="730"/>
    </row>
    <row r="89" spans="1:31" ht="24.75" customHeight="1">
      <c r="A89" s="1066" t="s">
        <v>685</v>
      </c>
      <c r="B89" s="377" t="s">
        <v>37</v>
      </c>
      <c r="C89" s="1429">
        <v>46172</v>
      </c>
      <c r="D89" s="701" t="s">
        <v>52</v>
      </c>
      <c r="E89" s="1259">
        <v>46122</v>
      </c>
      <c r="F89" s="1258" t="s">
        <v>51</v>
      </c>
      <c r="G89" s="1260"/>
      <c r="H89" s="998">
        <v>0</v>
      </c>
      <c r="I89" s="372" t="s">
        <v>544</v>
      </c>
      <c r="J89" s="702" t="s">
        <v>30</v>
      </c>
      <c r="K89" s="1406"/>
      <c r="L89" s="1259"/>
      <c r="M89" s="702" t="s">
        <v>110</v>
      </c>
      <c r="N89" s="1407">
        <v>43061.3</v>
      </c>
      <c r="O89" s="750" t="s">
        <v>110</v>
      </c>
      <c r="P89" s="1408" t="s">
        <v>35</v>
      </c>
      <c r="Q89" s="1000">
        <v>46126</v>
      </c>
      <c r="R89" s="1000"/>
      <c r="S89" s="1409"/>
      <c r="T89" s="1409"/>
      <c r="U89" s="1409"/>
      <c r="V89" s="1410">
        <v>11789</v>
      </c>
      <c r="W89" s="1245">
        <v>0</v>
      </c>
      <c r="X89" s="1411">
        <f t="shared" si="6"/>
        <v>11789</v>
      </c>
      <c r="Y89" s="1261">
        <f t="shared" si="7"/>
        <v>0</v>
      </c>
      <c r="Z89" s="1409"/>
      <c r="AA89" s="698">
        <v>0</v>
      </c>
      <c r="AB89" s="698">
        <v>0</v>
      </c>
      <c r="AC89" s="706">
        <v>0</v>
      </c>
      <c r="AD89" s="1262"/>
      <c r="AE89" s="730"/>
    </row>
    <row r="90" spans="1:31" ht="24.75" customHeight="1">
      <c r="A90" s="616" t="s">
        <v>686</v>
      </c>
      <c r="B90" s="377" t="s">
        <v>37</v>
      </c>
      <c r="C90" s="1429">
        <v>46172</v>
      </c>
      <c r="D90" s="701" t="s">
        <v>54</v>
      </c>
      <c r="E90" s="367">
        <v>46128</v>
      </c>
      <c r="F90" s="366" t="s">
        <v>51</v>
      </c>
      <c r="G90" s="701" t="s">
        <v>687</v>
      </c>
      <c r="H90" s="998">
        <v>0</v>
      </c>
      <c r="I90" s="372" t="s">
        <v>591</v>
      </c>
      <c r="J90" s="702" t="s">
        <v>30</v>
      </c>
      <c r="K90" s="993"/>
      <c r="L90" s="367"/>
      <c r="M90" s="702" t="s">
        <v>110</v>
      </c>
      <c r="N90" s="999">
        <v>146065.95000000001</v>
      </c>
      <c r="O90" s="1360" t="s">
        <v>110</v>
      </c>
      <c r="P90" s="733" t="s">
        <v>38</v>
      </c>
      <c r="Q90" s="1000">
        <v>46087</v>
      </c>
      <c r="R90" s="705" t="s">
        <v>238</v>
      </c>
      <c r="S90" s="1000"/>
      <c r="T90" s="1000"/>
      <c r="U90" s="1000"/>
      <c r="V90" s="1001">
        <v>3461</v>
      </c>
      <c r="W90" s="1414">
        <v>3428</v>
      </c>
      <c r="X90" s="996">
        <f t="shared" si="6"/>
        <v>33</v>
      </c>
      <c r="Y90" s="365">
        <f t="shared" si="7"/>
        <v>0.99046518347298473</v>
      </c>
      <c r="Z90" s="1243">
        <v>46106</v>
      </c>
      <c r="AA90" s="698">
        <v>1</v>
      </c>
      <c r="AB90" s="698">
        <v>0</v>
      </c>
      <c r="AC90" s="706">
        <v>0</v>
      </c>
      <c r="AD90" s="699" t="s">
        <v>688</v>
      </c>
      <c r="AE90" s="730"/>
    </row>
    <row r="91" spans="1:31" ht="24.75" customHeight="1">
      <c r="A91" s="689" t="s">
        <v>689</v>
      </c>
      <c r="B91" s="377" t="s">
        <v>37</v>
      </c>
      <c r="C91" s="690">
        <v>46081</v>
      </c>
      <c r="D91" s="701" t="s">
        <v>52</v>
      </c>
      <c r="E91" s="700">
        <v>46038</v>
      </c>
      <c r="F91" s="701" t="s">
        <v>51</v>
      </c>
      <c r="G91" s="701" t="s">
        <v>690</v>
      </c>
      <c r="H91" s="702">
        <v>88</v>
      </c>
      <c r="I91" s="372" t="s">
        <v>544</v>
      </c>
      <c r="J91" s="750" t="s">
        <v>33</v>
      </c>
      <c r="K91" s="692" t="s">
        <v>526</v>
      </c>
      <c r="L91" s="700">
        <v>46021</v>
      </c>
      <c r="M91" s="702" t="s">
        <v>110</v>
      </c>
      <c r="N91" s="708">
        <v>79638</v>
      </c>
      <c r="O91" s="702" t="s">
        <v>110</v>
      </c>
      <c r="P91" s="710" t="s">
        <v>29</v>
      </c>
      <c r="Q91" s="705">
        <v>46028</v>
      </c>
      <c r="R91" s="705"/>
      <c r="S91" s="705"/>
      <c r="T91" s="705"/>
      <c r="U91" s="705"/>
      <c r="V91" s="706">
        <v>6613</v>
      </c>
      <c r="W91" s="696">
        <v>6302</v>
      </c>
      <c r="X91" s="696">
        <f t="shared" si="4"/>
        <v>311</v>
      </c>
      <c r="Y91" s="365">
        <f t="shared" si="5"/>
        <v>0.95297141993043999</v>
      </c>
      <c r="Z91" s="705">
        <v>46042</v>
      </c>
      <c r="AA91" s="698">
        <v>0</v>
      </c>
      <c r="AB91" s="698">
        <v>0</v>
      </c>
      <c r="AC91" s="706">
        <v>0</v>
      </c>
      <c r="AD91" s="699" t="s">
        <v>691</v>
      </c>
      <c r="AE91" s="730"/>
    </row>
    <row r="92" spans="1:31" ht="24.75" customHeight="1">
      <c r="A92" s="745" t="s">
        <v>692</v>
      </c>
      <c r="B92" s="311" t="s">
        <v>37</v>
      </c>
      <c r="C92" s="690">
        <v>46081</v>
      </c>
      <c r="D92" s="701" t="s">
        <v>52</v>
      </c>
      <c r="E92" s="700">
        <v>46055</v>
      </c>
      <c r="F92" s="701" t="s">
        <v>51</v>
      </c>
      <c r="G92" s="701" t="s">
        <v>693</v>
      </c>
      <c r="H92" s="702">
        <v>86</v>
      </c>
      <c r="I92" s="372" t="s">
        <v>544</v>
      </c>
      <c r="J92" s="750" t="s">
        <v>33</v>
      </c>
      <c r="K92" s="692" t="s">
        <v>526</v>
      </c>
      <c r="L92" s="700">
        <v>46056</v>
      </c>
      <c r="M92" s="702" t="s">
        <v>110</v>
      </c>
      <c r="N92" s="708">
        <v>97494</v>
      </c>
      <c r="O92" s="702" t="s">
        <v>110</v>
      </c>
      <c r="P92" s="710" t="s">
        <v>29</v>
      </c>
      <c r="Q92" s="705">
        <v>46062</v>
      </c>
      <c r="R92" s="705"/>
      <c r="S92" s="705"/>
      <c r="T92" s="705"/>
      <c r="U92" s="705"/>
      <c r="V92" s="706">
        <v>8265</v>
      </c>
      <c r="W92" s="696">
        <v>8140</v>
      </c>
      <c r="X92" s="696">
        <f t="shared" si="4"/>
        <v>125</v>
      </c>
      <c r="Y92" s="365">
        <f t="shared" si="5"/>
        <v>0.98487598306110102</v>
      </c>
      <c r="Z92" s="705">
        <v>46064</v>
      </c>
      <c r="AA92" s="698">
        <v>0</v>
      </c>
      <c r="AB92" s="698">
        <v>0</v>
      </c>
      <c r="AC92" s="706">
        <v>0</v>
      </c>
      <c r="AD92" s="699" t="s">
        <v>694</v>
      </c>
      <c r="AE92" s="730"/>
    </row>
    <row r="93" spans="1:31" ht="24.75" customHeight="1">
      <c r="A93" s="772" t="s">
        <v>695</v>
      </c>
      <c r="B93" s="763" t="s">
        <v>37</v>
      </c>
      <c r="C93" s="785">
        <v>46171</v>
      </c>
      <c r="D93" s="701" t="s">
        <v>52</v>
      </c>
      <c r="E93" s="700">
        <v>46043</v>
      </c>
      <c r="F93" s="701" t="s">
        <v>51</v>
      </c>
      <c r="G93" s="701" t="s">
        <v>696</v>
      </c>
      <c r="H93" s="702">
        <v>26</v>
      </c>
      <c r="I93" s="372" t="s">
        <v>544</v>
      </c>
      <c r="J93" s="750" t="s">
        <v>33</v>
      </c>
      <c r="K93" s="692" t="s">
        <v>526</v>
      </c>
      <c r="L93" s="700"/>
      <c r="M93" s="702" t="s">
        <v>110</v>
      </c>
      <c r="N93" s="708">
        <v>35576</v>
      </c>
      <c r="O93" s="702" t="s">
        <v>110</v>
      </c>
      <c r="P93" s="736" t="s">
        <v>29</v>
      </c>
      <c r="Q93" s="705">
        <v>46028</v>
      </c>
      <c r="R93" s="705"/>
      <c r="S93" s="737"/>
      <c r="T93" s="737"/>
      <c r="U93" s="737"/>
      <c r="V93" s="706">
        <v>3150</v>
      </c>
      <c r="W93" s="771">
        <v>2970</v>
      </c>
      <c r="X93" s="771">
        <f t="shared" si="4"/>
        <v>180</v>
      </c>
      <c r="Y93" s="79">
        <f t="shared" si="5"/>
        <v>0.94285714285714284</v>
      </c>
      <c r="Z93" s="783">
        <v>46043</v>
      </c>
      <c r="AA93" s="698">
        <v>0</v>
      </c>
      <c r="AB93" s="739">
        <v>0</v>
      </c>
      <c r="AC93" s="738">
        <v>0</v>
      </c>
      <c r="AD93" s="740" t="s">
        <v>697</v>
      </c>
      <c r="AE93" s="730"/>
    </row>
    <row r="94" spans="1:31" ht="24.75" customHeight="1">
      <c r="A94" s="1431" t="s">
        <v>698</v>
      </c>
      <c r="B94" s="1432" t="s">
        <v>37</v>
      </c>
      <c r="C94" s="700">
        <v>46187</v>
      </c>
      <c r="D94" s="1427"/>
      <c r="E94" s="1428"/>
      <c r="F94" s="1427"/>
      <c r="G94" s="1260"/>
      <c r="H94" s="1492">
        <v>53</v>
      </c>
      <c r="I94" s="1283" t="s">
        <v>544</v>
      </c>
      <c r="J94" s="1286" t="s">
        <v>30</v>
      </c>
      <c r="K94" s="1406"/>
      <c r="L94" s="1259"/>
      <c r="M94" s="1191" t="s">
        <v>110</v>
      </c>
      <c r="N94" s="1407">
        <v>56455</v>
      </c>
      <c r="O94" s="1192" t="s">
        <v>110</v>
      </c>
      <c r="P94" s="1372" t="s">
        <v>32</v>
      </c>
      <c r="Q94" s="1494"/>
      <c r="R94" s="1494"/>
      <c r="S94" s="1494"/>
      <c r="T94" s="1494"/>
      <c r="U94" s="1494"/>
      <c r="V94" s="1495">
        <v>4814</v>
      </c>
      <c r="W94" s="1496"/>
      <c r="X94" s="1496">
        <f>SUM(V94-W94)</f>
        <v>4814</v>
      </c>
      <c r="Y94" s="1261">
        <f>IFERROR($W94/$V94, 0)</f>
        <v>0</v>
      </c>
      <c r="Z94" s="1494"/>
      <c r="AA94" s="698">
        <v>0</v>
      </c>
      <c r="AB94" s="739">
        <v>0</v>
      </c>
      <c r="AC94" s="738">
        <v>0</v>
      </c>
      <c r="AD94" s="1262" t="s">
        <v>699</v>
      </c>
      <c r="AE94" s="730"/>
    </row>
    <row r="95" spans="1:31" ht="24.75" customHeight="1">
      <c r="A95" s="1331" t="s">
        <v>700</v>
      </c>
      <c r="B95" s="1193" t="s">
        <v>37</v>
      </c>
      <c r="C95" s="1371">
        <v>46171</v>
      </c>
      <c r="D95" s="1258" t="s">
        <v>471</v>
      </c>
      <c r="E95" s="1259">
        <v>46129</v>
      </c>
      <c r="F95" s="1258" t="s">
        <v>51</v>
      </c>
      <c r="G95" s="1260"/>
      <c r="H95" s="1412">
        <v>80</v>
      </c>
      <c r="I95" s="1283" t="s">
        <v>544</v>
      </c>
      <c r="J95" s="1286" t="s">
        <v>30</v>
      </c>
      <c r="K95" s="1406"/>
      <c r="L95" s="1259"/>
      <c r="M95" s="702" t="s">
        <v>110</v>
      </c>
      <c r="N95" s="1407">
        <v>77548</v>
      </c>
      <c r="O95" s="1192" t="s">
        <v>110</v>
      </c>
      <c r="P95" s="1372" t="s">
        <v>29</v>
      </c>
      <c r="Q95" s="705">
        <v>46132</v>
      </c>
      <c r="R95" s="1409"/>
      <c r="S95" s="1409"/>
      <c r="T95" s="1409"/>
      <c r="U95" s="1409"/>
      <c r="V95" s="1410">
        <v>6605</v>
      </c>
      <c r="W95" s="1498">
        <v>4666</v>
      </c>
      <c r="X95" s="1411">
        <f t="shared" ref="X95:X105" si="8">SUM(V95-W95)</f>
        <v>1939</v>
      </c>
      <c r="Y95" s="1261">
        <f t="shared" ref="Y95:Y105" si="9">IFERROR($W95/$V95, 0)</f>
        <v>0.70643451930355794</v>
      </c>
      <c r="Z95" s="705">
        <v>46135</v>
      </c>
      <c r="AA95" s="698">
        <v>0</v>
      </c>
      <c r="AB95" s="739">
        <v>0</v>
      </c>
      <c r="AC95" s="738">
        <v>0</v>
      </c>
      <c r="AD95" s="1262" t="s">
        <v>701</v>
      </c>
      <c r="AE95" s="730"/>
    </row>
    <row r="96" spans="1:31" ht="24.75" customHeight="1">
      <c r="A96" s="1430" t="s">
        <v>702</v>
      </c>
      <c r="B96" s="1432" t="s">
        <v>37</v>
      </c>
      <c r="C96" s="1371">
        <v>46171</v>
      </c>
      <c r="D96" s="1258" t="s">
        <v>471</v>
      </c>
      <c r="E96" s="1259">
        <v>46141</v>
      </c>
      <c r="F96" s="1258" t="s">
        <v>51</v>
      </c>
      <c r="G96" s="1260"/>
      <c r="H96" s="1412">
        <v>89</v>
      </c>
      <c r="I96" s="1283" t="s">
        <v>544</v>
      </c>
      <c r="J96" s="1286" t="s">
        <v>30</v>
      </c>
      <c r="K96" s="1406"/>
      <c r="L96" s="1259"/>
      <c r="M96" s="1191" t="s">
        <v>110</v>
      </c>
      <c r="N96" s="1407">
        <v>70666</v>
      </c>
      <c r="O96" s="1192" t="s">
        <v>110</v>
      </c>
      <c r="P96" s="1372" t="s">
        <v>32</v>
      </c>
      <c r="Q96" s="1409"/>
      <c r="R96" s="1409"/>
      <c r="S96" s="1409"/>
      <c r="T96" s="1409"/>
      <c r="U96" s="1409"/>
      <c r="V96" s="1410">
        <v>6549</v>
      </c>
      <c r="W96" s="1411"/>
      <c r="X96" s="1411">
        <f t="shared" si="8"/>
        <v>6549</v>
      </c>
      <c r="Y96" s="1261">
        <f t="shared" si="9"/>
        <v>0</v>
      </c>
      <c r="Z96" s="1409"/>
      <c r="AA96" s="698">
        <v>0</v>
      </c>
      <c r="AB96" s="739">
        <v>0</v>
      </c>
      <c r="AC96" s="738">
        <v>0</v>
      </c>
      <c r="AD96" s="1262" t="s">
        <v>703</v>
      </c>
      <c r="AE96" s="730"/>
    </row>
    <row r="97" spans="1:31" ht="24.75" customHeight="1">
      <c r="A97" s="1430" t="s">
        <v>704</v>
      </c>
      <c r="B97" s="1432" t="s">
        <v>37</v>
      </c>
      <c r="C97" s="700">
        <v>46187</v>
      </c>
      <c r="D97" s="1427"/>
      <c r="E97" s="1428"/>
      <c r="F97" s="1427"/>
      <c r="G97" s="1260"/>
      <c r="H97" s="1492">
        <v>76</v>
      </c>
      <c r="I97" s="1283" t="s">
        <v>544</v>
      </c>
      <c r="J97" s="1286" t="s">
        <v>30</v>
      </c>
      <c r="K97" s="1406"/>
      <c r="L97" s="1259"/>
      <c r="M97" s="1191" t="s">
        <v>110</v>
      </c>
      <c r="N97" s="1407">
        <v>72914</v>
      </c>
      <c r="O97" s="1192" t="s">
        <v>110</v>
      </c>
      <c r="P97" s="1372" t="s">
        <v>32</v>
      </c>
      <c r="Q97" s="1494"/>
      <c r="R97" s="1494"/>
      <c r="S97" s="1494"/>
      <c r="T97" s="1494"/>
      <c r="U97" s="1494"/>
      <c r="V97" s="1495">
        <v>6115</v>
      </c>
      <c r="W97" s="1496"/>
      <c r="X97" s="1496">
        <f>SUM(V97-W97)</f>
        <v>6115</v>
      </c>
      <c r="Y97" s="1261">
        <f>IFERROR($W97/$V97, 0)</f>
        <v>0</v>
      </c>
      <c r="Z97" s="1494"/>
      <c r="AA97" s="698">
        <v>0</v>
      </c>
      <c r="AB97" s="739">
        <v>0</v>
      </c>
      <c r="AC97" s="738">
        <v>0</v>
      </c>
      <c r="AD97" s="1262" t="s">
        <v>699</v>
      </c>
      <c r="AE97" s="730"/>
    </row>
    <row r="98" spans="1:31" ht="24.75" customHeight="1">
      <c r="A98" s="1431" t="s">
        <v>705</v>
      </c>
      <c r="B98" s="1432" t="s">
        <v>37</v>
      </c>
      <c r="C98" s="700">
        <v>46181</v>
      </c>
      <c r="D98" s="1427" t="s">
        <v>471</v>
      </c>
      <c r="E98" s="1428">
        <v>46141</v>
      </c>
      <c r="F98" s="1427" t="s">
        <v>51</v>
      </c>
      <c r="G98" s="1260"/>
      <c r="H98" s="1492">
        <v>74</v>
      </c>
      <c r="I98" s="1283" t="s">
        <v>544</v>
      </c>
      <c r="J98" s="1286" t="s">
        <v>30</v>
      </c>
      <c r="K98" s="1493"/>
      <c r="L98" s="1428"/>
      <c r="M98" s="1191" t="s">
        <v>110</v>
      </c>
      <c r="N98" s="1407">
        <v>92274</v>
      </c>
      <c r="O98" s="1192" t="s">
        <v>110</v>
      </c>
      <c r="P98" s="1372" t="s">
        <v>32</v>
      </c>
      <c r="Q98" s="1494"/>
      <c r="R98" s="1494"/>
      <c r="S98" s="1494"/>
      <c r="T98" s="1494"/>
      <c r="U98" s="1494"/>
      <c r="V98" s="1495">
        <v>8145</v>
      </c>
      <c r="W98" s="1496"/>
      <c r="X98" s="1496">
        <f>SUM(V98-W98)</f>
        <v>8145</v>
      </c>
      <c r="Y98" s="1261">
        <f>IFERROR($W98/$V98, 0)</f>
        <v>0</v>
      </c>
      <c r="Z98" s="1494"/>
      <c r="AA98" s="698">
        <v>0</v>
      </c>
      <c r="AB98" s="698">
        <v>0</v>
      </c>
      <c r="AC98" s="706">
        <v>0</v>
      </c>
      <c r="AD98" s="1262" t="s">
        <v>706</v>
      </c>
      <c r="AE98" s="730"/>
    </row>
    <row r="99" spans="1:31" ht="24.75" customHeight="1">
      <c r="A99" s="1433" t="s">
        <v>707</v>
      </c>
      <c r="B99" s="1193" t="s">
        <v>37</v>
      </c>
      <c r="C99" s="1371">
        <v>46171</v>
      </c>
      <c r="D99" s="1258"/>
      <c r="E99" s="1259"/>
      <c r="F99" s="1258"/>
      <c r="G99" s="1260"/>
      <c r="H99" s="1412">
        <v>79</v>
      </c>
      <c r="I99" s="1283" t="s">
        <v>544</v>
      </c>
      <c r="J99" s="1286" t="s">
        <v>30</v>
      </c>
      <c r="K99" s="1406"/>
      <c r="L99" s="1259"/>
      <c r="M99" s="1191" t="s">
        <v>110</v>
      </c>
      <c r="N99" s="1407">
        <v>89293.95</v>
      </c>
      <c r="O99" s="1192" t="s">
        <v>110</v>
      </c>
      <c r="P99" s="1372" t="s">
        <v>32</v>
      </c>
      <c r="Q99" s="1409"/>
      <c r="R99" s="1409"/>
      <c r="S99" s="1409"/>
      <c r="T99" s="1409"/>
      <c r="U99" s="1409"/>
      <c r="V99" s="1410">
        <v>7494</v>
      </c>
      <c r="W99" s="1411"/>
      <c r="X99" s="1411">
        <f t="shared" si="8"/>
        <v>7494</v>
      </c>
      <c r="Y99" s="1261">
        <f t="shared" si="9"/>
        <v>0</v>
      </c>
      <c r="Z99" s="1409"/>
      <c r="AA99" s="698">
        <v>0</v>
      </c>
      <c r="AB99" s="739">
        <v>0</v>
      </c>
      <c r="AC99" s="738">
        <v>0</v>
      </c>
      <c r="AD99" s="1262" t="s">
        <v>703</v>
      </c>
      <c r="AE99" s="730"/>
    </row>
    <row r="100" spans="1:31" ht="24.75" customHeight="1">
      <c r="A100" s="1331" t="s">
        <v>708</v>
      </c>
      <c r="B100" s="1193" t="s">
        <v>37</v>
      </c>
      <c r="C100" s="1371">
        <v>46171</v>
      </c>
      <c r="D100" s="1258"/>
      <c r="E100" s="1259"/>
      <c r="F100" s="1258"/>
      <c r="G100" s="1260"/>
      <c r="H100" s="1412">
        <v>71</v>
      </c>
      <c r="I100" s="1283" t="s">
        <v>544</v>
      </c>
      <c r="J100" s="1286" t="s">
        <v>30</v>
      </c>
      <c r="K100" s="1406"/>
      <c r="L100" s="1259"/>
      <c r="M100" s="1191" t="s">
        <v>110</v>
      </c>
      <c r="N100" s="1407">
        <v>91537.75</v>
      </c>
      <c r="O100" s="1192" t="s">
        <v>110</v>
      </c>
      <c r="P100" s="1372" t="s">
        <v>32</v>
      </c>
      <c r="Q100" s="1409"/>
      <c r="R100" s="1409"/>
      <c r="S100" s="1409"/>
      <c r="T100" s="1409"/>
      <c r="U100" s="1409"/>
      <c r="V100" s="1410">
        <v>7255</v>
      </c>
      <c r="W100" s="1411"/>
      <c r="X100" s="1411">
        <f t="shared" si="8"/>
        <v>7255</v>
      </c>
      <c r="Y100" s="1261">
        <f t="shared" si="9"/>
        <v>0</v>
      </c>
      <c r="Z100" s="1409"/>
      <c r="AA100" s="698">
        <v>0</v>
      </c>
      <c r="AB100" s="739">
        <v>0</v>
      </c>
      <c r="AC100" s="738">
        <v>0</v>
      </c>
      <c r="AD100" s="1262" t="s">
        <v>703</v>
      </c>
      <c r="AE100" s="730"/>
    </row>
    <row r="101" spans="1:31" ht="24.75" customHeight="1">
      <c r="A101" s="1331" t="s">
        <v>709</v>
      </c>
      <c r="B101" s="1193" t="s">
        <v>37</v>
      </c>
      <c r="C101" s="1371">
        <v>46171</v>
      </c>
      <c r="D101" s="1258"/>
      <c r="E101" s="1259"/>
      <c r="F101" s="1258"/>
      <c r="G101" s="1260"/>
      <c r="H101" s="1412">
        <v>71</v>
      </c>
      <c r="I101" s="1283" t="s">
        <v>544</v>
      </c>
      <c r="J101" s="1286" t="s">
        <v>30</v>
      </c>
      <c r="K101" s="1406"/>
      <c r="L101" s="1259"/>
      <c r="M101" s="1191" t="s">
        <v>110</v>
      </c>
      <c r="N101" s="1407">
        <v>68762</v>
      </c>
      <c r="O101" s="1192" t="s">
        <v>110</v>
      </c>
      <c r="P101" s="1372" t="s">
        <v>32</v>
      </c>
      <c r="Q101" s="1409"/>
      <c r="R101" s="1409"/>
      <c r="S101" s="1409"/>
      <c r="T101" s="1409"/>
      <c r="U101" s="1409"/>
      <c r="V101" s="1410">
        <v>5624</v>
      </c>
      <c r="W101" s="1411"/>
      <c r="X101" s="1411">
        <f t="shared" si="8"/>
        <v>5624</v>
      </c>
      <c r="Y101" s="1261">
        <f t="shared" si="9"/>
        <v>0</v>
      </c>
      <c r="Z101" s="1409"/>
      <c r="AA101" s="698">
        <v>0</v>
      </c>
      <c r="AB101" s="739">
        <v>0</v>
      </c>
      <c r="AC101" s="738">
        <v>0</v>
      </c>
      <c r="AD101" s="1262" t="s">
        <v>703</v>
      </c>
      <c r="AE101" s="730"/>
    </row>
    <row r="102" spans="1:31" ht="24.75" customHeight="1">
      <c r="A102" s="1331" t="s">
        <v>710</v>
      </c>
      <c r="B102" s="1432" t="s">
        <v>37</v>
      </c>
      <c r="C102" s="700">
        <v>46187</v>
      </c>
      <c r="D102" s="1427"/>
      <c r="E102" s="1428"/>
      <c r="F102" s="1427"/>
      <c r="G102" s="1260"/>
      <c r="H102" s="1492">
        <v>85</v>
      </c>
      <c r="I102" s="1283" t="s">
        <v>544</v>
      </c>
      <c r="J102" s="1286" t="s">
        <v>30</v>
      </c>
      <c r="K102" s="1406"/>
      <c r="L102" s="1259"/>
      <c r="M102" s="1191" t="s">
        <v>110</v>
      </c>
      <c r="N102" s="1407">
        <v>64590</v>
      </c>
      <c r="O102" s="1192" t="s">
        <v>110</v>
      </c>
      <c r="P102" s="1372" t="s">
        <v>32</v>
      </c>
      <c r="Q102" s="1494"/>
      <c r="R102" s="1494"/>
      <c r="S102" s="1494"/>
      <c r="T102" s="1494"/>
      <c r="U102" s="1494"/>
      <c r="V102" s="1495">
        <v>5218</v>
      </c>
      <c r="W102" s="1496"/>
      <c r="X102" s="1496">
        <f>SUM(V102-W102)</f>
        <v>5218</v>
      </c>
      <c r="Y102" s="1261">
        <f>IFERROR($W102/$V102, 0)</f>
        <v>0</v>
      </c>
      <c r="Z102" s="1494"/>
      <c r="AA102" s="698">
        <v>0</v>
      </c>
      <c r="AB102" s="739">
        <v>0</v>
      </c>
      <c r="AC102" s="738">
        <v>0</v>
      </c>
      <c r="AD102" s="1262" t="s">
        <v>699</v>
      </c>
      <c r="AE102" s="730"/>
    </row>
    <row r="103" spans="1:31" ht="24.75" customHeight="1">
      <c r="A103" s="1451" t="s">
        <v>711</v>
      </c>
      <c r="B103" s="1432" t="s">
        <v>37</v>
      </c>
      <c r="C103" s="1429">
        <v>46172</v>
      </c>
      <c r="D103" s="1427"/>
      <c r="E103" s="1428"/>
      <c r="F103" s="1427"/>
      <c r="G103" s="1260"/>
      <c r="H103" s="1492">
        <v>56</v>
      </c>
      <c r="I103" s="1283" t="s">
        <v>544</v>
      </c>
      <c r="J103" s="750" t="s">
        <v>33</v>
      </c>
      <c r="K103" s="1406" t="s">
        <v>653</v>
      </c>
      <c r="L103" s="1259"/>
      <c r="M103" s="1191" t="s">
        <v>238</v>
      </c>
      <c r="N103" s="1407"/>
      <c r="O103" s="1192" t="s">
        <v>110</v>
      </c>
      <c r="P103" s="1372" t="s">
        <v>32</v>
      </c>
      <c r="Q103" s="1494"/>
      <c r="R103" s="1494"/>
      <c r="S103" s="1494"/>
      <c r="T103" s="1494"/>
      <c r="U103" s="1494"/>
      <c r="V103" s="1495">
        <v>4159</v>
      </c>
      <c r="W103" s="1496"/>
      <c r="X103" s="1496">
        <f>SUM(V103-W103)</f>
        <v>4159</v>
      </c>
      <c r="Y103" s="1261">
        <f>IFERROR($W103/$V103, 0)</f>
        <v>0</v>
      </c>
      <c r="Z103" s="1494"/>
      <c r="AA103" s="698">
        <v>0</v>
      </c>
      <c r="AB103" s="739">
        <v>0</v>
      </c>
      <c r="AC103" s="738">
        <v>0</v>
      </c>
      <c r="AD103" s="1262" t="s">
        <v>712</v>
      </c>
      <c r="AE103" s="730"/>
    </row>
    <row r="104" spans="1:31" ht="24.75" customHeight="1">
      <c r="A104" s="1451" t="s">
        <v>713</v>
      </c>
      <c r="B104" s="1432" t="s">
        <v>37</v>
      </c>
      <c r="C104" s="1429">
        <v>46172</v>
      </c>
      <c r="D104" s="1427"/>
      <c r="E104" s="1428"/>
      <c r="F104" s="1427"/>
      <c r="G104" s="1260"/>
      <c r="H104" s="1492">
        <v>62</v>
      </c>
      <c r="I104" s="1283" t="s">
        <v>544</v>
      </c>
      <c r="J104" s="750" t="s">
        <v>33</v>
      </c>
      <c r="K104" s="1406" t="s">
        <v>653</v>
      </c>
      <c r="L104" s="1259"/>
      <c r="M104" s="1191" t="s">
        <v>238</v>
      </c>
      <c r="N104" s="1407"/>
      <c r="O104" s="1192" t="s">
        <v>110</v>
      </c>
      <c r="P104" s="1372" t="s">
        <v>32</v>
      </c>
      <c r="Q104" s="1494"/>
      <c r="R104" s="1494"/>
      <c r="S104" s="1494"/>
      <c r="T104" s="1494"/>
      <c r="U104" s="1494"/>
      <c r="V104" s="1495">
        <v>4009</v>
      </c>
      <c r="W104" s="1496"/>
      <c r="X104" s="1496">
        <f>SUM(V104-W104)</f>
        <v>4009</v>
      </c>
      <c r="Y104" s="1261">
        <f>IFERROR($W104/$V104, 0)</f>
        <v>0</v>
      </c>
      <c r="Z104" s="1494"/>
      <c r="AA104" s="698">
        <v>0</v>
      </c>
      <c r="AB104" s="739">
        <v>0</v>
      </c>
      <c r="AC104" s="738">
        <v>0</v>
      </c>
      <c r="AD104" s="1262" t="s">
        <v>712</v>
      </c>
      <c r="AE104" s="730"/>
    </row>
    <row r="105" spans="1:31" ht="24.75" customHeight="1">
      <c r="A105" s="1331" t="s">
        <v>714</v>
      </c>
      <c r="B105" s="1193" t="s">
        <v>37</v>
      </c>
      <c r="C105" s="1371">
        <v>46171</v>
      </c>
      <c r="D105" s="1258" t="s">
        <v>54</v>
      </c>
      <c r="E105" s="1259">
        <v>46136</v>
      </c>
      <c r="F105" s="1258" t="s">
        <v>51</v>
      </c>
      <c r="G105" s="1260"/>
      <c r="H105" s="1412">
        <v>0</v>
      </c>
      <c r="I105" s="1283" t="s">
        <v>544</v>
      </c>
      <c r="J105" s="1286" t="s">
        <v>30</v>
      </c>
      <c r="K105" s="1406"/>
      <c r="L105" s="1259"/>
      <c r="M105" s="1191" t="s">
        <v>110</v>
      </c>
      <c r="N105" s="1407">
        <v>60407.15</v>
      </c>
      <c r="O105" s="1192" t="s">
        <v>110</v>
      </c>
      <c r="P105" s="1372" t="s">
        <v>32</v>
      </c>
      <c r="Q105" s="1409">
        <v>46136</v>
      </c>
      <c r="R105" s="1409"/>
      <c r="S105" s="1409"/>
      <c r="T105" s="1409"/>
      <c r="U105" s="1409"/>
      <c r="V105" s="1410">
        <v>4327</v>
      </c>
      <c r="W105" s="1411"/>
      <c r="X105" s="1411">
        <f t="shared" si="8"/>
        <v>4327</v>
      </c>
      <c r="Y105" s="1261">
        <f t="shared" si="9"/>
        <v>0</v>
      </c>
      <c r="Z105" s="1409"/>
      <c r="AA105" s="698">
        <v>0</v>
      </c>
      <c r="AB105" s="739">
        <v>0</v>
      </c>
      <c r="AC105" s="738">
        <v>0</v>
      </c>
      <c r="AD105" s="1262" t="s">
        <v>715</v>
      </c>
      <c r="AE105" s="730"/>
    </row>
    <row r="106" spans="1:31" ht="24.75" customHeight="1">
      <c r="A106" s="1070" t="s">
        <v>716</v>
      </c>
      <c r="B106" s="1071" t="s">
        <v>37</v>
      </c>
      <c r="C106" s="360">
        <v>46172</v>
      </c>
      <c r="D106" s="366" t="s">
        <v>467</v>
      </c>
      <c r="E106" s="367"/>
      <c r="F106" s="366"/>
      <c r="G106" s="701"/>
      <c r="H106" s="998">
        <v>402</v>
      </c>
      <c r="I106" s="304" t="s">
        <v>544</v>
      </c>
      <c r="J106" s="750" t="s">
        <v>30</v>
      </c>
      <c r="K106" s="1004"/>
      <c r="L106" s="367">
        <v>46092</v>
      </c>
      <c r="M106" s="1191" t="s">
        <v>110</v>
      </c>
      <c r="N106" s="708">
        <v>438978.5</v>
      </c>
      <c r="O106" s="1192" t="s">
        <v>110</v>
      </c>
      <c r="P106" s="741" t="s">
        <v>35</v>
      </c>
      <c r="Q106" s="1000">
        <v>46091</v>
      </c>
      <c r="R106" s="1000"/>
      <c r="S106" s="1000"/>
      <c r="T106" s="1000"/>
      <c r="U106" s="1000"/>
      <c r="V106" s="1001">
        <v>30807</v>
      </c>
      <c r="W106" s="996"/>
      <c r="X106" s="996">
        <f t="shared" ref="X106:X118" si="10">SUM(V106-W106)</f>
        <v>30807</v>
      </c>
      <c r="Y106" s="365">
        <f t="shared" ref="Y106:Y118" si="11">IFERROR($W106/$V106, 0)</f>
        <v>0</v>
      </c>
      <c r="Z106" s="1000"/>
      <c r="AA106" s="820">
        <v>0</v>
      </c>
      <c r="AB106" s="824">
        <v>0</v>
      </c>
      <c r="AC106" s="738">
        <v>0</v>
      </c>
      <c r="AD106" s="1247" t="s">
        <v>717</v>
      </c>
      <c r="AE106" s="730"/>
    </row>
    <row r="107" spans="1:31" ht="24.75" customHeight="1">
      <c r="A107" s="1445" t="s">
        <v>718</v>
      </c>
      <c r="B107" s="1072" t="s">
        <v>40</v>
      </c>
      <c r="C107" s="1429">
        <v>46172</v>
      </c>
      <c r="D107" s="1427" t="s">
        <v>52</v>
      </c>
      <c r="E107" s="1428">
        <v>46142</v>
      </c>
      <c r="F107" s="1427" t="s">
        <v>51</v>
      </c>
      <c r="G107" s="1260"/>
      <c r="H107" s="1492">
        <v>79</v>
      </c>
      <c r="I107" s="304" t="s">
        <v>544</v>
      </c>
      <c r="J107" s="750" t="s">
        <v>30</v>
      </c>
      <c r="K107" s="1493"/>
      <c r="L107" s="1428"/>
      <c r="M107" s="1191" t="s">
        <v>110</v>
      </c>
      <c r="N107" s="1407">
        <v>73533</v>
      </c>
      <c r="O107" s="1192" t="s">
        <v>110</v>
      </c>
      <c r="P107" s="1372" t="s">
        <v>32</v>
      </c>
      <c r="Q107" s="1494"/>
      <c r="R107" s="1494"/>
      <c r="S107" s="1494"/>
      <c r="T107" s="1494"/>
      <c r="U107" s="1494"/>
      <c r="V107" s="1495">
        <v>5974</v>
      </c>
      <c r="W107" s="1496"/>
      <c r="X107" s="1496">
        <f>SUM(V107-W107)</f>
        <v>5974</v>
      </c>
      <c r="Y107" s="1261">
        <f>IFERROR($W107/$V107, 0)</f>
        <v>0</v>
      </c>
      <c r="Z107" s="1494"/>
      <c r="AA107" s="698">
        <v>0</v>
      </c>
      <c r="AB107" s="698">
        <v>0</v>
      </c>
      <c r="AC107" s="1065">
        <v>0</v>
      </c>
      <c r="AD107" s="1262" t="s">
        <v>639</v>
      </c>
      <c r="AE107" s="730"/>
    </row>
    <row r="108" spans="1:31" ht="24.75" customHeight="1">
      <c r="A108" s="1331" t="s">
        <v>719</v>
      </c>
      <c r="B108" s="1072" t="s">
        <v>40</v>
      </c>
      <c r="C108" s="1429">
        <v>46172</v>
      </c>
      <c r="D108" s="1258" t="s">
        <v>52</v>
      </c>
      <c r="E108" s="1259">
        <v>46142</v>
      </c>
      <c r="F108" s="1258" t="s">
        <v>51</v>
      </c>
      <c r="G108" s="1260"/>
      <c r="H108" s="1003">
        <v>74</v>
      </c>
      <c r="I108" s="304" t="s">
        <v>544</v>
      </c>
      <c r="J108" s="750" t="s">
        <v>30</v>
      </c>
      <c r="K108" s="1406"/>
      <c r="L108" s="1259"/>
      <c r="M108" s="1191" t="s">
        <v>110</v>
      </c>
      <c r="N108" s="1407">
        <v>75564</v>
      </c>
      <c r="O108" s="1192" t="s">
        <v>110</v>
      </c>
      <c r="P108" s="1372" t="s">
        <v>32</v>
      </c>
      <c r="Q108" s="1409"/>
      <c r="R108" s="1409"/>
      <c r="S108" s="1409"/>
      <c r="T108" s="1409"/>
      <c r="U108" s="1409"/>
      <c r="V108" s="1410">
        <v>6250</v>
      </c>
      <c r="W108" s="1411"/>
      <c r="X108" s="1411">
        <f t="shared" ref="X108:X114" si="12">SUM(V108-W108)</f>
        <v>6250</v>
      </c>
      <c r="Y108" s="1261">
        <f t="shared" ref="Y108:Y116" si="13">IFERROR($W108/$V108, 0)</f>
        <v>0</v>
      </c>
      <c r="Z108" s="1409"/>
      <c r="AA108" s="698">
        <v>0</v>
      </c>
      <c r="AB108" s="739">
        <v>0</v>
      </c>
      <c r="AC108" s="738">
        <v>0</v>
      </c>
      <c r="AD108" s="1262" t="s">
        <v>720</v>
      </c>
      <c r="AE108" s="730"/>
    </row>
    <row r="109" spans="1:31" ht="24.75" customHeight="1">
      <c r="A109" s="1331" t="s">
        <v>721</v>
      </c>
      <c r="B109" s="1072" t="s">
        <v>40</v>
      </c>
      <c r="C109" s="1429">
        <v>46172</v>
      </c>
      <c r="D109" s="1258" t="s">
        <v>52</v>
      </c>
      <c r="E109" s="1259">
        <v>46142</v>
      </c>
      <c r="F109" s="1258" t="s">
        <v>51</v>
      </c>
      <c r="G109" s="1260"/>
      <c r="H109" s="1003">
        <v>89</v>
      </c>
      <c r="I109" s="304" t="s">
        <v>544</v>
      </c>
      <c r="J109" s="750" t="s">
        <v>30</v>
      </c>
      <c r="K109" s="1406"/>
      <c r="L109" s="1259"/>
      <c r="M109" s="1191" t="s">
        <v>110</v>
      </c>
      <c r="N109" s="1407">
        <v>81150</v>
      </c>
      <c r="O109" s="1192" t="s">
        <v>110</v>
      </c>
      <c r="P109" s="1372" t="s">
        <v>32</v>
      </c>
      <c r="Q109" s="1409"/>
      <c r="R109" s="1409"/>
      <c r="S109" s="1409"/>
      <c r="T109" s="1409"/>
      <c r="U109" s="1409"/>
      <c r="V109" s="1410">
        <v>6825</v>
      </c>
      <c r="W109" s="1411"/>
      <c r="X109" s="1411">
        <f t="shared" si="12"/>
        <v>6825</v>
      </c>
      <c r="Y109" s="1261">
        <f t="shared" si="13"/>
        <v>0</v>
      </c>
      <c r="Z109" s="1409"/>
      <c r="AA109" s="698">
        <v>0</v>
      </c>
      <c r="AB109" s="739">
        <v>0</v>
      </c>
      <c r="AC109" s="738">
        <v>0</v>
      </c>
      <c r="AD109" s="1262" t="s">
        <v>720</v>
      </c>
      <c r="AE109" s="730"/>
    </row>
    <row r="110" spans="1:31" ht="24.75" customHeight="1">
      <c r="A110" s="1331" t="s">
        <v>722</v>
      </c>
      <c r="B110" s="1072" t="s">
        <v>40</v>
      </c>
      <c r="C110" s="1429">
        <v>46172</v>
      </c>
      <c r="D110" s="1258" t="s">
        <v>50</v>
      </c>
      <c r="E110" s="1259">
        <v>46143</v>
      </c>
      <c r="F110" s="1258" t="s">
        <v>51</v>
      </c>
      <c r="G110" s="1260"/>
      <c r="H110" s="1003">
        <v>0</v>
      </c>
      <c r="I110" s="304" t="s">
        <v>544</v>
      </c>
      <c r="J110" s="750" t="s">
        <v>30</v>
      </c>
      <c r="K110" s="1406"/>
      <c r="L110" s="1259"/>
      <c r="M110" s="1191" t="s">
        <v>110</v>
      </c>
      <c r="N110" s="1407">
        <v>21122.05</v>
      </c>
      <c r="O110" s="1192" t="s">
        <v>110</v>
      </c>
      <c r="P110" s="1372" t="s">
        <v>32</v>
      </c>
      <c r="Q110" s="1409">
        <v>46143</v>
      </c>
      <c r="R110" s="1409"/>
      <c r="S110" s="1409"/>
      <c r="T110" s="1409"/>
      <c r="U110" s="1409"/>
      <c r="V110" s="1410">
        <v>1693</v>
      </c>
      <c r="W110" s="1411"/>
      <c r="X110" s="1411">
        <f t="shared" si="12"/>
        <v>1693</v>
      </c>
      <c r="Y110" s="1261">
        <f t="shared" si="13"/>
        <v>0</v>
      </c>
      <c r="Z110" s="1409"/>
      <c r="AA110" s="698">
        <v>0</v>
      </c>
      <c r="AB110" s="739">
        <v>0</v>
      </c>
      <c r="AC110" s="738">
        <v>0</v>
      </c>
      <c r="AD110" s="1262" t="s">
        <v>720</v>
      </c>
      <c r="AE110" s="730"/>
    </row>
    <row r="111" spans="1:31" ht="24.75" customHeight="1">
      <c r="A111" s="1331" t="s">
        <v>723</v>
      </c>
      <c r="B111" s="1072" t="s">
        <v>40</v>
      </c>
      <c r="C111" s="1429">
        <v>46172</v>
      </c>
      <c r="D111" s="1258" t="s">
        <v>50</v>
      </c>
      <c r="E111" s="1259">
        <v>46143</v>
      </c>
      <c r="F111" s="1258" t="s">
        <v>51</v>
      </c>
      <c r="G111" s="1260"/>
      <c r="H111" s="1003">
        <v>0</v>
      </c>
      <c r="I111" s="304" t="s">
        <v>544</v>
      </c>
      <c r="J111" s="750" t="s">
        <v>30</v>
      </c>
      <c r="K111" s="1406"/>
      <c r="L111" s="1259"/>
      <c r="M111" s="1191" t="s">
        <v>110</v>
      </c>
      <c r="N111" s="1407">
        <v>15405.5</v>
      </c>
      <c r="O111" s="1192" t="s">
        <v>110</v>
      </c>
      <c r="P111" s="1372" t="s">
        <v>32</v>
      </c>
      <c r="Q111" s="1409">
        <v>46143</v>
      </c>
      <c r="R111" s="1409"/>
      <c r="S111" s="1409"/>
      <c r="T111" s="1409"/>
      <c r="U111" s="1409"/>
      <c r="V111" s="1410">
        <v>761</v>
      </c>
      <c r="W111" s="1411"/>
      <c r="X111" s="1411">
        <f t="shared" si="12"/>
        <v>761</v>
      </c>
      <c r="Y111" s="1261">
        <f t="shared" si="13"/>
        <v>0</v>
      </c>
      <c r="Z111" s="1409"/>
      <c r="AA111" s="698">
        <v>0</v>
      </c>
      <c r="AB111" s="739">
        <v>0</v>
      </c>
      <c r="AC111" s="738">
        <v>0</v>
      </c>
      <c r="AD111" s="1262" t="s">
        <v>720</v>
      </c>
      <c r="AE111" s="730"/>
    </row>
    <row r="112" spans="1:31" ht="24.75" customHeight="1">
      <c r="A112" s="1331" t="s">
        <v>724</v>
      </c>
      <c r="B112" s="1072" t="s">
        <v>40</v>
      </c>
      <c r="C112" s="1429">
        <v>46172</v>
      </c>
      <c r="D112" s="1258" t="s">
        <v>50</v>
      </c>
      <c r="E112" s="1259">
        <v>46140</v>
      </c>
      <c r="F112" s="1258" t="s">
        <v>51</v>
      </c>
      <c r="G112" s="1260"/>
      <c r="H112" s="1003">
        <v>0</v>
      </c>
      <c r="I112" s="304" t="s">
        <v>544</v>
      </c>
      <c r="J112" s="750" t="s">
        <v>30</v>
      </c>
      <c r="K112" s="1406"/>
      <c r="L112" s="1259"/>
      <c r="M112" s="1191" t="s">
        <v>110</v>
      </c>
      <c r="N112" s="1407">
        <v>33518.699999999997</v>
      </c>
      <c r="O112" s="1192" t="s">
        <v>110</v>
      </c>
      <c r="P112" s="1372" t="s">
        <v>32</v>
      </c>
      <c r="Q112" s="1409">
        <v>46140</v>
      </c>
      <c r="R112" s="1409"/>
      <c r="S112" s="1409"/>
      <c r="T112" s="1409"/>
      <c r="U112" s="1409"/>
      <c r="V112" s="1410">
        <v>3693</v>
      </c>
      <c r="W112" s="1411"/>
      <c r="X112" s="1411">
        <f t="shared" si="12"/>
        <v>3693</v>
      </c>
      <c r="Y112" s="1261">
        <f t="shared" si="13"/>
        <v>0</v>
      </c>
      <c r="Z112" s="1409"/>
      <c r="AA112" s="698">
        <v>0</v>
      </c>
      <c r="AB112" s="739">
        <v>0</v>
      </c>
      <c r="AC112" s="738">
        <v>0</v>
      </c>
      <c r="AD112" s="1262" t="s">
        <v>720</v>
      </c>
      <c r="AE112" s="730"/>
    </row>
    <row r="113" spans="1:31" ht="24.75" customHeight="1">
      <c r="A113" s="1393" t="s">
        <v>725</v>
      </c>
      <c r="B113" s="1072" t="s">
        <v>40</v>
      </c>
      <c r="C113" s="1329">
        <v>46130</v>
      </c>
      <c r="D113" s="1258" t="s">
        <v>50</v>
      </c>
      <c r="E113" s="1259">
        <v>46121</v>
      </c>
      <c r="F113" s="1258" t="s">
        <v>51</v>
      </c>
      <c r="G113" s="1260"/>
      <c r="H113" s="1003">
        <v>0</v>
      </c>
      <c r="I113" s="304" t="s">
        <v>591</v>
      </c>
      <c r="J113" s="750" t="s">
        <v>30</v>
      </c>
      <c r="K113" s="1406"/>
      <c r="L113" s="1259"/>
      <c r="M113" s="1191" t="s">
        <v>110</v>
      </c>
      <c r="N113" s="1407">
        <v>4434.3999999999996</v>
      </c>
      <c r="O113" s="1191" t="s">
        <v>110</v>
      </c>
      <c r="P113" s="1413" t="s">
        <v>38</v>
      </c>
      <c r="Q113" s="1409">
        <v>46121</v>
      </c>
      <c r="R113" s="705" t="s">
        <v>238</v>
      </c>
      <c r="S113" s="1409"/>
      <c r="T113" s="1409"/>
      <c r="U113" s="1409"/>
      <c r="V113" s="1410">
        <v>329</v>
      </c>
      <c r="W113" s="1414">
        <v>339</v>
      </c>
      <c r="X113" s="1411">
        <f t="shared" si="12"/>
        <v>-10</v>
      </c>
      <c r="Y113" s="1261">
        <f t="shared" si="13"/>
        <v>1.0303951367781155</v>
      </c>
      <c r="Z113" s="1409">
        <v>46132</v>
      </c>
      <c r="AA113" s="820">
        <v>0</v>
      </c>
      <c r="AB113" s="824">
        <v>0</v>
      </c>
      <c r="AC113" s="738">
        <v>0</v>
      </c>
      <c r="AD113" s="1330" t="s">
        <v>726</v>
      </c>
      <c r="AE113" s="730"/>
    </row>
    <row r="114" spans="1:31" ht="24.75" customHeight="1">
      <c r="A114" s="1331" t="s">
        <v>727</v>
      </c>
      <c r="B114" s="1072" t="s">
        <v>40</v>
      </c>
      <c r="C114" s="1429">
        <v>46172</v>
      </c>
      <c r="D114" s="1258" t="s">
        <v>50</v>
      </c>
      <c r="E114" s="1259">
        <v>46143</v>
      </c>
      <c r="F114" s="1258" t="s">
        <v>51</v>
      </c>
      <c r="G114" s="1260"/>
      <c r="H114" s="1003">
        <v>0</v>
      </c>
      <c r="I114" s="304" t="s">
        <v>544</v>
      </c>
      <c r="J114" s="750" t="s">
        <v>30</v>
      </c>
      <c r="K114" s="1406"/>
      <c r="L114" s="1259"/>
      <c r="M114" s="1191" t="s">
        <v>110</v>
      </c>
      <c r="N114" s="1407">
        <v>1552.9</v>
      </c>
      <c r="O114" s="1192" t="s">
        <v>110</v>
      </c>
      <c r="P114" s="1372" t="s">
        <v>32</v>
      </c>
      <c r="Q114" s="1409">
        <v>46143</v>
      </c>
      <c r="R114" s="1409"/>
      <c r="S114" s="1409"/>
      <c r="T114" s="1409"/>
      <c r="U114" s="1409"/>
      <c r="V114" s="1410">
        <v>94</v>
      </c>
      <c r="W114" s="1411"/>
      <c r="X114" s="1411">
        <f t="shared" si="12"/>
        <v>94</v>
      </c>
      <c r="Y114" s="1261">
        <f t="shared" si="13"/>
        <v>0</v>
      </c>
      <c r="Z114" s="1409"/>
      <c r="AA114" s="698">
        <v>0</v>
      </c>
      <c r="AB114" s="739">
        <v>0</v>
      </c>
      <c r="AC114" s="738">
        <v>0</v>
      </c>
      <c r="AD114" s="1262" t="s">
        <v>720</v>
      </c>
      <c r="AE114" s="730"/>
    </row>
    <row r="115" spans="1:31" ht="24.75" customHeight="1">
      <c r="A115" s="1393" t="s">
        <v>728</v>
      </c>
      <c r="B115" s="1072" t="s">
        <v>40</v>
      </c>
      <c r="C115" s="1329">
        <v>46130</v>
      </c>
      <c r="D115" s="1258" t="s">
        <v>50</v>
      </c>
      <c r="E115" s="1259">
        <v>46121</v>
      </c>
      <c r="F115" s="1258" t="s">
        <v>51</v>
      </c>
      <c r="G115" s="1260"/>
      <c r="H115" s="1003">
        <v>0</v>
      </c>
      <c r="I115" s="304" t="s">
        <v>591</v>
      </c>
      <c r="J115" s="750" t="s">
        <v>30</v>
      </c>
      <c r="K115" s="1406"/>
      <c r="L115" s="1259"/>
      <c r="M115" s="1191" t="s">
        <v>110</v>
      </c>
      <c r="N115" s="1407">
        <v>3969.75</v>
      </c>
      <c r="O115" s="1191" t="s">
        <v>110</v>
      </c>
      <c r="P115" s="1413" t="s">
        <v>38</v>
      </c>
      <c r="Q115" s="1409">
        <v>46121</v>
      </c>
      <c r="R115" s="1409" t="s">
        <v>238</v>
      </c>
      <c r="S115" s="1409"/>
      <c r="T115" s="1409"/>
      <c r="U115" s="1409"/>
      <c r="V115" s="1410">
        <v>295</v>
      </c>
      <c r="W115" s="1414">
        <v>288</v>
      </c>
      <c r="X115" s="1411">
        <v>295</v>
      </c>
      <c r="Y115" s="1261">
        <f t="shared" si="13"/>
        <v>0.97627118644067801</v>
      </c>
      <c r="Z115" s="1409">
        <v>46132</v>
      </c>
      <c r="AA115" s="698">
        <v>1</v>
      </c>
      <c r="AB115" s="1203">
        <v>1</v>
      </c>
      <c r="AC115" s="1203">
        <v>1</v>
      </c>
      <c r="AD115" s="1330" t="s">
        <v>729</v>
      </c>
      <c r="AE115" s="730"/>
    </row>
    <row r="116" spans="1:31" ht="24.75" customHeight="1">
      <c r="A116" s="1393" t="s">
        <v>730</v>
      </c>
      <c r="B116" s="1072" t="s">
        <v>40</v>
      </c>
      <c r="C116" s="1329">
        <v>46130</v>
      </c>
      <c r="D116" s="1258" t="s">
        <v>50</v>
      </c>
      <c r="E116" s="1259">
        <v>46121</v>
      </c>
      <c r="F116" s="1258" t="s">
        <v>51</v>
      </c>
      <c r="G116" s="1260"/>
      <c r="H116" s="1003">
        <v>0</v>
      </c>
      <c r="I116" s="304" t="s">
        <v>591</v>
      </c>
      <c r="J116" s="750" t="s">
        <v>30</v>
      </c>
      <c r="K116" s="1406"/>
      <c r="L116" s="1259"/>
      <c r="M116" s="1191" t="s">
        <v>110</v>
      </c>
      <c r="N116" s="1407">
        <v>4004.55</v>
      </c>
      <c r="O116" s="1191" t="s">
        <v>110</v>
      </c>
      <c r="P116" s="1413" t="s">
        <v>38</v>
      </c>
      <c r="Q116" s="1409">
        <v>46121</v>
      </c>
      <c r="R116" s="1409" t="s">
        <v>238</v>
      </c>
      <c r="S116" s="1409"/>
      <c r="T116" s="1409"/>
      <c r="U116" s="1409"/>
      <c r="V116" s="1410">
        <v>303</v>
      </c>
      <c r="W116" s="1414">
        <v>290</v>
      </c>
      <c r="X116" s="1411">
        <f>SUM(V116-W116)</f>
        <v>13</v>
      </c>
      <c r="Y116" s="1261">
        <f t="shared" si="13"/>
        <v>0.95709570957095713</v>
      </c>
      <c r="Z116" s="1409">
        <v>46133</v>
      </c>
      <c r="AA116" s="698">
        <v>1</v>
      </c>
      <c r="AB116" s="1203">
        <v>1</v>
      </c>
      <c r="AC116" s="1203">
        <v>1</v>
      </c>
      <c r="AD116" s="1330" t="s">
        <v>731</v>
      </c>
      <c r="AE116" s="730"/>
    </row>
    <row r="117" spans="1:31" ht="24.75" customHeight="1">
      <c r="A117" s="1070" t="s">
        <v>732</v>
      </c>
      <c r="B117" s="1072" t="s">
        <v>40</v>
      </c>
      <c r="C117" s="360">
        <v>46111</v>
      </c>
      <c r="D117" s="366"/>
      <c r="E117" s="367"/>
      <c r="F117" s="701"/>
      <c r="G117" s="701"/>
      <c r="H117" s="1003">
        <v>0</v>
      </c>
      <c r="I117" s="304" t="s">
        <v>544</v>
      </c>
      <c r="J117" s="750" t="s">
        <v>33</v>
      </c>
      <c r="K117" s="1004" t="s">
        <v>653</v>
      </c>
      <c r="L117" s="367"/>
      <c r="M117" s="750" t="s">
        <v>238</v>
      </c>
      <c r="N117" s="822"/>
      <c r="O117" s="750" t="s">
        <v>238</v>
      </c>
      <c r="P117" s="741" t="s">
        <v>32</v>
      </c>
      <c r="Q117" s="1000"/>
      <c r="R117" s="1000"/>
      <c r="S117" s="1000"/>
      <c r="T117" s="1000"/>
      <c r="U117" s="1000"/>
      <c r="V117" s="1005"/>
      <c r="W117" s="1006"/>
      <c r="X117" s="1006">
        <f t="shared" si="10"/>
        <v>0</v>
      </c>
      <c r="Y117" s="256">
        <f t="shared" si="11"/>
        <v>0</v>
      </c>
      <c r="Z117" s="1305"/>
      <c r="AA117" s="820">
        <v>0</v>
      </c>
      <c r="AB117" s="820">
        <v>0</v>
      </c>
      <c r="AC117" s="769">
        <v>0</v>
      </c>
      <c r="AD117" s="1307" t="s">
        <v>733</v>
      </c>
      <c r="AE117" s="730"/>
    </row>
    <row r="118" spans="1:31" ht="24.75" customHeight="1">
      <c r="A118" s="1070" t="s">
        <v>734</v>
      </c>
      <c r="B118" s="1072" t="s">
        <v>40</v>
      </c>
      <c r="C118" s="360">
        <v>46111</v>
      </c>
      <c r="D118" s="366"/>
      <c r="E118" s="367"/>
      <c r="F118" s="701"/>
      <c r="G118" s="701"/>
      <c r="H118" s="1003">
        <v>0</v>
      </c>
      <c r="I118" s="304" t="s">
        <v>544</v>
      </c>
      <c r="J118" s="750" t="s">
        <v>33</v>
      </c>
      <c r="K118" s="1004" t="s">
        <v>653</v>
      </c>
      <c r="L118" s="367"/>
      <c r="M118" s="750" t="s">
        <v>238</v>
      </c>
      <c r="N118" s="822"/>
      <c r="O118" s="750" t="s">
        <v>238</v>
      </c>
      <c r="P118" s="741" t="s">
        <v>32</v>
      </c>
      <c r="Q118" s="1000"/>
      <c r="R118" s="1000"/>
      <c r="S118" s="1000"/>
      <c r="T118" s="1000"/>
      <c r="U118" s="1000"/>
      <c r="V118" s="1005"/>
      <c r="W118" s="1006"/>
      <c r="X118" s="1006">
        <f t="shared" si="10"/>
        <v>0</v>
      </c>
      <c r="Y118" s="3">
        <f t="shared" si="11"/>
        <v>0</v>
      </c>
      <c r="Z118" s="1306"/>
      <c r="AA118" s="820">
        <v>0</v>
      </c>
      <c r="AB118" s="820">
        <v>0</v>
      </c>
      <c r="AC118" s="769">
        <v>0</v>
      </c>
      <c r="AD118" s="1307" t="s">
        <v>733</v>
      </c>
      <c r="AE118" s="730"/>
    </row>
    <row r="119" spans="1:31" ht="24.75" customHeight="1">
      <c r="A119" s="745"/>
      <c r="B119" s="311"/>
      <c r="C119" s="744"/>
      <c r="D119" s="821"/>
      <c r="E119" s="748"/>
      <c r="F119" s="821"/>
      <c r="G119" s="821"/>
      <c r="H119" s="750"/>
      <c r="I119" s="304"/>
      <c r="J119" s="750"/>
      <c r="K119" s="746"/>
      <c r="L119" s="748"/>
      <c r="M119" s="939"/>
      <c r="N119" s="940"/>
      <c r="O119" s="939"/>
      <c r="P119" s="741"/>
      <c r="Q119" s="705"/>
      <c r="R119" s="705"/>
      <c r="S119" s="705"/>
      <c r="T119" s="705"/>
      <c r="U119" s="705"/>
      <c r="V119" s="786"/>
      <c r="W119" s="770"/>
      <c r="X119" s="742"/>
      <c r="Y119" s="1073"/>
      <c r="Z119" s="825"/>
      <c r="AA119" s="935"/>
      <c r="AB119" s="935"/>
      <c r="AC119" s="706"/>
      <c r="AD119" s="699"/>
      <c r="AE119" s="730"/>
    </row>
    <row r="120" spans="1:31" ht="24.75" customHeight="1">
      <c r="A120" s="745"/>
      <c r="B120" s="355"/>
      <c r="C120" s="744"/>
      <c r="D120" s="455"/>
      <c r="E120" s="744"/>
      <c r="F120" s="745"/>
      <c r="G120" s="745"/>
      <c r="H120" s="745"/>
      <c r="I120" s="301"/>
      <c r="J120" s="746"/>
      <c r="K120" s="747"/>
      <c r="L120" s="748"/>
      <c r="M120" s="745"/>
      <c r="N120" s="749"/>
      <c r="O120" s="750"/>
      <c r="P120" s="730"/>
      <c r="Q120" s="751"/>
      <c r="R120" s="752"/>
      <c r="S120" s="752"/>
      <c r="T120" s="752"/>
      <c r="U120" s="752"/>
      <c r="V120" s="753"/>
      <c r="W120" s="753"/>
      <c r="X120" s="754"/>
      <c r="Y120" s="1074"/>
      <c r="Z120" s="688"/>
      <c r="AA120" s="755"/>
      <c r="AB120" s="755"/>
      <c r="AC120" s="753"/>
      <c r="AD120" s="723"/>
      <c r="AE120" s="727"/>
    </row>
    <row r="121" spans="1:31" ht="24.75" customHeight="1">
      <c r="A121" s="1075" t="s">
        <v>735</v>
      </c>
      <c r="B121" s="1075" t="s">
        <v>90</v>
      </c>
      <c r="C121" s="1075" t="s">
        <v>91</v>
      </c>
      <c r="D121" s="1075" t="s">
        <v>444</v>
      </c>
      <c r="E121" s="1075" t="s">
        <v>528</v>
      </c>
      <c r="F121" s="1075" t="s">
        <v>529</v>
      </c>
      <c r="G121" s="1075" t="s">
        <v>92</v>
      </c>
      <c r="H121" s="1075" t="s">
        <v>68</v>
      </c>
      <c r="I121" s="1075" t="s">
        <v>93</v>
      </c>
      <c r="J121" s="1075" t="s">
        <v>26</v>
      </c>
      <c r="K121" s="1075" t="s">
        <v>530</v>
      </c>
      <c r="L121" s="1075" t="s">
        <v>96</v>
      </c>
      <c r="M121" s="1075" t="s">
        <v>95</v>
      </c>
      <c r="N121" s="1076" t="s">
        <v>531</v>
      </c>
      <c r="O121" s="1075" t="s">
        <v>94</v>
      </c>
      <c r="P121" s="1077" t="s">
        <v>97</v>
      </c>
      <c r="Q121" s="1061" t="s">
        <v>98</v>
      </c>
      <c r="R121" s="1061" t="s">
        <v>532</v>
      </c>
      <c r="S121" s="1061" t="s">
        <v>533</v>
      </c>
      <c r="T121" s="1061" t="s">
        <v>534</v>
      </c>
      <c r="U121" s="1061" t="s">
        <v>535</v>
      </c>
      <c r="V121" s="1061" t="s">
        <v>69</v>
      </c>
      <c r="W121" s="1061" t="s">
        <v>536</v>
      </c>
      <c r="X121" s="1078" t="s">
        <v>537</v>
      </c>
      <c r="Y121" s="1078" t="s">
        <v>496</v>
      </c>
      <c r="Z121" s="1077" t="s">
        <v>538</v>
      </c>
      <c r="AA121" s="1062" t="s">
        <v>539</v>
      </c>
      <c r="AB121" s="1061" t="s">
        <v>498</v>
      </c>
      <c r="AC121" s="1061" t="s">
        <v>540</v>
      </c>
      <c r="AD121" s="1063" t="s">
        <v>541</v>
      </c>
      <c r="AE121" s="727"/>
    </row>
    <row r="122" spans="1:31" ht="24.75" customHeight="1">
      <c r="A122" s="745"/>
      <c r="B122" s="355"/>
      <c r="C122" s="299"/>
      <c r="D122" s="701"/>
      <c r="E122" s="744"/>
      <c r="F122" s="745"/>
      <c r="G122" s="745"/>
      <c r="H122" s="746"/>
      <c r="I122" s="301"/>
      <c r="J122" s="746"/>
      <c r="K122" s="746"/>
      <c r="L122" s="748"/>
      <c r="M122" s="702"/>
      <c r="N122" s="822"/>
      <c r="O122" s="702"/>
      <c r="P122" s="694"/>
      <c r="Q122" s="721"/>
      <c r="R122" s="721"/>
      <c r="S122" s="752"/>
      <c r="T122" s="752"/>
      <c r="U122" s="752"/>
      <c r="V122" s="726"/>
      <c r="W122" s="726"/>
      <c r="X122" s="726"/>
      <c r="Y122" s="29"/>
      <c r="Z122" s="721"/>
      <c r="AA122" s="820"/>
      <c r="AB122" s="820"/>
      <c r="AC122" s="769"/>
      <c r="AD122" s="723"/>
      <c r="AE122" s="727"/>
    </row>
    <row r="123" spans="1:31" ht="24.75" customHeight="1">
      <c r="A123" s="745"/>
      <c r="B123" s="355"/>
      <c r="C123" s="299"/>
      <c r="D123" s="455"/>
      <c r="E123" s="744"/>
      <c r="F123" s="745"/>
      <c r="G123" s="745"/>
      <c r="H123" s="746"/>
      <c r="I123" s="304"/>
      <c r="J123" s="750"/>
      <c r="K123" s="747"/>
      <c r="L123" s="748"/>
      <c r="M123" s="750"/>
      <c r="N123" s="776"/>
      <c r="O123" s="750"/>
      <c r="P123" s="730"/>
      <c r="Q123" s="758"/>
      <c r="R123" s="752"/>
      <c r="S123" s="752"/>
      <c r="T123" s="752"/>
      <c r="U123" s="752"/>
      <c r="V123" s="726"/>
      <c r="W123" s="726"/>
      <c r="X123" s="726"/>
      <c r="Y123" s="29"/>
      <c r="Z123" s="721"/>
      <c r="AA123" s="820"/>
      <c r="AB123" s="820"/>
      <c r="AC123" s="769"/>
      <c r="AD123" s="723"/>
      <c r="AE123" s="727"/>
    </row>
    <row r="124" spans="1:31" ht="24.75" customHeight="1">
      <c r="A124" s="745"/>
      <c r="B124" s="747"/>
      <c r="C124" s="747"/>
      <c r="D124" s="747"/>
      <c r="E124" s="747"/>
      <c r="F124" s="745"/>
      <c r="G124" s="745"/>
      <c r="H124" s="747"/>
      <c r="I124" s="747"/>
      <c r="J124" s="747"/>
      <c r="K124" s="747"/>
      <c r="L124" s="745"/>
      <c r="M124" s="747"/>
      <c r="N124" s="777"/>
      <c r="O124" s="747"/>
      <c r="P124" s="727"/>
      <c r="AE124" s="727"/>
    </row>
    <row r="125" spans="1:31" ht="24.75" customHeight="1">
      <c r="A125" s="1075" t="s">
        <v>736</v>
      </c>
      <c r="B125" s="1075" t="s">
        <v>90</v>
      </c>
      <c r="C125" s="1075" t="s">
        <v>91</v>
      </c>
      <c r="D125" s="1075" t="s">
        <v>444</v>
      </c>
      <c r="E125" s="1075" t="s">
        <v>528</v>
      </c>
      <c r="F125" s="1075" t="s">
        <v>529</v>
      </c>
      <c r="G125" s="1075" t="s">
        <v>92</v>
      </c>
      <c r="H125" s="1075" t="s">
        <v>68</v>
      </c>
      <c r="I125" s="1075" t="s">
        <v>93</v>
      </c>
      <c r="J125" s="1075" t="s">
        <v>26</v>
      </c>
      <c r="K125" s="1075" t="s">
        <v>530</v>
      </c>
      <c r="L125" s="1075" t="s">
        <v>96</v>
      </c>
      <c r="M125" s="1075" t="s">
        <v>95</v>
      </c>
      <c r="N125" s="1076" t="s">
        <v>531</v>
      </c>
      <c r="O125" s="1075" t="s">
        <v>94</v>
      </c>
      <c r="P125" s="1079" t="s">
        <v>97</v>
      </c>
      <c r="Q125" s="1080" t="s">
        <v>98</v>
      </c>
      <c r="R125" s="1080" t="s">
        <v>532</v>
      </c>
      <c r="S125" s="1061" t="s">
        <v>533</v>
      </c>
      <c r="T125" s="1061" t="s">
        <v>534</v>
      </c>
      <c r="U125" s="1061" t="s">
        <v>535</v>
      </c>
      <c r="V125" s="1080" t="s">
        <v>69</v>
      </c>
      <c r="W125" s="1080" t="s">
        <v>536</v>
      </c>
      <c r="X125" s="1081" t="s">
        <v>537</v>
      </c>
      <c r="Y125" s="1081" t="s">
        <v>496</v>
      </c>
      <c r="Z125" s="1082" t="s">
        <v>538</v>
      </c>
      <c r="AA125" s="1083" t="s">
        <v>539</v>
      </c>
      <c r="AB125" s="1084" t="s">
        <v>498</v>
      </c>
      <c r="AC125" s="1084" t="s">
        <v>540</v>
      </c>
      <c r="AD125" s="1085" t="s">
        <v>541</v>
      </c>
      <c r="AE125" s="727"/>
    </row>
    <row r="126" spans="1:31" ht="24.75" customHeight="1">
      <c r="A126" s="298" t="s">
        <v>737</v>
      </c>
      <c r="B126" s="355" t="s">
        <v>42</v>
      </c>
      <c r="C126" s="299">
        <v>46096</v>
      </c>
      <c r="D126" s="455"/>
      <c r="E126" s="299"/>
      <c r="F126" s="298"/>
      <c r="G126" s="745"/>
      <c r="H126" s="756">
        <v>0</v>
      </c>
      <c r="I126" s="301" t="s">
        <v>544</v>
      </c>
      <c r="J126" s="746" t="s">
        <v>33</v>
      </c>
      <c r="K126" s="746" t="s">
        <v>526</v>
      </c>
      <c r="L126" s="299"/>
      <c r="M126" s="750" t="s">
        <v>110</v>
      </c>
      <c r="N126" s="822">
        <v>68022.75</v>
      </c>
      <c r="O126" s="750" t="s">
        <v>110</v>
      </c>
      <c r="P126" s="741" t="s">
        <v>32</v>
      </c>
      <c r="Q126" s="1008"/>
      <c r="R126" s="1008"/>
      <c r="S126" s="1086"/>
      <c r="T126" s="1086"/>
      <c r="U126" s="1086"/>
      <c r="V126" s="757">
        <v>4564</v>
      </c>
      <c r="W126" s="726"/>
      <c r="X126" s="757">
        <v>4564</v>
      </c>
      <c r="Y126" s="1074"/>
      <c r="Z126" s="1009"/>
      <c r="AA126" s="739">
        <v>0</v>
      </c>
      <c r="AB126" s="739">
        <v>0</v>
      </c>
      <c r="AC126" s="738">
        <v>0</v>
      </c>
      <c r="AD126" s="723" t="s">
        <v>738</v>
      </c>
      <c r="AE126" s="727"/>
    </row>
    <row r="127" spans="1:31" ht="24.75" customHeight="1">
      <c r="A127" s="298" t="s">
        <v>739</v>
      </c>
      <c r="B127" s="355" t="s">
        <v>42</v>
      </c>
      <c r="C127" s="299">
        <v>46071</v>
      </c>
      <c r="D127" s="455"/>
      <c r="E127" s="299"/>
      <c r="F127" s="298"/>
      <c r="G127" s="745"/>
      <c r="H127" s="756">
        <v>0</v>
      </c>
      <c r="I127" s="301" t="s">
        <v>544</v>
      </c>
      <c r="J127" s="746" t="s">
        <v>33</v>
      </c>
      <c r="K127" s="746" t="s">
        <v>526</v>
      </c>
      <c r="L127" s="299"/>
      <c r="M127" s="750" t="s">
        <v>110</v>
      </c>
      <c r="N127" s="822">
        <v>75444.55</v>
      </c>
      <c r="O127" s="750" t="s">
        <v>110</v>
      </c>
      <c r="P127" s="741" t="s">
        <v>32</v>
      </c>
      <c r="Q127" s="1008"/>
      <c r="R127" s="1008"/>
      <c r="S127" s="1086"/>
      <c r="T127" s="1086"/>
      <c r="U127" s="1086"/>
      <c r="V127" s="757">
        <v>5936</v>
      </c>
      <c r="W127" s="726"/>
      <c r="X127" s="757">
        <v>5936</v>
      </c>
      <c r="Y127" s="1074"/>
      <c r="Z127" s="1009"/>
      <c r="AA127" s="739">
        <v>0</v>
      </c>
      <c r="AB127" s="739">
        <v>0</v>
      </c>
      <c r="AC127" s="738">
        <v>0</v>
      </c>
      <c r="AD127" s="723" t="s">
        <v>738</v>
      </c>
      <c r="AE127" s="727"/>
    </row>
    <row r="128" spans="1:31" ht="24.75" customHeight="1">
      <c r="A128" s="298" t="s">
        <v>740</v>
      </c>
      <c r="B128" s="355" t="s">
        <v>42</v>
      </c>
      <c r="C128" s="299">
        <v>46372</v>
      </c>
      <c r="D128" s="455"/>
      <c r="E128" s="299"/>
      <c r="F128" s="298"/>
      <c r="G128" s="745"/>
      <c r="H128" s="756">
        <v>60</v>
      </c>
      <c r="I128" s="301" t="s">
        <v>544</v>
      </c>
      <c r="J128" s="746" t="s">
        <v>33</v>
      </c>
      <c r="K128" s="746" t="s">
        <v>526</v>
      </c>
      <c r="L128" s="299"/>
      <c r="M128" s="750" t="s">
        <v>110</v>
      </c>
      <c r="N128" s="822">
        <v>82732</v>
      </c>
      <c r="O128" s="750" t="s">
        <v>110</v>
      </c>
      <c r="P128" s="741" t="s">
        <v>32</v>
      </c>
      <c r="Q128" s="1008"/>
      <c r="R128" s="1008"/>
      <c r="S128" s="1086"/>
      <c r="T128" s="1086"/>
      <c r="U128" s="1086"/>
      <c r="V128" s="757">
        <v>7117</v>
      </c>
      <c r="W128" s="726"/>
      <c r="X128" s="757">
        <v>7117</v>
      </c>
      <c r="Y128" s="1074"/>
      <c r="Z128" s="1009"/>
      <c r="AA128" s="739">
        <v>0</v>
      </c>
      <c r="AB128" s="739">
        <v>0</v>
      </c>
      <c r="AC128" s="738">
        <v>0</v>
      </c>
      <c r="AD128" s="723" t="s">
        <v>738</v>
      </c>
      <c r="AE128" s="727"/>
    </row>
    <row r="129" spans="1:31" ht="24.75" customHeight="1">
      <c r="A129" s="298" t="s">
        <v>741</v>
      </c>
      <c r="B129" s="355" t="s">
        <v>42</v>
      </c>
      <c r="C129" s="299">
        <v>46372</v>
      </c>
      <c r="D129" s="455"/>
      <c r="E129" s="299"/>
      <c r="F129" s="298"/>
      <c r="G129" s="745"/>
      <c r="H129" s="756">
        <v>83</v>
      </c>
      <c r="I129" s="301" t="s">
        <v>544</v>
      </c>
      <c r="J129" s="746" t="s">
        <v>33</v>
      </c>
      <c r="K129" s="746" t="s">
        <v>526</v>
      </c>
      <c r="L129" s="299"/>
      <c r="M129" s="750" t="s">
        <v>110</v>
      </c>
      <c r="N129" s="822">
        <v>110980</v>
      </c>
      <c r="O129" s="750" t="s">
        <v>110</v>
      </c>
      <c r="P129" s="741" t="s">
        <v>32</v>
      </c>
      <c r="Q129" s="1008"/>
      <c r="R129" s="1008"/>
      <c r="S129" s="1086"/>
      <c r="T129" s="1086"/>
      <c r="U129" s="1086"/>
      <c r="V129" s="757">
        <v>9590</v>
      </c>
      <c r="W129" s="726"/>
      <c r="X129" s="757">
        <v>9590</v>
      </c>
      <c r="Y129" s="1074"/>
      <c r="Z129" s="1009"/>
      <c r="AA129" s="739">
        <v>0</v>
      </c>
      <c r="AB129" s="739">
        <v>0</v>
      </c>
      <c r="AC129" s="738">
        <v>0</v>
      </c>
      <c r="AD129" s="723" t="s">
        <v>738</v>
      </c>
      <c r="AE129" s="727"/>
    </row>
    <row r="130" spans="1:31" ht="24.75" customHeight="1">
      <c r="A130" s="298" t="s">
        <v>742</v>
      </c>
      <c r="B130" s="355" t="s">
        <v>42</v>
      </c>
      <c r="C130" s="299">
        <v>46372</v>
      </c>
      <c r="D130" s="455"/>
      <c r="E130" s="299"/>
      <c r="F130" s="298"/>
      <c r="G130" s="745"/>
      <c r="H130" s="756">
        <v>84</v>
      </c>
      <c r="I130" s="301" t="s">
        <v>544</v>
      </c>
      <c r="J130" s="746" t="s">
        <v>33</v>
      </c>
      <c r="K130" s="746" t="s">
        <v>526</v>
      </c>
      <c r="L130" s="299"/>
      <c r="M130" s="750" t="s">
        <v>110</v>
      </c>
      <c r="N130" s="822">
        <v>108948</v>
      </c>
      <c r="O130" s="750" t="s">
        <v>110</v>
      </c>
      <c r="P130" s="741" t="s">
        <v>32</v>
      </c>
      <c r="Q130" s="1008"/>
      <c r="R130" s="1008"/>
      <c r="S130" s="1086"/>
      <c r="T130" s="1086"/>
      <c r="U130" s="1086"/>
      <c r="V130" s="757">
        <v>9329</v>
      </c>
      <c r="W130" s="726"/>
      <c r="X130" s="757">
        <v>9329</v>
      </c>
      <c r="Y130" s="1074"/>
      <c r="Z130" s="1009"/>
      <c r="AA130" s="739">
        <v>0</v>
      </c>
      <c r="AB130" s="739">
        <v>0</v>
      </c>
      <c r="AC130" s="738">
        <v>0</v>
      </c>
      <c r="AD130" s="723" t="s">
        <v>738</v>
      </c>
      <c r="AE130" s="727"/>
    </row>
    <row r="131" spans="1:31" ht="24.75" customHeight="1">
      <c r="A131" s="298" t="s">
        <v>743</v>
      </c>
      <c r="B131" s="355" t="s">
        <v>42</v>
      </c>
      <c r="C131" s="299">
        <v>46372</v>
      </c>
      <c r="D131" s="455"/>
      <c r="E131" s="299"/>
      <c r="F131" s="298"/>
      <c r="G131" s="745"/>
      <c r="H131" s="756">
        <v>89</v>
      </c>
      <c r="I131" s="301" t="s">
        <v>544</v>
      </c>
      <c r="J131" s="746" t="s">
        <v>33</v>
      </c>
      <c r="K131" s="746" t="s">
        <v>526</v>
      </c>
      <c r="L131" s="299"/>
      <c r="M131" s="750" t="s">
        <v>110</v>
      </c>
      <c r="N131" s="822">
        <v>116114</v>
      </c>
      <c r="O131" s="750" t="s">
        <v>110</v>
      </c>
      <c r="P131" s="741" t="s">
        <v>32</v>
      </c>
      <c r="Q131" s="1008"/>
      <c r="R131" s="1008"/>
      <c r="S131" s="1086"/>
      <c r="T131" s="1086"/>
      <c r="U131" s="1086"/>
      <c r="V131" s="757">
        <v>9709</v>
      </c>
      <c r="W131" s="726"/>
      <c r="X131" s="757">
        <v>9709</v>
      </c>
      <c r="Y131" s="1074"/>
      <c r="Z131" s="1009"/>
      <c r="AA131" s="739">
        <v>0</v>
      </c>
      <c r="AB131" s="739">
        <v>0</v>
      </c>
      <c r="AC131" s="738">
        <v>0</v>
      </c>
      <c r="AD131" s="723" t="s">
        <v>738</v>
      </c>
      <c r="AE131" s="727"/>
    </row>
    <row r="132" spans="1:31" ht="24.75" customHeight="1">
      <c r="A132" s="298" t="s">
        <v>744</v>
      </c>
      <c r="B132" s="355" t="s">
        <v>42</v>
      </c>
      <c r="C132" s="299">
        <v>46340</v>
      </c>
      <c r="D132" s="455"/>
      <c r="E132" s="299"/>
      <c r="F132" s="298"/>
      <c r="G132" s="745"/>
      <c r="H132" s="756">
        <v>79</v>
      </c>
      <c r="I132" s="301" t="s">
        <v>544</v>
      </c>
      <c r="J132" s="746" t="s">
        <v>33</v>
      </c>
      <c r="K132" s="746" t="s">
        <v>526</v>
      </c>
      <c r="L132" s="299"/>
      <c r="M132" s="750" t="s">
        <v>110</v>
      </c>
      <c r="N132" s="822">
        <v>108665</v>
      </c>
      <c r="O132" s="750" t="s">
        <v>110</v>
      </c>
      <c r="P132" s="741" t="s">
        <v>32</v>
      </c>
      <c r="Q132" s="1008"/>
      <c r="R132" s="1008"/>
      <c r="S132" s="1086"/>
      <c r="T132" s="1086"/>
      <c r="U132" s="1086"/>
      <c r="V132" s="757">
        <v>9263</v>
      </c>
      <c r="W132" s="726"/>
      <c r="X132" s="757">
        <v>9263</v>
      </c>
      <c r="Y132" s="1074"/>
      <c r="Z132" s="1009"/>
      <c r="AA132" s="739">
        <v>0</v>
      </c>
      <c r="AB132" s="739">
        <v>0</v>
      </c>
      <c r="AC132" s="738">
        <v>0</v>
      </c>
      <c r="AD132" s="723" t="s">
        <v>738</v>
      </c>
      <c r="AE132" s="727"/>
    </row>
    <row r="133" spans="1:31" ht="24.75" customHeight="1">
      <c r="A133" s="298" t="s">
        <v>745</v>
      </c>
      <c r="B133" s="355" t="s">
        <v>42</v>
      </c>
      <c r="C133" s="299">
        <v>46340</v>
      </c>
      <c r="D133" s="455"/>
      <c r="E133" s="299"/>
      <c r="F133" s="298"/>
      <c r="G133" s="745"/>
      <c r="H133" s="756">
        <v>87</v>
      </c>
      <c r="I133" s="301" t="s">
        <v>544</v>
      </c>
      <c r="J133" s="746" t="s">
        <v>33</v>
      </c>
      <c r="K133" s="746" t="s">
        <v>526</v>
      </c>
      <c r="L133" s="299"/>
      <c r="M133" s="750" t="s">
        <v>110</v>
      </c>
      <c r="N133" s="822">
        <v>120731</v>
      </c>
      <c r="O133" s="750" t="s">
        <v>110</v>
      </c>
      <c r="P133" s="741" t="s">
        <v>32</v>
      </c>
      <c r="Q133" s="1008"/>
      <c r="R133" s="1008"/>
      <c r="S133" s="1086"/>
      <c r="T133" s="1086"/>
      <c r="U133" s="1086"/>
      <c r="V133" s="757">
        <v>10385</v>
      </c>
      <c r="W133" s="726"/>
      <c r="X133" s="757">
        <v>10385</v>
      </c>
      <c r="Y133" s="1074"/>
      <c r="Z133" s="1009"/>
      <c r="AA133" s="739">
        <v>0</v>
      </c>
      <c r="AB133" s="739">
        <v>0</v>
      </c>
      <c r="AC133" s="738">
        <v>0</v>
      </c>
      <c r="AD133" s="723" t="s">
        <v>738</v>
      </c>
      <c r="AE133" s="727"/>
    </row>
    <row r="134" spans="1:31" ht="24.75" customHeight="1">
      <c r="A134" s="298" t="s">
        <v>746</v>
      </c>
      <c r="B134" s="355" t="s">
        <v>42</v>
      </c>
      <c r="C134" s="299">
        <v>46310</v>
      </c>
      <c r="D134" s="455"/>
      <c r="E134" s="299"/>
      <c r="F134" s="298"/>
      <c r="G134" s="745"/>
      <c r="H134" s="756">
        <v>86</v>
      </c>
      <c r="I134" s="301" t="s">
        <v>544</v>
      </c>
      <c r="J134" s="746" t="s">
        <v>33</v>
      </c>
      <c r="K134" s="746" t="s">
        <v>526</v>
      </c>
      <c r="L134" s="299"/>
      <c r="M134" s="750" t="s">
        <v>110</v>
      </c>
      <c r="N134" s="822">
        <v>111864</v>
      </c>
      <c r="O134" s="750" t="s">
        <v>110</v>
      </c>
      <c r="P134" s="741" t="s">
        <v>32</v>
      </c>
      <c r="Q134" s="1008"/>
      <c r="R134" s="1008"/>
      <c r="S134" s="1086"/>
      <c r="T134" s="1086"/>
      <c r="U134" s="1086"/>
      <c r="V134" s="757">
        <v>9398</v>
      </c>
      <c r="W134" s="726"/>
      <c r="X134" s="757">
        <v>9398</v>
      </c>
      <c r="Y134" s="1074"/>
      <c r="Z134" s="1009"/>
      <c r="AA134" s="739">
        <v>0</v>
      </c>
      <c r="AB134" s="739">
        <v>0</v>
      </c>
      <c r="AC134" s="738">
        <v>0</v>
      </c>
      <c r="AD134" s="723" t="s">
        <v>738</v>
      </c>
      <c r="AE134" s="727"/>
    </row>
    <row r="135" spans="1:31" ht="24.75" customHeight="1">
      <c r="A135" s="298" t="s">
        <v>747</v>
      </c>
      <c r="B135" s="355" t="s">
        <v>42</v>
      </c>
      <c r="C135" s="299">
        <v>46310</v>
      </c>
      <c r="D135" s="455"/>
      <c r="E135" s="299"/>
      <c r="F135" s="298"/>
      <c r="G135" s="745"/>
      <c r="H135" s="756">
        <v>63</v>
      </c>
      <c r="I135" s="301" t="s">
        <v>544</v>
      </c>
      <c r="J135" s="746" t="s">
        <v>33</v>
      </c>
      <c r="K135" s="746" t="s">
        <v>526</v>
      </c>
      <c r="L135" s="299"/>
      <c r="M135" s="750" t="s">
        <v>110</v>
      </c>
      <c r="N135" s="822">
        <v>88533.5</v>
      </c>
      <c r="O135" s="750" t="s">
        <v>110</v>
      </c>
      <c r="P135" s="741" t="s">
        <v>32</v>
      </c>
      <c r="Q135" s="1008"/>
      <c r="R135" s="1008"/>
      <c r="S135" s="1086"/>
      <c r="T135" s="1086"/>
      <c r="U135" s="1086"/>
      <c r="V135" s="757">
        <v>7517</v>
      </c>
      <c r="W135" s="726"/>
      <c r="X135" s="757">
        <v>7517</v>
      </c>
      <c r="Y135" s="1074"/>
      <c r="Z135" s="1009"/>
      <c r="AA135" s="739">
        <v>0</v>
      </c>
      <c r="AB135" s="739">
        <v>0</v>
      </c>
      <c r="AC135" s="738">
        <v>0</v>
      </c>
      <c r="AD135" s="723" t="s">
        <v>738</v>
      </c>
      <c r="AE135" s="727"/>
    </row>
    <row r="136" spans="1:31" ht="24.75" customHeight="1">
      <c r="A136" s="298" t="s">
        <v>748</v>
      </c>
      <c r="B136" s="355" t="s">
        <v>42</v>
      </c>
      <c r="C136" s="299">
        <v>46218</v>
      </c>
      <c r="D136" s="455"/>
      <c r="E136" s="299"/>
      <c r="F136" s="298"/>
      <c r="G136" s="745"/>
      <c r="H136" s="756">
        <v>78</v>
      </c>
      <c r="I136" s="301" t="s">
        <v>544</v>
      </c>
      <c r="J136" s="746" t="s">
        <v>33</v>
      </c>
      <c r="K136" s="746" t="s">
        <v>526</v>
      </c>
      <c r="L136" s="299"/>
      <c r="M136" s="750" t="s">
        <v>110</v>
      </c>
      <c r="N136" s="822">
        <v>75143.5</v>
      </c>
      <c r="O136" s="750" t="s">
        <v>110</v>
      </c>
      <c r="P136" s="741" t="s">
        <v>32</v>
      </c>
      <c r="Q136" s="1008"/>
      <c r="R136" s="1008"/>
      <c r="S136" s="1086"/>
      <c r="T136" s="1086"/>
      <c r="U136" s="1086"/>
      <c r="V136" s="757">
        <v>5920</v>
      </c>
      <c r="W136" s="726"/>
      <c r="X136" s="757">
        <v>5920</v>
      </c>
      <c r="Y136" s="1074"/>
      <c r="Z136" s="1009"/>
      <c r="AA136" s="739">
        <v>0</v>
      </c>
      <c r="AB136" s="739">
        <v>0</v>
      </c>
      <c r="AC136" s="738">
        <v>0</v>
      </c>
      <c r="AD136" s="723" t="s">
        <v>738</v>
      </c>
      <c r="AE136" s="727"/>
    </row>
    <row r="137" spans="1:31" ht="24.75" customHeight="1">
      <c r="A137" s="298" t="s">
        <v>749</v>
      </c>
      <c r="B137" s="355" t="s">
        <v>42</v>
      </c>
      <c r="C137" s="299">
        <v>46310</v>
      </c>
      <c r="D137" s="455"/>
      <c r="E137" s="299"/>
      <c r="F137" s="298"/>
      <c r="G137" s="745"/>
      <c r="H137" s="756">
        <v>60</v>
      </c>
      <c r="I137" s="301" t="s">
        <v>544</v>
      </c>
      <c r="J137" s="746" t="s">
        <v>33</v>
      </c>
      <c r="K137" s="746" t="s">
        <v>526</v>
      </c>
      <c r="L137" s="299"/>
      <c r="M137" s="750" t="s">
        <v>110</v>
      </c>
      <c r="N137" s="822">
        <v>66890</v>
      </c>
      <c r="O137" s="750" t="s">
        <v>110</v>
      </c>
      <c r="P137" s="741" t="s">
        <v>32</v>
      </c>
      <c r="Q137" s="1008"/>
      <c r="R137" s="1008"/>
      <c r="S137" s="1086"/>
      <c r="T137" s="1086"/>
      <c r="U137" s="1086"/>
      <c r="V137" s="757">
        <v>5589</v>
      </c>
      <c r="W137" s="726"/>
      <c r="X137" s="757">
        <v>5589</v>
      </c>
      <c r="Y137" s="1074"/>
      <c r="Z137" s="1009"/>
      <c r="AA137" s="739">
        <v>0</v>
      </c>
      <c r="AB137" s="739">
        <v>0</v>
      </c>
      <c r="AC137" s="738">
        <v>0</v>
      </c>
      <c r="AD137" s="723" t="s">
        <v>738</v>
      </c>
      <c r="AE137" s="727"/>
    </row>
    <row r="138" spans="1:31" ht="24.75" customHeight="1">
      <c r="A138" s="298" t="s">
        <v>750</v>
      </c>
      <c r="B138" s="355" t="s">
        <v>42</v>
      </c>
      <c r="C138" s="299">
        <v>46310</v>
      </c>
      <c r="D138" s="455"/>
      <c r="E138" s="299"/>
      <c r="F138" s="298"/>
      <c r="G138" s="745"/>
      <c r="H138" s="756">
        <v>60</v>
      </c>
      <c r="I138" s="301" t="s">
        <v>544</v>
      </c>
      <c r="J138" s="746" t="s">
        <v>33</v>
      </c>
      <c r="K138" s="746" t="s">
        <v>526</v>
      </c>
      <c r="L138" s="299"/>
      <c r="M138" s="750" t="s">
        <v>110</v>
      </c>
      <c r="N138" s="822">
        <v>65974</v>
      </c>
      <c r="O138" s="750" t="s">
        <v>110</v>
      </c>
      <c r="P138" s="741" t="s">
        <v>32</v>
      </c>
      <c r="Q138" s="1008"/>
      <c r="R138" s="1008"/>
      <c r="S138" s="1086"/>
      <c r="T138" s="1086"/>
      <c r="U138" s="1086"/>
      <c r="V138" s="757">
        <v>5515</v>
      </c>
      <c r="W138" s="726"/>
      <c r="X138" s="757">
        <v>5515</v>
      </c>
      <c r="Y138" s="1074"/>
      <c r="Z138" s="1009"/>
      <c r="AA138" s="739">
        <v>0</v>
      </c>
      <c r="AB138" s="739">
        <v>0</v>
      </c>
      <c r="AC138" s="738">
        <v>0</v>
      </c>
      <c r="AD138" s="723" t="s">
        <v>738</v>
      </c>
      <c r="AE138" s="727"/>
    </row>
    <row r="139" spans="1:31" ht="24.75" customHeight="1">
      <c r="A139" s="298" t="s">
        <v>751</v>
      </c>
      <c r="B139" s="355" t="s">
        <v>42</v>
      </c>
      <c r="C139" s="299">
        <v>46188</v>
      </c>
      <c r="D139" s="455"/>
      <c r="E139" s="299"/>
      <c r="F139" s="298"/>
      <c r="G139" s="745"/>
      <c r="H139" s="756">
        <v>62</v>
      </c>
      <c r="I139" s="301" t="s">
        <v>544</v>
      </c>
      <c r="J139" s="746" t="s">
        <v>33</v>
      </c>
      <c r="K139" s="746" t="s">
        <v>526</v>
      </c>
      <c r="L139" s="299"/>
      <c r="M139" s="750" t="s">
        <v>110</v>
      </c>
      <c r="N139" s="822">
        <v>63989.5</v>
      </c>
      <c r="O139" s="750" t="s">
        <v>110</v>
      </c>
      <c r="P139" s="741" t="s">
        <v>32</v>
      </c>
      <c r="Q139" s="1008"/>
      <c r="R139" s="1008"/>
      <c r="S139" s="1086"/>
      <c r="T139" s="1086"/>
      <c r="U139" s="1086"/>
      <c r="V139" s="757">
        <v>5191</v>
      </c>
      <c r="W139" s="726"/>
      <c r="X139" s="757">
        <v>5191</v>
      </c>
      <c r="Y139" s="1074"/>
      <c r="Z139" s="1009"/>
      <c r="AA139" s="739">
        <v>0</v>
      </c>
      <c r="AB139" s="739">
        <v>0</v>
      </c>
      <c r="AC139" s="738">
        <v>0</v>
      </c>
      <c r="AD139" s="723" t="s">
        <v>738</v>
      </c>
      <c r="AE139" s="727"/>
    </row>
    <row r="140" spans="1:31" ht="24.75" customHeight="1">
      <c r="A140" s="298" t="s">
        <v>752</v>
      </c>
      <c r="B140" s="355" t="s">
        <v>42</v>
      </c>
      <c r="C140" s="299">
        <v>46188</v>
      </c>
      <c r="D140" s="455"/>
      <c r="E140" s="299"/>
      <c r="F140" s="298"/>
      <c r="G140" s="745"/>
      <c r="H140" s="756">
        <v>60</v>
      </c>
      <c r="I140" s="301" t="s">
        <v>544</v>
      </c>
      <c r="J140" s="746" t="s">
        <v>33</v>
      </c>
      <c r="K140" s="746" t="s">
        <v>526</v>
      </c>
      <c r="L140" s="299"/>
      <c r="M140" s="750" t="s">
        <v>110</v>
      </c>
      <c r="N140" s="822">
        <v>67355.5</v>
      </c>
      <c r="O140" s="750" t="s">
        <v>110</v>
      </c>
      <c r="P140" s="741" t="s">
        <v>32</v>
      </c>
      <c r="Q140" s="1008"/>
      <c r="R140" s="1008"/>
      <c r="S140" s="1086"/>
      <c r="T140" s="1086"/>
      <c r="U140" s="1086"/>
      <c r="V140" s="757">
        <v>5620</v>
      </c>
      <c r="W140" s="726"/>
      <c r="X140" s="757">
        <v>5620</v>
      </c>
      <c r="Y140" s="1074"/>
      <c r="Z140" s="1009"/>
      <c r="AA140" s="739">
        <v>0</v>
      </c>
      <c r="AB140" s="739">
        <v>0</v>
      </c>
      <c r="AC140" s="738">
        <v>0</v>
      </c>
      <c r="AD140" s="723" t="s">
        <v>738</v>
      </c>
      <c r="AE140" s="727"/>
    </row>
    <row r="141" spans="1:31" ht="24.75" customHeight="1">
      <c r="A141" s="298" t="s">
        <v>753</v>
      </c>
      <c r="B141" s="355" t="s">
        <v>42</v>
      </c>
      <c r="C141" s="299">
        <v>46127</v>
      </c>
      <c r="D141" s="455"/>
      <c r="E141" s="299"/>
      <c r="F141" s="298"/>
      <c r="G141" s="745"/>
      <c r="H141" s="756">
        <v>86</v>
      </c>
      <c r="I141" s="301" t="s">
        <v>544</v>
      </c>
      <c r="J141" s="746" t="s">
        <v>33</v>
      </c>
      <c r="K141" s="746" t="s">
        <v>526</v>
      </c>
      <c r="L141" s="299"/>
      <c r="M141" s="750" t="s">
        <v>110</v>
      </c>
      <c r="N141" s="822">
        <v>86438.5</v>
      </c>
      <c r="O141" s="750" t="s">
        <v>110</v>
      </c>
      <c r="P141" s="741" t="s">
        <v>32</v>
      </c>
      <c r="Q141" s="1008"/>
      <c r="R141" s="1008"/>
      <c r="S141" s="1086"/>
      <c r="T141" s="1086"/>
      <c r="U141" s="1086"/>
      <c r="V141" s="757">
        <v>6864</v>
      </c>
      <c r="W141" s="726"/>
      <c r="X141" s="757">
        <v>6864</v>
      </c>
      <c r="Y141" s="1074"/>
      <c r="Z141" s="1009"/>
      <c r="AA141" s="739">
        <v>0</v>
      </c>
      <c r="AB141" s="739">
        <v>0</v>
      </c>
      <c r="AC141" s="738">
        <v>0</v>
      </c>
      <c r="AD141" s="723" t="s">
        <v>738</v>
      </c>
      <c r="AE141" s="727"/>
    </row>
    <row r="142" spans="1:31" ht="24.75" customHeight="1">
      <c r="A142" s="298" t="s">
        <v>754</v>
      </c>
      <c r="B142" s="355" t="s">
        <v>42</v>
      </c>
      <c r="C142" s="299">
        <v>46188</v>
      </c>
      <c r="D142" s="455"/>
      <c r="E142" s="299"/>
      <c r="F142" s="298"/>
      <c r="G142" s="745"/>
      <c r="H142" s="756">
        <v>89</v>
      </c>
      <c r="I142" s="301" t="s">
        <v>544</v>
      </c>
      <c r="J142" s="746" t="s">
        <v>33</v>
      </c>
      <c r="K142" s="746" t="s">
        <v>526</v>
      </c>
      <c r="L142" s="299"/>
      <c r="M142" s="750" t="s">
        <v>110</v>
      </c>
      <c r="N142" s="822">
        <v>88748.5</v>
      </c>
      <c r="O142" s="750" t="s">
        <v>110</v>
      </c>
      <c r="P142" s="741" t="s">
        <v>32</v>
      </c>
      <c r="Q142" s="1008"/>
      <c r="R142" s="1008"/>
      <c r="S142" s="1086"/>
      <c r="T142" s="1086"/>
      <c r="U142" s="1086"/>
      <c r="V142" s="757">
        <v>6461</v>
      </c>
      <c r="W142" s="726"/>
      <c r="X142" s="757">
        <v>6461</v>
      </c>
      <c r="Y142" s="1074"/>
      <c r="Z142" s="1009"/>
      <c r="AA142" s="739">
        <v>0</v>
      </c>
      <c r="AB142" s="739">
        <v>0</v>
      </c>
      <c r="AC142" s="738">
        <v>0</v>
      </c>
      <c r="AD142" s="723" t="s">
        <v>738</v>
      </c>
      <c r="AE142" s="727"/>
    </row>
    <row r="143" spans="1:31" ht="24.75" customHeight="1">
      <c r="A143" s="298" t="s">
        <v>755</v>
      </c>
      <c r="B143" s="355" t="s">
        <v>42</v>
      </c>
      <c r="C143" s="299">
        <v>46127</v>
      </c>
      <c r="D143" s="455"/>
      <c r="E143" s="299"/>
      <c r="F143" s="298"/>
      <c r="G143" s="745"/>
      <c r="H143" s="756">
        <v>25</v>
      </c>
      <c r="I143" s="301" t="s">
        <v>544</v>
      </c>
      <c r="J143" s="746" t="s">
        <v>33</v>
      </c>
      <c r="K143" s="746" t="s">
        <v>526</v>
      </c>
      <c r="L143" s="299"/>
      <c r="M143" s="750" t="s">
        <v>110</v>
      </c>
      <c r="N143" s="822">
        <v>33288</v>
      </c>
      <c r="O143" s="750" t="s">
        <v>110</v>
      </c>
      <c r="P143" s="741" t="s">
        <v>32</v>
      </c>
      <c r="Q143" s="1008"/>
      <c r="R143" s="1008"/>
      <c r="S143" s="1086"/>
      <c r="T143" s="1086"/>
      <c r="U143" s="1086"/>
      <c r="V143" s="757">
        <v>2790</v>
      </c>
      <c r="W143" s="726"/>
      <c r="X143" s="757">
        <v>2790</v>
      </c>
      <c r="Y143" s="1074"/>
      <c r="Z143" s="1009"/>
      <c r="AA143" s="739">
        <v>0</v>
      </c>
      <c r="AB143" s="739">
        <v>0</v>
      </c>
      <c r="AC143" s="738">
        <v>0</v>
      </c>
      <c r="AD143" s="723" t="s">
        <v>738</v>
      </c>
      <c r="AE143" s="727"/>
    </row>
    <row r="144" spans="1:31" ht="24.75" customHeight="1">
      <c r="A144" s="298" t="s">
        <v>756</v>
      </c>
      <c r="B144" s="355" t="s">
        <v>42</v>
      </c>
      <c r="C144" s="299">
        <v>46127</v>
      </c>
      <c r="D144" s="455"/>
      <c r="E144" s="299"/>
      <c r="F144" s="298"/>
      <c r="G144" s="745"/>
      <c r="H144" s="756">
        <v>79</v>
      </c>
      <c r="I144" s="301" t="s">
        <v>544</v>
      </c>
      <c r="J144" s="746" t="s">
        <v>33</v>
      </c>
      <c r="K144" s="746" t="s">
        <v>526</v>
      </c>
      <c r="L144" s="299"/>
      <c r="M144" s="750" t="s">
        <v>110</v>
      </c>
      <c r="N144" s="822">
        <v>89875.5</v>
      </c>
      <c r="O144" s="750" t="s">
        <v>110</v>
      </c>
      <c r="P144" s="741" t="s">
        <v>32</v>
      </c>
      <c r="Q144" s="1008"/>
      <c r="R144" s="1008"/>
      <c r="S144" s="1086"/>
      <c r="T144" s="1086"/>
      <c r="U144" s="1086"/>
      <c r="V144" s="757">
        <v>7368</v>
      </c>
      <c r="W144" s="726"/>
      <c r="X144" s="757">
        <v>7368</v>
      </c>
      <c r="Y144" s="1074"/>
      <c r="Z144" s="1009"/>
      <c r="AA144" s="739">
        <v>0</v>
      </c>
      <c r="AB144" s="739">
        <v>0</v>
      </c>
      <c r="AC144" s="738">
        <v>0</v>
      </c>
      <c r="AD144" s="723" t="s">
        <v>738</v>
      </c>
      <c r="AE144" s="727"/>
    </row>
    <row r="145" spans="1:31" ht="24.75" customHeight="1">
      <c r="A145" s="298" t="s">
        <v>757</v>
      </c>
      <c r="B145" s="355" t="s">
        <v>42</v>
      </c>
      <c r="C145" s="299">
        <v>46188</v>
      </c>
      <c r="D145" s="455"/>
      <c r="E145" s="299"/>
      <c r="F145" s="298"/>
      <c r="G145" s="745"/>
      <c r="H145" s="756">
        <v>84</v>
      </c>
      <c r="I145" s="301" t="s">
        <v>544</v>
      </c>
      <c r="J145" s="746" t="s">
        <v>33</v>
      </c>
      <c r="K145" s="746" t="s">
        <v>526</v>
      </c>
      <c r="L145" s="299"/>
      <c r="M145" s="750" t="s">
        <v>110</v>
      </c>
      <c r="N145" s="822">
        <v>95052.5</v>
      </c>
      <c r="O145" s="750" t="s">
        <v>110</v>
      </c>
      <c r="P145" s="741" t="s">
        <v>32</v>
      </c>
      <c r="Q145" s="1008"/>
      <c r="R145" s="1008"/>
      <c r="S145" s="1086"/>
      <c r="T145" s="1086"/>
      <c r="U145" s="1086"/>
      <c r="V145" s="757">
        <v>7844</v>
      </c>
      <c r="W145" s="726"/>
      <c r="X145" s="757">
        <v>7844</v>
      </c>
      <c r="Y145" s="1074"/>
      <c r="Z145" s="1009"/>
      <c r="AA145" s="739">
        <v>0</v>
      </c>
      <c r="AB145" s="739">
        <v>0</v>
      </c>
      <c r="AC145" s="738">
        <v>0</v>
      </c>
      <c r="AD145" s="723" t="s">
        <v>738</v>
      </c>
      <c r="AE145" s="727"/>
    </row>
    <row r="146" spans="1:31" ht="24.75" customHeight="1">
      <c r="A146" s="298" t="s">
        <v>758</v>
      </c>
      <c r="B146" s="355" t="s">
        <v>42</v>
      </c>
      <c r="C146" s="299">
        <v>46188</v>
      </c>
      <c r="D146" s="455"/>
      <c r="E146" s="299"/>
      <c r="F146" s="298"/>
      <c r="G146" s="745"/>
      <c r="H146" s="756">
        <v>88</v>
      </c>
      <c r="I146" s="301" t="s">
        <v>544</v>
      </c>
      <c r="J146" s="746" t="s">
        <v>33</v>
      </c>
      <c r="K146" s="746" t="s">
        <v>526</v>
      </c>
      <c r="L146" s="299"/>
      <c r="M146" s="750" t="s">
        <v>110</v>
      </c>
      <c r="N146" s="822">
        <v>102476</v>
      </c>
      <c r="O146" s="750" t="s">
        <v>110</v>
      </c>
      <c r="P146" s="741" t="s">
        <v>32</v>
      </c>
      <c r="Q146" s="1008"/>
      <c r="R146" s="1008"/>
      <c r="S146" s="1086"/>
      <c r="T146" s="1086"/>
      <c r="U146" s="1086"/>
      <c r="V146" s="757">
        <v>8148</v>
      </c>
      <c r="W146" s="726"/>
      <c r="X146" s="757">
        <v>8148</v>
      </c>
      <c r="Y146" s="1074"/>
      <c r="Z146" s="1009"/>
      <c r="AA146" s="739">
        <v>0</v>
      </c>
      <c r="AB146" s="739">
        <v>0</v>
      </c>
      <c r="AC146" s="738">
        <v>0</v>
      </c>
      <c r="AD146" s="723" t="s">
        <v>738</v>
      </c>
      <c r="AE146" s="727"/>
    </row>
    <row r="147" spans="1:31" ht="24.75" customHeight="1">
      <c r="A147" s="298" t="s">
        <v>759</v>
      </c>
      <c r="B147" s="355" t="s">
        <v>42</v>
      </c>
      <c r="C147" s="299">
        <v>46157</v>
      </c>
      <c r="D147" s="455"/>
      <c r="E147" s="299"/>
      <c r="F147" s="298"/>
      <c r="G147" s="745"/>
      <c r="H147" s="756">
        <v>60</v>
      </c>
      <c r="I147" s="301" t="s">
        <v>544</v>
      </c>
      <c r="J147" s="746" t="s">
        <v>33</v>
      </c>
      <c r="K147" s="746" t="s">
        <v>526</v>
      </c>
      <c r="L147" s="299"/>
      <c r="M147" s="750" t="s">
        <v>110</v>
      </c>
      <c r="N147" s="822">
        <v>80344</v>
      </c>
      <c r="O147" s="750" t="s">
        <v>110</v>
      </c>
      <c r="P147" s="741" t="s">
        <v>32</v>
      </c>
      <c r="Q147" s="1008"/>
      <c r="R147" s="1008"/>
      <c r="S147" s="1086"/>
      <c r="T147" s="1086"/>
      <c r="U147" s="1086"/>
      <c r="V147" s="757">
        <v>6829</v>
      </c>
      <c r="W147" s="726"/>
      <c r="X147" s="757">
        <v>6829</v>
      </c>
      <c r="Y147" s="1074"/>
      <c r="Z147" s="1009"/>
      <c r="AA147" s="739">
        <v>0</v>
      </c>
      <c r="AB147" s="739">
        <v>0</v>
      </c>
      <c r="AC147" s="738">
        <v>0</v>
      </c>
      <c r="AD147" s="723" t="s">
        <v>738</v>
      </c>
      <c r="AE147" s="727"/>
    </row>
    <row r="148" spans="1:31" ht="24.75" customHeight="1">
      <c r="A148" s="298" t="s">
        <v>760</v>
      </c>
      <c r="B148" s="355" t="s">
        <v>42</v>
      </c>
      <c r="C148" s="299">
        <v>46188</v>
      </c>
      <c r="D148" s="455"/>
      <c r="E148" s="299"/>
      <c r="F148" s="298"/>
      <c r="G148" s="745"/>
      <c r="H148" s="756">
        <v>61</v>
      </c>
      <c r="I148" s="301" t="s">
        <v>544</v>
      </c>
      <c r="J148" s="746" t="s">
        <v>33</v>
      </c>
      <c r="K148" s="746" t="s">
        <v>526</v>
      </c>
      <c r="L148" s="299"/>
      <c r="M148" s="750" t="s">
        <v>110</v>
      </c>
      <c r="N148" s="822">
        <v>73166</v>
      </c>
      <c r="O148" s="750" t="s">
        <v>110</v>
      </c>
      <c r="P148" s="741" t="s">
        <v>32</v>
      </c>
      <c r="Q148" s="1008"/>
      <c r="R148" s="1008"/>
      <c r="S148" s="1086"/>
      <c r="T148" s="1086"/>
      <c r="U148" s="1086"/>
      <c r="V148" s="757">
        <v>6157</v>
      </c>
      <c r="W148" s="726"/>
      <c r="X148" s="757">
        <v>6157</v>
      </c>
      <c r="Y148" s="1074"/>
      <c r="Z148" s="1009"/>
      <c r="AA148" s="739">
        <v>0</v>
      </c>
      <c r="AB148" s="739">
        <v>0</v>
      </c>
      <c r="AC148" s="738">
        <v>0</v>
      </c>
      <c r="AD148" s="723" t="s">
        <v>738</v>
      </c>
      <c r="AE148" s="727"/>
    </row>
    <row r="149" spans="1:31" ht="24.75" customHeight="1">
      <c r="A149" s="298" t="s">
        <v>761</v>
      </c>
      <c r="B149" s="355" t="s">
        <v>42</v>
      </c>
      <c r="C149" s="299">
        <v>46188</v>
      </c>
      <c r="D149" s="455"/>
      <c r="E149" s="299"/>
      <c r="F149" s="298"/>
      <c r="G149" s="745"/>
      <c r="H149" s="756">
        <v>89</v>
      </c>
      <c r="I149" s="301" t="s">
        <v>544</v>
      </c>
      <c r="J149" s="746" t="s">
        <v>33</v>
      </c>
      <c r="K149" s="746" t="s">
        <v>526</v>
      </c>
      <c r="L149" s="299"/>
      <c r="M149" s="750" t="s">
        <v>110</v>
      </c>
      <c r="N149" s="822">
        <v>114642</v>
      </c>
      <c r="O149" s="750" t="s">
        <v>110</v>
      </c>
      <c r="P149" s="741" t="s">
        <v>32</v>
      </c>
      <c r="Q149" s="1008"/>
      <c r="R149" s="1008"/>
      <c r="S149" s="1086"/>
      <c r="T149" s="1086"/>
      <c r="U149" s="1086"/>
      <c r="V149" s="757">
        <v>9537</v>
      </c>
      <c r="W149" s="726"/>
      <c r="X149" s="757">
        <v>9537</v>
      </c>
      <c r="Y149" s="1074"/>
      <c r="Z149" s="1009"/>
      <c r="AA149" s="739">
        <v>0</v>
      </c>
      <c r="AB149" s="739">
        <v>0</v>
      </c>
      <c r="AC149" s="738">
        <v>0</v>
      </c>
      <c r="AD149" s="723" t="s">
        <v>738</v>
      </c>
      <c r="AE149" s="727"/>
    </row>
    <row r="150" spans="1:31" ht="24.75" customHeight="1">
      <c r="A150" s="298" t="s">
        <v>762</v>
      </c>
      <c r="B150" s="355" t="s">
        <v>42</v>
      </c>
      <c r="C150" s="299">
        <v>46188</v>
      </c>
      <c r="D150" s="455"/>
      <c r="E150" s="299"/>
      <c r="F150" s="298"/>
      <c r="G150" s="745"/>
      <c r="H150" s="756">
        <v>87</v>
      </c>
      <c r="I150" s="301" t="s">
        <v>544</v>
      </c>
      <c r="J150" s="746" t="s">
        <v>33</v>
      </c>
      <c r="K150" s="746" t="s">
        <v>526</v>
      </c>
      <c r="L150" s="299"/>
      <c r="M150" s="750" t="s">
        <v>110</v>
      </c>
      <c r="N150" s="822">
        <v>85589.5</v>
      </c>
      <c r="O150" s="750" t="s">
        <v>110</v>
      </c>
      <c r="P150" s="741" t="s">
        <v>32</v>
      </c>
      <c r="Q150" s="1008"/>
      <c r="R150" s="1008"/>
      <c r="S150" s="1086"/>
      <c r="T150" s="1086"/>
      <c r="U150" s="1086"/>
      <c r="V150" s="757">
        <v>6796</v>
      </c>
      <c r="W150" s="726"/>
      <c r="X150" s="757">
        <v>6796</v>
      </c>
      <c r="Y150" s="1074"/>
      <c r="Z150" s="1009"/>
      <c r="AA150" s="739">
        <v>0</v>
      </c>
      <c r="AB150" s="739">
        <v>0</v>
      </c>
      <c r="AC150" s="738">
        <v>0</v>
      </c>
      <c r="AD150" s="723" t="s">
        <v>738</v>
      </c>
      <c r="AE150" s="727"/>
    </row>
    <row r="151" spans="1:31" ht="24.75" customHeight="1">
      <c r="A151" s="298" t="s">
        <v>763</v>
      </c>
      <c r="B151" s="355" t="s">
        <v>42</v>
      </c>
      <c r="C151" s="299">
        <v>46188</v>
      </c>
      <c r="D151" s="455"/>
      <c r="E151" s="299"/>
      <c r="F151" s="298"/>
      <c r="G151" s="745"/>
      <c r="H151" s="756">
        <v>76</v>
      </c>
      <c r="I151" s="301" t="s">
        <v>544</v>
      </c>
      <c r="J151" s="746" t="s">
        <v>33</v>
      </c>
      <c r="K151" s="746" t="s">
        <v>526</v>
      </c>
      <c r="L151" s="299"/>
      <c r="M151" s="750" t="s">
        <v>110</v>
      </c>
      <c r="N151" s="822">
        <v>76640</v>
      </c>
      <c r="O151" s="750" t="s">
        <v>110</v>
      </c>
      <c r="P151" s="741" t="s">
        <v>32</v>
      </c>
      <c r="Q151" s="1008"/>
      <c r="R151" s="1008"/>
      <c r="S151" s="1086"/>
      <c r="T151" s="1086"/>
      <c r="U151" s="1086"/>
      <c r="V151" s="757">
        <v>6149</v>
      </c>
      <c r="W151" s="726"/>
      <c r="X151" s="757">
        <v>6149</v>
      </c>
      <c r="Y151" s="1074"/>
      <c r="Z151" s="1009"/>
      <c r="AA151" s="739">
        <v>0</v>
      </c>
      <c r="AB151" s="739">
        <v>0</v>
      </c>
      <c r="AC151" s="738">
        <v>0</v>
      </c>
      <c r="AD151" s="723" t="s">
        <v>738</v>
      </c>
      <c r="AE151" s="727"/>
    </row>
    <row r="152" spans="1:31" ht="24.75" customHeight="1">
      <c r="A152" s="298" t="s">
        <v>764</v>
      </c>
      <c r="B152" s="355" t="s">
        <v>42</v>
      </c>
      <c r="C152" s="299">
        <v>46188</v>
      </c>
      <c r="D152" s="455"/>
      <c r="E152" s="299"/>
      <c r="F152" s="298"/>
      <c r="G152" s="745"/>
      <c r="H152" s="756">
        <v>89</v>
      </c>
      <c r="I152" s="301" t="s">
        <v>544</v>
      </c>
      <c r="J152" s="746" t="s">
        <v>33</v>
      </c>
      <c r="K152" s="746" t="s">
        <v>526</v>
      </c>
      <c r="L152" s="299"/>
      <c r="M152" s="750" t="s">
        <v>110</v>
      </c>
      <c r="N152" s="822">
        <v>80780</v>
      </c>
      <c r="O152" s="750" t="s">
        <v>110</v>
      </c>
      <c r="P152" s="741" t="s">
        <v>32</v>
      </c>
      <c r="Q152" s="1008"/>
      <c r="R152" s="1008"/>
      <c r="S152" s="1086"/>
      <c r="T152" s="1086"/>
      <c r="U152" s="1086"/>
      <c r="V152" s="757">
        <v>6284</v>
      </c>
      <c r="W152" s="726"/>
      <c r="X152" s="757">
        <v>6284</v>
      </c>
      <c r="Y152" s="1074"/>
      <c r="Z152" s="1009"/>
      <c r="AA152" s="739">
        <v>0</v>
      </c>
      <c r="AB152" s="739">
        <v>0</v>
      </c>
      <c r="AC152" s="738">
        <v>0</v>
      </c>
      <c r="AD152" s="723" t="s">
        <v>738</v>
      </c>
      <c r="AE152" s="727"/>
    </row>
    <row r="153" spans="1:31" ht="24.75" customHeight="1">
      <c r="A153" s="298" t="s">
        <v>765</v>
      </c>
      <c r="B153" s="355" t="s">
        <v>42</v>
      </c>
      <c r="C153" s="299">
        <v>46188</v>
      </c>
      <c r="D153" s="455"/>
      <c r="E153" s="299"/>
      <c r="F153" s="298"/>
      <c r="G153" s="745"/>
      <c r="H153" s="756">
        <v>85</v>
      </c>
      <c r="I153" s="301" t="s">
        <v>544</v>
      </c>
      <c r="J153" s="746" t="s">
        <v>33</v>
      </c>
      <c r="K153" s="746" t="s">
        <v>526</v>
      </c>
      <c r="L153" s="299"/>
      <c r="M153" s="750" t="s">
        <v>110</v>
      </c>
      <c r="N153" s="822">
        <v>95244</v>
      </c>
      <c r="O153" s="750" t="s">
        <v>110</v>
      </c>
      <c r="P153" s="741" t="s">
        <v>32</v>
      </c>
      <c r="Q153" s="1008"/>
      <c r="R153" s="1008"/>
      <c r="S153" s="1086"/>
      <c r="T153" s="1086"/>
      <c r="U153" s="1086"/>
      <c r="V153" s="757">
        <v>7743</v>
      </c>
      <c r="W153" s="726"/>
      <c r="X153" s="757">
        <v>7743</v>
      </c>
      <c r="Y153" s="1074"/>
      <c r="Z153" s="1009"/>
      <c r="AA153" s="739">
        <v>0</v>
      </c>
      <c r="AB153" s="739">
        <v>0</v>
      </c>
      <c r="AC153" s="738">
        <v>0</v>
      </c>
      <c r="AD153" s="723" t="s">
        <v>738</v>
      </c>
      <c r="AE153" s="727"/>
    </row>
    <row r="154" spans="1:31" ht="24.75" customHeight="1">
      <c r="A154" s="298" t="s">
        <v>766</v>
      </c>
      <c r="B154" s="355" t="s">
        <v>42</v>
      </c>
      <c r="C154" s="299">
        <v>46127</v>
      </c>
      <c r="D154" s="455"/>
      <c r="E154" s="299"/>
      <c r="F154" s="298"/>
      <c r="G154" s="745"/>
      <c r="H154" s="756">
        <v>87</v>
      </c>
      <c r="I154" s="301" t="s">
        <v>544</v>
      </c>
      <c r="J154" s="746" t="s">
        <v>33</v>
      </c>
      <c r="K154" s="746" t="s">
        <v>526</v>
      </c>
      <c r="L154" s="299"/>
      <c r="M154" s="750" t="s">
        <v>110</v>
      </c>
      <c r="N154" s="822">
        <v>86888</v>
      </c>
      <c r="O154" s="750" t="s">
        <v>110</v>
      </c>
      <c r="P154" s="741" t="s">
        <v>32</v>
      </c>
      <c r="Q154" s="1008"/>
      <c r="R154" s="1008"/>
      <c r="S154" s="1086"/>
      <c r="T154" s="1086"/>
      <c r="U154" s="1086"/>
      <c r="V154" s="757">
        <v>6932</v>
      </c>
      <c r="W154" s="726"/>
      <c r="X154" s="757">
        <v>6932</v>
      </c>
      <c r="Y154" s="1074"/>
      <c r="Z154" s="1009"/>
      <c r="AA154" s="739">
        <v>0</v>
      </c>
      <c r="AB154" s="739">
        <v>0</v>
      </c>
      <c r="AC154" s="738">
        <v>0</v>
      </c>
      <c r="AD154" s="723" t="s">
        <v>738</v>
      </c>
      <c r="AE154" s="727"/>
    </row>
    <row r="155" spans="1:31" ht="24.75" customHeight="1">
      <c r="A155" s="298" t="s">
        <v>767</v>
      </c>
      <c r="B155" s="355" t="s">
        <v>42</v>
      </c>
      <c r="C155" s="299">
        <v>46127</v>
      </c>
      <c r="D155" s="455"/>
      <c r="E155" s="299"/>
      <c r="F155" s="298"/>
      <c r="G155" s="745"/>
      <c r="H155" s="756">
        <v>87</v>
      </c>
      <c r="I155" s="301" t="s">
        <v>544</v>
      </c>
      <c r="J155" s="746" t="s">
        <v>33</v>
      </c>
      <c r="K155" s="746" t="s">
        <v>526</v>
      </c>
      <c r="L155" s="299"/>
      <c r="M155" s="750" t="s">
        <v>110</v>
      </c>
      <c r="N155" s="822">
        <v>75700</v>
      </c>
      <c r="O155" s="750" t="s">
        <v>110</v>
      </c>
      <c r="P155" s="741" t="s">
        <v>32</v>
      </c>
      <c r="Q155" s="1008"/>
      <c r="R155" s="1008"/>
      <c r="S155" s="1086"/>
      <c r="T155" s="1086"/>
      <c r="U155" s="1086"/>
      <c r="V155" s="757">
        <v>6213</v>
      </c>
      <c r="W155" s="726"/>
      <c r="X155" s="757">
        <v>6213</v>
      </c>
      <c r="Y155" s="1074"/>
      <c r="Z155" s="1009"/>
      <c r="AA155" s="739">
        <v>0</v>
      </c>
      <c r="AB155" s="739">
        <v>0</v>
      </c>
      <c r="AC155" s="738">
        <v>0</v>
      </c>
      <c r="AD155" s="723" t="s">
        <v>738</v>
      </c>
      <c r="AE155" s="727"/>
    </row>
    <row r="156" spans="1:31" ht="24.75" customHeight="1">
      <c r="A156" s="298" t="s">
        <v>768</v>
      </c>
      <c r="B156" s="355" t="s">
        <v>42</v>
      </c>
      <c r="C156" s="299">
        <v>46127</v>
      </c>
      <c r="D156" s="455"/>
      <c r="E156" s="299"/>
      <c r="F156" s="298"/>
      <c r="G156" s="745"/>
      <c r="H156" s="756">
        <v>52</v>
      </c>
      <c r="I156" s="301" t="s">
        <v>544</v>
      </c>
      <c r="J156" s="746" t="s">
        <v>33</v>
      </c>
      <c r="K156" s="746" t="s">
        <v>526</v>
      </c>
      <c r="L156" s="299"/>
      <c r="M156" s="750" t="s">
        <v>110</v>
      </c>
      <c r="N156" s="822">
        <v>53698</v>
      </c>
      <c r="O156" s="750" t="s">
        <v>110</v>
      </c>
      <c r="P156" s="741" t="s">
        <v>32</v>
      </c>
      <c r="Q156" s="1008"/>
      <c r="R156" s="1008"/>
      <c r="S156" s="1086"/>
      <c r="T156" s="1086"/>
      <c r="U156" s="1086"/>
      <c r="V156" s="757">
        <v>4339</v>
      </c>
      <c r="W156" s="726"/>
      <c r="X156" s="757">
        <v>4339</v>
      </c>
      <c r="Y156" s="1074"/>
      <c r="Z156" s="1009"/>
      <c r="AA156" s="739">
        <v>0</v>
      </c>
      <c r="AB156" s="739">
        <v>0</v>
      </c>
      <c r="AC156" s="738">
        <v>0</v>
      </c>
      <c r="AD156" s="723" t="s">
        <v>738</v>
      </c>
      <c r="AE156" s="727"/>
    </row>
    <row r="157" spans="1:31" ht="24.75" customHeight="1">
      <c r="A157" s="298" t="s">
        <v>769</v>
      </c>
      <c r="B157" s="355" t="s">
        <v>42</v>
      </c>
      <c r="C157" s="299">
        <v>46127</v>
      </c>
      <c r="D157" s="455"/>
      <c r="E157" s="299"/>
      <c r="F157" s="298"/>
      <c r="G157" s="745"/>
      <c r="H157" s="756">
        <v>48</v>
      </c>
      <c r="I157" s="301" t="s">
        <v>544</v>
      </c>
      <c r="J157" s="746" t="s">
        <v>33</v>
      </c>
      <c r="K157" s="746" t="s">
        <v>526</v>
      </c>
      <c r="L157" s="299"/>
      <c r="M157" s="750" t="s">
        <v>110</v>
      </c>
      <c r="N157" s="822">
        <v>48883</v>
      </c>
      <c r="O157" s="750" t="s">
        <v>110</v>
      </c>
      <c r="P157" s="741" t="s">
        <v>32</v>
      </c>
      <c r="Q157" s="1008"/>
      <c r="R157" s="1008"/>
      <c r="S157" s="1086"/>
      <c r="T157" s="1086"/>
      <c r="U157" s="1086"/>
      <c r="V157" s="757">
        <v>3940</v>
      </c>
      <c r="W157" s="726"/>
      <c r="X157" s="757">
        <v>3940</v>
      </c>
      <c r="Y157" s="1074"/>
      <c r="Z157" s="1009"/>
      <c r="AA157" s="739">
        <v>0</v>
      </c>
      <c r="AB157" s="739">
        <v>0</v>
      </c>
      <c r="AC157" s="738">
        <v>0</v>
      </c>
      <c r="AD157" s="723" t="s">
        <v>738</v>
      </c>
      <c r="AE157" s="727"/>
    </row>
    <row r="158" spans="1:31" ht="24.75" customHeight="1">
      <c r="A158" s="298" t="s">
        <v>770</v>
      </c>
      <c r="B158" s="355" t="s">
        <v>42</v>
      </c>
      <c r="C158" s="299">
        <v>46218</v>
      </c>
      <c r="D158" s="455"/>
      <c r="E158" s="299"/>
      <c r="F158" s="298"/>
      <c r="G158" s="745"/>
      <c r="H158" s="756">
        <v>88</v>
      </c>
      <c r="I158" s="301" t="s">
        <v>544</v>
      </c>
      <c r="J158" s="746" t="s">
        <v>33</v>
      </c>
      <c r="K158" s="746" t="s">
        <v>526</v>
      </c>
      <c r="L158" s="299"/>
      <c r="M158" s="750" t="s">
        <v>110</v>
      </c>
      <c r="N158" s="822">
        <v>83382</v>
      </c>
      <c r="O158" s="750" t="s">
        <v>110</v>
      </c>
      <c r="P158" s="741" t="s">
        <v>32</v>
      </c>
      <c r="Q158" s="1008"/>
      <c r="R158" s="1008"/>
      <c r="S158" s="1086"/>
      <c r="T158" s="1086"/>
      <c r="U158" s="1086"/>
      <c r="V158" s="757">
        <v>6855</v>
      </c>
      <c r="W158" s="726"/>
      <c r="X158" s="757">
        <v>6855</v>
      </c>
      <c r="Y158" s="1074"/>
      <c r="Z158" s="1009"/>
      <c r="AA158" s="739">
        <v>0</v>
      </c>
      <c r="AB158" s="739">
        <v>0</v>
      </c>
      <c r="AC158" s="738">
        <v>0</v>
      </c>
      <c r="AD158" s="723" t="s">
        <v>738</v>
      </c>
      <c r="AE158" s="727"/>
    </row>
    <row r="159" spans="1:31" ht="24.75" customHeight="1">
      <c r="A159" s="298" t="s">
        <v>771</v>
      </c>
      <c r="B159" s="355" t="s">
        <v>42</v>
      </c>
      <c r="C159" s="299">
        <v>46127</v>
      </c>
      <c r="D159" s="455"/>
      <c r="E159" s="299"/>
      <c r="F159" s="298"/>
      <c r="G159" s="745"/>
      <c r="H159" s="756">
        <v>90</v>
      </c>
      <c r="I159" s="301" t="s">
        <v>544</v>
      </c>
      <c r="J159" s="746" t="s">
        <v>33</v>
      </c>
      <c r="K159" s="746" t="s">
        <v>526</v>
      </c>
      <c r="L159" s="299"/>
      <c r="M159" s="750" t="s">
        <v>110</v>
      </c>
      <c r="N159" s="822">
        <v>88834</v>
      </c>
      <c r="O159" s="750" t="s">
        <v>110</v>
      </c>
      <c r="P159" s="741" t="s">
        <v>32</v>
      </c>
      <c r="Q159" s="1008"/>
      <c r="R159" s="1008"/>
      <c r="S159" s="1086"/>
      <c r="T159" s="1086"/>
      <c r="U159" s="1086"/>
      <c r="V159" s="757">
        <v>7147</v>
      </c>
      <c r="W159" s="726"/>
      <c r="X159" s="757">
        <v>7147</v>
      </c>
      <c r="Y159" s="1074"/>
      <c r="Z159" s="1009"/>
      <c r="AA159" s="739">
        <v>0</v>
      </c>
      <c r="AB159" s="739">
        <v>0</v>
      </c>
      <c r="AC159" s="738">
        <v>0</v>
      </c>
      <c r="AD159" s="723" t="s">
        <v>738</v>
      </c>
      <c r="AE159" s="727"/>
    </row>
    <row r="160" spans="1:31" ht="24.75" customHeight="1">
      <c r="A160" s="298" t="s">
        <v>772</v>
      </c>
      <c r="B160" s="355" t="s">
        <v>42</v>
      </c>
      <c r="C160" s="299">
        <v>46127</v>
      </c>
      <c r="D160" s="455"/>
      <c r="E160" s="299"/>
      <c r="F160" s="298"/>
      <c r="G160" s="745"/>
      <c r="H160" s="756">
        <v>83</v>
      </c>
      <c r="I160" s="301" t="s">
        <v>544</v>
      </c>
      <c r="J160" s="746" t="s">
        <v>33</v>
      </c>
      <c r="K160" s="746" t="s">
        <v>526</v>
      </c>
      <c r="L160" s="299"/>
      <c r="M160" s="750" t="s">
        <v>110</v>
      </c>
      <c r="N160" s="822">
        <v>81027.5</v>
      </c>
      <c r="O160" s="750" t="s">
        <v>110</v>
      </c>
      <c r="P160" s="741" t="s">
        <v>32</v>
      </c>
      <c r="Q160" s="1008"/>
      <c r="R160" s="1008"/>
      <c r="S160" s="1086"/>
      <c r="T160" s="1086"/>
      <c r="U160" s="1086"/>
      <c r="V160" s="757">
        <v>6376</v>
      </c>
      <c r="W160" s="726"/>
      <c r="X160" s="757">
        <v>6376</v>
      </c>
      <c r="Y160" s="1074"/>
      <c r="Z160" s="1009"/>
      <c r="AA160" s="739">
        <v>0</v>
      </c>
      <c r="AB160" s="739">
        <v>0</v>
      </c>
      <c r="AC160" s="738">
        <v>0</v>
      </c>
      <c r="AD160" s="723" t="s">
        <v>738</v>
      </c>
      <c r="AE160" s="727"/>
    </row>
    <row r="161" spans="1:31" ht="24.75" customHeight="1">
      <c r="A161" s="298" t="s">
        <v>773</v>
      </c>
      <c r="B161" s="355" t="s">
        <v>42</v>
      </c>
      <c r="C161" s="299">
        <v>46248</v>
      </c>
      <c r="D161" s="455"/>
      <c r="E161" s="299"/>
      <c r="F161" s="298"/>
      <c r="G161" s="745"/>
      <c r="H161" s="756">
        <v>63</v>
      </c>
      <c r="I161" s="301" t="s">
        <v>544</v>
      </c>
      <c r="J161" s="746" t="s">
        <v>33</v>
      </c>
      <c r="K161" s="746" t="s">
        <v>526</v>
      </c>
      <c r="L161" s="299"/>
      <c r="M161" s="750" t="s">
        <v>110</v>
      </c>
      <c r="N161" s="822">
        <v>60264</v>
      </c>
      <c r="O161" s="750" t="s">
        <v>110</v>
      </c>
      <c r="P161" s="741" t="s">
        <v>32</v>
      </c>
      <c r="Q161" s="1008"/>
      <c r="R161" s="1008"/>
      <c r="S161" s="1086"/>
      <c r="T161" s="1086"/>
      <c r="U161" s="1086"/>
      <c r="V161" s="757">
        <v>4784</v>
      </c>
      <c r="W161" s="726"/>
      <c r="X161" s="757">
        <v>4784</v>
      </c>
      <c r="Y161" s="1074"/>
      <c r="Z161" s="1009"/>
      <c r="AA161" s="739">
        <v>0</v>
      </c>
      <c r="AB161" s="739">
        <v>0</v>
      </c>
      <c r="AC161" s="738">
        <v>0</v>
      </c>
      <c r="AD161" s="723" t="s">
        <v>738</v>
      </c>
      <c r="AE161" s="727"/>
    </row>
    <row r="162" spans="1:31" ht="24.75" customHeight="1">
      <c r="A162" s="298" t="s">
        <v>774</v>
      </c>
      <c r="B162" s="355" t="s">
        <v>42</v>
      </c>
      <c r="C162" s="299">
        <v>46248</v>
      </c>
      <c r="D162" s="455"/>
      <c r="E162" s="299"/>
      <c r="F162" s="298"/>
      <c r="G162" s="745"/>
      <c r="H162" s="756">
        <v>86</v>
      </c>
      <c r="I162" s="301" t="s">
        <v>544</v>
      </c>
      <c r="J162" s="746" t="s">
        <v>33</v>
      </c>
      <c r="K162" s="746" t="s">
        <v>526</v>
      </c>
      <c r="L162" s="299"/>
      <c r="M162" s="750" t="s">
        <v>110</v>
      </c>
      <c r="N162" s="822">
        <v>81096</v>
      </c>
      <c r="O162" s="750" t="s">
        <v>110</v>
      </c>
      <c r="P162" s="741" t="s">
        <v>32</v>
      </c>
      <c r="Q162" s="1008"/>
      <c r="R162" s="1008"/>
      <c r="S162" s="1086"/>
      <c r="T162" s="1086"/>
      <c r="U162" s="1086"/>
      <c r="V162" s="757">
        <v>6387</v>
      </c>
      <c r="W162" s="726"/>
      <c r="X162" s="757">
        <v>6387</v>
      </c>
      <c r="Y162" s="1074"/>
      <c r="Z162" s="1009"/>
      <c r="AA162" s="739">
        <v>0</v>
      </c>
      <c r="AB162" s="739">
        <v>0</v>
      </c>
      <c r="AC162" s="738">
        <v>0</v>
      </c>
      <c r="AD162" s="723" t="s">
        <v>738</v>
      </c>
      <c r="AE162" s="727"/>
    </row>
    <row r="163" spans="1:31" ht="24.75" customHeight="1">
      <c r="A163" s="298" t="s">
        <v>775</v>
      </c>
      <c r="B163" s="355" t="s">
        <v>42</v>
      </c>
      <c r="C163" s="299">
        <v>46280</v>
      </c>
      <c r="D163" s="455"/>
      <c r="E163" s="299"/>
      <c r="F163" s="298"/>
      <c r="G163" s="745"/>
      <c r="H163" s="756">
        <v>81</v>
      </c>
      <c r="I163" s="301" t="s">
        <v>544</v>
      </c>
      <c r="J163" s="746" t="s">
        <v>33</v>
      </c>
      <c r="K163" s="746" t="s">
        <v>526</v>
      </c>
      <c r="L163" s="299"/>
      <c r="M163" s="750" t="s">
        <v>110</v>
      </c>
      <c r="N163" s="822">
        <v>79796</v>
      </c>
      <c r="O163" s="750" t="s">
        <v>110</v>
      </c>
      <c r="P163" s="741" t="s">
        <v>32</v>
      </c>
      <c r="Q163" s="1008"/>
      <c r="R163" s="1008"/>
      <c r="S163" s="1086"/>
      <c r="T163" s="1086"/>
      <c r="U163" s="1086"/>
      <c r="V163" s="757">
        <v>6372</v>
      </c>
      <c r="W163" s="726"/>
      <c r="X163" s="757">
        <v>6372</v>
      </c>
      <c r="Y163" s="1074"/>
      <c r="Z163" s="1009"/>
      <c r="AA163" s="739">
        <v>0</v>
      </c>
      <c r="AB163" s="739">
        <v>0</v>
      </c>
      <c r="AC163" s="738">
        <v>0</v>
      </c>
      <c r="AD163" s="723" t="s">
        <v>738</v>
      </c>
      <c r="AE163" s="727"/>
    </row>
    <row r="164" spans="1:31" ht="24.75" customHeight="1">
      <c r="A164" s="298" t="s">
        <v>776</v>
      </c>
      <c r="B164" s="355" t="s">
        <v>42</v>
      </c>
      <c r="C164" s="299">
        <v>46157</v>
      </c>
      <c r="D164" s="455"/>
      <c r="E164" s="299"/>
      <c r="F164" s="298"/>
      <c r="G164" s="745"/>
      <c r="H164" s="756">
        <v>77</v>
      </c>
      <c r="I164" s="301" t="s">
        <v>544</v>
      </c>
      <c r="J164" s="746" t="s">
        <v>33</v>
      </c>
      <c r="K164" s="746" t="s">
        <v>526</v>
      </c>
      <c r="L164" s="299"/>
      <c r="M164" s="750" t="s">
        <v>110</v>
      </c>
      <c r="N164" s="822">
        <v>69082</v>
      </c>
      <c r="O164" s="750" t="s">
        <v>110</v>
      </c>
      <c r="P164" s="741" t="s">
        <v>32</v>
      </c>
      <c r="Q164" s="1008"/>
      <c r="R164" s="1008"/>
      <c r="S164" s="1086"/>
      <c r="T164" s="1086"/>
      <c r="U164" s="1086"/>
      <c r="V164" s="757">
        <v>5363</v>
      </c>
      <c r="W164" s="726"/>
      <c r="X164" s="757">
        <v>5363</v>
      </c>
      <c r="Y164" s="1074"/>
      <c r="Z164" s="1009"/>
      <c r="AA164" s="739">
        <v>0</v>
      </c>
      <c r="AB164" s="739">
        <v>0</v>
      </c>
      <c r="AC164" s="738">
        <v>0</v>
      </c>
      <c r="AD164" s="723" t="s">
        <v>738</v>
      </c>
      <c r="AE164" s="727"/>
    </row>
    <row r="165" spans="1:31" ht="24.75" customHeight="1">
      <c r="A165" s="298" t="s">
        <v>777</v>
      </c>
      <c r="B165" s="355" t="s">
        <v>42</v>
      </c>
      <c r="C165" s="299">
        <v>46281</v>
      </c>
      <c r="D165" s="455"/>
      <c r="E165" s="299"/>
      <c r="F165" s="298"/>
      <c r="G165" s="745"/>
      <c r="H165" s="756">
        <v>67</v>
      </c>
      <c r="I165" s="301" t="s">
        <v>544</v>
      </c>
      <c r="J165" s="746" t="s">
        <v>33</v>
      </c>
      <c r="K165" s="746" t="s">
        <v>526</v>
      </c>
      <c r="L165" s="299"/>
      <c r="M165" s="750" t="s">
        <v>110</v>
      </c>
      <c r="N165" s="822">
        <v>65448</v>
      </c>
      <c r="O165" s="750" t="s">
        <v>110</v>
      </c>
      <c r="P165" s="741" t="s">
        <v>32</v>
      </c>
      <c r="Q165" s="1008"/>
      <c r="R165" s="1008"/>
      <c r="S165" s="1086"/>
      <c r="T165" s="1086"/>
      <c r="U165" s="1086"/>
      <c r="V165" s="757">
        <v>5199</v>
      </c>
      <c r="W165" s="726"/>
      <c r="X165" s="757">
        <v>5199</v>
      </c>
      <c r="Y165" s="1074"/>
      <c r="Z165" s="1009"/>
      <c r="AA165" s="739">
        <v>0</v>
      </c>
      <c r="AB165" s="739">
        <v>0</v>
      </c>
      <c r="AC165" s="738">
        <v>0</v>
      </c>
      <c r="AD165" s="723" t="s">
        <v>738</v>
      </c>
      <c r="AE165" s="727"/>
    </row>
    <row r="166" spans="1:31" ht="24.75" customHeight="1">
      <c r="A166" s="298" t="s">
        <v>778</v>
      </c>
      <c r="B166" s="355" t="s">
        <v>42</v>
      </c>
      <c r="C166" s="299">
        <v>46310</v>
      </c>
      <c r="D166" s="455"/>
      <c r="E166" s="299"/>
      <c r="F166" s="298"/>
      <c r="G166" s="745"/>
      <c r="H166" s="756">
        <v>90</v>
      </c>
      <c r="I166" s="301" t="s">
        <v>544</v>
      </c>
      <c r="J166" s="746" t="s">
        <v>33</v>
      </c>
      <c r="K166" s="746" t="s">
        <v>526</v>
      </c>
      <c r="L166" s="299"/>
      <c r="M166" s="750" t="s">
        <v>110</v>
      </c>
      <c r="N166" s="822">
        <v>116020.5</v>
      </c>
      <c r="O166" s="750" t="s">
        <v>110</v>
      </c>
      <c r="P166" s="741" t="s">
        <v>32</v>
      </c>
      <c r="Q166" s="1008"/>
      <c r="R166" s="1008"/>
      <c r="S166" s="1086"/>
      <c r="T166" s="1086"/>
      <c r="U166" s="1086"/>
      <c r="V166" s="757">
        <v>9771</v>
      </c>
      <c r="W166" s="726"/>
      <c r="X166" s="757">
        <v>9771</v>
      </c>
      <c r="Y166" s="1074"/>
      <c r="Z166" s="1009"/>
      <c r="AA166" s="739">
        <v>0</v>
      </c>
      <c r="AB166" s="739">
        <v>0</v>
      </c>
      <c r="AC166" s="738">
        <v>0</v>
      </c>
      <c r="AD166" s="723" t="s">
        <v>738</v>
      </c>
      <c r="AE166" s="727"/>
    </row>
    <row r="167" spans="1:31" ht="24.75" customHeight="1">
      <c r="A167" s="298" t="s">
        <v>779</v>
      </c>
      <c r="B167" s="355" t="s">
        <v>42</v>
      </c>
      <c r="C167" s="299">
        <v>46372</v>
      </c>
      <c r="D167" s="455"/>
      <c r="E167" s="299"/>
      <c r="F167" s="298"/>
      <c r="G167" s="745"/>
      <c r="H167" s="756">
        <v>90</v>
      </c>
      <c r="I167" s="301" t="s">
        <v>544</v>
      </c>
      <c r="J167" s="746" t="s">
        <v>33</v>
      </c>
      <c r="K167" s="746" t="s">
        <v>526</v>
      </c>
      <c r="L167" s="299"/>
      <c r="M167" s="750" t="s">
        <v>110</v>
      </c>
      <c r="N167" s="822">
        <v>114306</v>
      </c>
      <c r="O167" s="750" t="s">
        <v>110</v>
      </c>
      <c r="P167" s="741" t="s">
        <v>32</v>
      </c>
      <c r="Q167" s="1008"/>
      <c r="R167" s="1008"/>
      <c r="S167" s="1086"/>
      <c r="T167" s="1086"/>
      <c r="U167" s="1086"/>
      <c r="V167" s="757">
        <v>9562</v>
      </c>
      <c r="W167" s="726"/>
      <c r="X167" s="757">
        <v>9562</v>
      </c>
      <c r="Y167" s="1074"/>
      <c r="Z167" s="1009"/>
      <c r="AA167" s="739">
        <v>0</v>
      </c>
      <c r="AB167" s="739">
        <v>0</v>
      </c>
      <c r="AC167" s="738">
        <v>0</v>
      </c>
      <c r="AD167" s="723" t="s">
        <v>738</v>
      </c>
      <c r="AE167" s="727"/>
    </row>
    <row r="168" spans="1:31" ht="24.75" customHeight="1">
      <c r="A168" s="298" t="s">
        <v>780</v>
      </c>
      <c r="B168" s="355" t="s">
        <v>42</v>
      </c>
      <c r="C168" s="299">
        <v>46372</v>
      </c>
      <c r="D168" s="455"/>
      <c r="E168" s="299"/>
      <c r="F168" s="298"/>
      <c r="G168" s="745"/>
      <c r="H168" s="756">
        <v>87</v>
      </c>
      <c r="I168" s="301" t="s">
        <v>544</v>
      </c>
      <c r="J168" s="746" t="s">
        <v>33</v>
      </c>
      <c r="K168" s="746" t="s">
        <v>526</v>
      </c>
      <c r="L168" s="299"/>
      <c r="M168" s="750" t="s">
        <v>110</v>
      </c>
      <c r="N168" s="822">
        <v>80784</v>
      </c>
      <c r="O168" s="750" t="s">
        <v>110</v>
      </c>
      <c r="P168" s="741" t="s">
        <v>32</v>
      </c>
      <c r="Q168" s="1008"/>
      <c r="R168" s="1008"/>
      <c r="S168" s="1086"/>
      <c r="T168" s="1086"/>
      <c r="U168" s="1086"/>
      <c r="V168" s="757">
        <v>6309</v>
      </c>
      <c r="W168" s="726"/>
      <c r="X168" s="757">
        <v>6309</v>
      </c>
      <c r="Y168" s="1074"/>
      <c r="Z168" s="1009"/>
      <c r="AA168" s="739">
        <v>0</v>
      </c>
      <c r="AB168" s="739">
        <v>0</v>
      </c>
      <c r="AC168" s="738">
        <v>0</v>
      </c>
      <c r="AD168" s="723" t="s">
        <v>738</v>
      </c>
      <c r="AE168" s="727"/>
    </row>
    <row r="169" spans="1:31" ht="24.75" customHeight="1">
      <c r="A169" s="298" t="s">
        <v>781</v>
      </c>
      <c r="B169" s="355" t="s">
        <v>42</v>
      </c>
      <c r="C169" s="299">
        <v>46340</v>
      </c>
      <c r="D169" s="455"/>
      <c r="E169" s="299"/>
      <c r="F169" s="298"/>
      <c r="G169" s="745"/>
      <c r="H169" s="756">
        <v>90</v>
      </c>
      <c r="I169" s="301" t="s">
        <v>544</v>
      </c>
      <c r="J169" s="746" t="s">
        <v>33</v>
      </c>
      <c r="K169" s="746" t="s">
        <v>526</v>
      </c>
      <c r="L169" s="299"/>
      <c r="M169" s="750" t="s">
        <v>110</v>
      </c>
      <c r="N169" s="822">
        <v>125540.85</v>
      </c>
      <c r="O169" s="750" t="s">
        <v>110</v>
      </c>
      <c r="P169" s="741" t="s">
        <v>32</v>
      </c>
      <c r="Q169" s="1008"/>
      <c r="R169" s="1008"/>
      <c r="S169" s="1086"/>
      <c r="T169" s="1086"/>
      <c r="U169" s="1086"/>
      <c r="V169" s="757">
        <v>10260</v>
      </c>
      <c r="W169" s="726"/>
      <c r="X169" s="757">
        <v>10260</v>
      </c>
      <c r="Y169" s="1074"/>
      <c r="Z169" s="1009"/>
      <c r="AA169" s="739">
        <v>0</v>
      </c>
      <c r="AB169" s="739">
        <v>0</v>
      </c>
      <c r="AC169" s="738">
        <v>0</v>
      </c>
      <c r="AD169" s="723" t="s">
        <v>738</v>
      </c>
      <c r="AE169" s="727"/>
    </row>
    <row r="170" spans="1:31" ht="24.75" customHeight="1">
      <c r="A170" s="298" t="s">
        <v>782</v>
      </c>
      <c r="B170" s="355" t="s">
        <v>42</v>
      </c>
      <c r="C170" s="299">
        <v>46340</v>
      </c>
      <c r="D170" s="455"/>
      <c r="E170" s="299"/>
      <c r="F170" s="298"/>
      <c r="G170" s="745"/>
      <c r="H170" s="756">
        <v>89</v>
      </c>
      <c r="I170" s="301" t="s">
        <v>544</v>
      </c>
      <c r="J170" s="746" t="s">
        <v>33</v>
      </c>
      <c r="K170" s="746" t="s">
        <v>526</v>
      </c>
      <c r="L170" s="299"/>
      <c r="M170" s="750" t="s">
        <v>110</v>
      </c>
      <c r="N170" s="822">
        <v>119327</v>
      </c>
      <c r="O170" s="750" t="s">
        <v>110</v>
      </c>
      <c r="P170" s="741" t="s">
        <v>32</v>
      </c>
      <c r="Q170" s="1008"/>
      <c r="R170" s="1008"/>
      <c r="S170" s="1086"/>
      <c r="T170" s="1086"/>
      <c r="U170" s="1086"/>
      <c r="V170" s="757">
        <v>10080</v>
      </c>
      <c r="W170" s="726"/>
      <c r="X170" s="757">
        <v>10080</v>
      </c>
      <c r="Y170" s="1074"/>
      <c r="Z170" s="1009"/>
      <c r="AA170" s="739">
        <v>0</v>
      </c>
      <c r="AB170" s="739">
        <v>0</v>
      </c>
      <c r="AC170" s="738">
        <v>0</v>
      </c>
      <c r="AD170" s="723" t="s">
        <v>738</v>
      </c>
      <c r="AE170" s="727"/>
    </row>
    <row r="171" spans="1:31" ht="24.75" customHeight="1">
      <c r="A171" s="298" t="s">
        <v>783</v>
      </c>
      <c r="B171" s="355" t="s">
        <v>42</v>
      </c>
      <c r="C171" s="299">
        <v>46340</v>
      </c>
      <c r="D171" s="455"/>
      <c r="E171" s="299"/>
      <c r="F171" s="298"/>
      <c r="G171" s="745"/>
      <c r="H171" s="756">
        <v>76</v>
      </c>
      <c r="I171" s="301" t="s">
        <v>544</v>
      </c>
      <c r="J171" s="746" t="s">
        <v>33</v>
      </c>
      <c r="K171" s="746" t="s">
        <v>526</v>
      </c>
      <c r="L171" s="299"/>
      <c r="M171" s="750" t="s">
        <v>110</v>
      </c>
      <c r="N171" s="822">
        <v>85720</v>
      </c>
      <c r="O171" s="750" t="s">
        <v>110</v>
      </c>
      <c r="P171" s="741" t="s">
        <v>32</v>
      </c>
      <c r="Q171" s="1008"/>
      <c r="R171" s="1008"/>
      <c r="S171" s="1086"/>
      <c r="T171" s="1086"/>
      <c r="U171" s="1086"/>
      <c r="V171" s="757">
        <v>6859</v>
      </c>
      <c r="W171" s="726"/>
      <c r="X171" s="757">
        <v>6859</v>
      </c>
      <c r="Y171" s="1074"/>
      <c r="Z171" s="1009"/>
      <c r="AA171" s="739">
        <v>0</v>
      </c>
      <c r="AB171" s="739">
        <v>0</v>
      </c>
      <c r="AC171" s="738">
        <v>0</v>
      </c>
      <c r="AD171" s="723" t="s">
        <v>738</v>
      </c>
      <c r="AE171" s="727"/>
    </row>
    <row r="172" spans="1:31" ht="24.75" customHeight="1">
      <c r="A172" s="298" t="s">
        <v>784</v>
      </c>
      <c r="B172" s="355" t="s">
        <v>42</v>
      </c>
      <c r="C172" s="299">
        <v>46340</v>
      </c>
      <c r="D172" s="455"/>
      <c r="E172" s="299"/>
      <c r="F172" s="298"/>
      <c r="G172" s="745"/>
      <c r="H172" s="756">
        <v>84</v>
      </c>
      <c r="I172" s="301" t="s">
        <v>544</v>
      </c>
      <c r="J172" s="746" t="s">
        <v>33</v>
      </c>
      <c r="K172" s="746" t="s">
        <v>526</v>
      </c>
      <c r="L172" s="299"/>
      <c r="M172" s="750" t="s">
        <v>110</v>
      </c>
      <c r="N172" s="822">
        <v>75682</v>
      </c>
      <c r="O172" s="750" t="s">
        <v>110</v>
      </c>
      <c r="P172" s="741" t="s">
        <v>32</v>
      </c>
      <c r="Q172" s="1008"/>
      <c r="R172" s="1008"/>
      <c r="S172" s="1086"/>
      <c r="T172" s="1086"/>
      <c r="U172" s="1086"/>
      <c r="V172" s="757">
        <v>5873</v>
      </c>
      <c r="W172" s="726"/>
      <c r="X172" s="757">
        <v>5873</v>
      </c>
      <c r="Y172" s="1074"/>
      <c r="Z172" s="1009"/>
      <c r="AA172" s="739">
        <v>0</v>
      </c>
      <c r="AB172" s="739">
        <v>0</v>
      </c>
      <c r="AC172" s="738">
        <v>0</v>
      </c>
      <c r="AD172" s="723" t="s">
        <v>738</v>
      </c>
      <c r="AE172" s="727"/>
    </row>
    <row r="173" spans="1:31" ht="24.75" customHeight="1">
      <c r="A173" s="298" t="s">
        <v>785</v>
      </c>
      <c r="B173" s="355" t="s">
        <v>42</v>
      </c>
      <c r="C173" s="299">
        <v>46340</v>
      </c>
      <c r="D173" s="455"/>
      <c r="E173" s="299"/>
      <c r="F173" s="298"/>
      <c r="G173" s="745"/>
      <c r="H173" s="756">
        <v>55</v>
      </c>
      <c r="I173" s="301" t="s">
        <v>544</v>
      </c>
      <c r="J173" s="746" t="s">
        <v>33</v>
      </c>
      <c r="K173" s="746" t="s">
        <v>526</v>
      </c>
      <c r="L173" s="299"/>
      <c r="M173" s="750" t="s">
        <v>110</v>
      </c>
      <c r="N173" s="822">
        <v>60784</v>
      </c>
      <c r="O173" s="750" t="s">
        <v>110</v>
      </c>
      <c r="P173" s="741" t="s">
        <v>32</v>
      </c>
      <c r="Q173" s="1008"/>
      <c r="R173" s="1008"/>
      <c r="S173" s="1086"/>
      <c r="T173" s="1086"/>
      <c r="U173" s="1086"/>
      <c r="V173" s="757">
        <v>4945</v>
      </c>
      <c r="W173" s="726"/>
      <c r="X173" s="757">
        <v>4945</v>
      </c>
      <c r="Y173" s="1074"/>
      <c r="Z173" s="1009"/>
      <c r="AA173" s="739">
        <v>0</v>
      </c>
      <c r="AB173" s="739">
        <v>0</v>
      </c>
      <c r="AC173" s="738">
        <v>0</v>
      </c>
      <c r="AD173" s="723" t="s">
        <v>738</v>
      </c>
      <c r="AE173" s="727"/>
    </row>
    <row r="174" spans="1:31" ht="24.75" customHeight="1">
      <c r="A174" s="298" t="s">
        <v>786</v>
      </c>
      <c r="B174" s="355" t="s">
        <v>42</v>
      </c>
      <c r="C174" s="299">
        <v>46248</v>
      </c>
      <c r="D174" s="455"/>
      <c r="E174" s="299"/>
      <c r="F174" s="298"/>
      <c r="G174" s="745"/>
      <c r="H174" s="756">
        <v>54</v>
      </c>
      <c r="I174" s="301" t="s">
        <v>544</v>
      </c>
      <c r="J174" s="746" t="s">
        <v>33</v>
      </c>
      <c r="K174" s="746" t="s">
        <v>526</v>
      </c>
      <c r="L174" s="299"/>
      <c r="M174" s="750" t="s">
        <v>110</v>
      </c>
      <c r="N174" s="822">
        <v>52670</v>
      </c>
      <c r="O174" s="750" t="s">
        <v>110</v>
      </c>
      <c r="P174" s="741" t="s">
        <v>32</v>
      </c>
      <c r="Q174" s="1008"/>
      <c r="R174" s="1008"/>
      <c r="S174" s="1086"/>
      <c r="T174" s="1086"/>
      <c r="U174" s="1086"/>
      <c r="V174" s="757">
        <v>4275</v>
      </c>
      <c r="W174" s="726"/>
      <c r="X174" s="757">
        <v>4275</v>
      </c>
      <c r="Y174" s="1074"/>
      <c r="Z174" s="1009"/>
      <c r="AA174" s="739">
        <v>0</v>
      </c>
      <c r="AB174" s="739">
        <v>0</v>
      </c>
      <c r="AC174" s="738">
        <v>0</v>
      </c>
      <c r="AD174" s="723" t="s">
        <v>738</v>
      </c>
      <c r="AE174" s="727"/>
    </row>
    <row r="175" spans="1:31" ht="24.75" customHeight="1">
      <c r="A175" s="298" t="s">
        <v>787</v>
      </c>
      <c r="B175" s="355" t="s">
        <v>42</v>
      </c>
      <c r="C175" s="299">
        <v>46102</v>
      </c>
      <c r="D175" s="455"/>
      <c r="E175" s="299"/>
      <c r="F175" s="298"/>
      <c r="G175" s="745"/>
      <c r="H175" s="756">
        <v>88</v>
      </c>
      <c r="I175" s="301" t="s">
        <v>544</v>
      </c>
      <c r="J175" s="746" t="s">
        <v>33</v>
      </c>
      <c r="K175" s="746" t="s">
        <v>526</v>
      </c>
      <c r="L175" s="299"/>
      <c r="M175" s="750" t="s">
        <v>238</v>
      </c>
      <c r="N175" s="822"/>
      <c r="O175" s="750" t="s">
        <v>238</v>
      </c>
      <c r="P175" s="741" t="s">
        <v>32</v>
      </c>
      <c r="Q175" s="1008"/>
      <c r="R175" s="1008"/>
      <c r="S175" s="1086"/>
      <c r="T175" s="1086"/>
      <c r="U175" s="1086"/>
      <c r="V175" s="757">
        <v>6378</v>
      </c>
      <c r="W175" s="726"/>
      <c r="X175" s="757">
        <v>6378</v>
      </c>
      <c r="Y175" s="1074"/>
      <c r="Z175" s="1009"/>
      <c r="AA175" s="739">
        <v>0</v>
      </c>
      <c r="AB175" s="739">
        <v>0</v>
      </c>
      <c r="AC175" s="738">
        <v>0</v>
      </c>
      <c r="AD175" s="723" t="s">
        <v>788</v>
      </c>
      <c r="AE175" s="727"/>
    </row>
    <row r="176" spans="1:31" ht="24.75" customHeight="1">
      <c r="A176" s="298" t="s">
        <v>789</v>
      </c>
      <c r="B176" s="355" t="s">
        <v>42</v>
      </c>
      <c r="C176" s="299">
        <v>46102</v>
      </c>
      <c r="D176" s="455"/>
      <c r="E176" s="299"/>
      <c r="F176" s="298"/>
      <c r="G176" s="745"/>
      <c r="H176" s="756">
        <v>0</v>
      </c>
      <c r="I176" s="301" t="s">
        <v>544</v>
      </c>
      <c r="J176" s="746" t="s">
        <v>33</v>
      </c>
      <c r="K176" s="746" t="s">
        <v>526</v>
      </c>
      <c r="L176" s="299"/>
      <c r="M176" s="750" t="s">
        <v>238</v>
      </c>
      <c r="N176" s="822"/>
      <c r="O176" s="750" t="s">
        <v>238</v>
      </c>
      <c r="P176" s="741" t="s">
        <v>32</v>
      </c>
      <c r="Q176" s="1008"/>
      <c r="R176" s="1008"/>
      <c r="S176" s="1086"/>
      <c r="T176" s="1086"/>
      <c r="U176" s="1086"/>
      <c r="V176" s="757">
        <v>7373</v>
      </c>
      <c r="W176" s="726"/>
      <c r="X176" s="757">
        <v>7373</v>
      </c>
      <c r="Y176" s="1074"/>
      <c r="Z176" s="1009"/>
      <c r="AA176" s="739">
        <v>0</v>
      </c>
      <c r="AB176" s="739">
        <v>0</v>
      </c>
      <c r="AC176" s="738">
        <v>0</v>
      </c>
      <c r="AD176" s="723" t="s">
        <v>788</v>
      </c>
      <c r="AE176" s="727"/>
    </row>
    <row r="177" spans="1:31" ht="24.75" customHeight="1">
      <c r="A177" s="298" t="s">
        <v>790</v>
      </c>
      <c r="B177" s="355" t="s">
        <v>42</v>
      </c>
      <c r="C177" s="299">
        <v>46102</v>
      </c>
      <c r="D177" s="455"/>
      <c r="E177" s="299"/>
      <c r="F177" s="298"/>
      <c r="G177" s="745"/>
      <c r="H177" s="756">
        <v>0</v>
      </c>
      <c r="I177" s="301" t="s">
        <v>544</v>
      </c>
      <c r="J177" s="746" t="s">
        <v>33</v>
      </c>
      <c r="K177" s="746" t="s">
        <v>526</v>
      </c>
      <c r="L177" s="299"/>
      <c r="M177" s="750" t="s">
        <v>238</v>
      </c>
      <c r="N177" s="822"/>
      <c r="O177" s="750" t="s">
        <v>238</v>
      </c>
      <c r="P177" s="741" t="s">
        <v>32</v>
      </c>
      <c r="Q177" s="1008"/>
      <c r="R177" s="1008"/>
      <c r="S177" s="1086"/>
      <c r="T177" s="1086"/>
      <c r="U177" s="1086"/>
      <c r="V177" s="757">
        <v>5781</v>
      </c>
      <c r="W177" s="726"/>
      <c r="X177" s="757">
        <v>5781</v>
      </c>
      <c r="Y177" s="1074"/>
      <c r="Z177" s="1009"/>
      <c r="AA177" s="739">
        <v>0</v>
      </c>
      <c r="AB177" s="739">
        <v>0</v>
      </c>
      <c r="AC177" s="738">
        <v>0</v>
      </c>
      <c r="AD177" s="723" t="s">
        <v>788</v>
      </c>
      <c r="AE177" s="727"/>
    </row>
    <row r="178" spans="1:31" ht="24.75" customHeight="1">
      <c r="A178" s="298" t="s">
        <v>791</v>
      </c>
      <c r="B178" s="355" t="s">
        <v>42</v>
      </c>
      <c r="C178" s="299">
        <v>46102</v>
      </c>
      <c r="D178" s="455"/>
      <c r="E178" s="299"/>
      <c r="F178" s="298"/>
      <c r="G178" s="745"/>
      <c r="H178" s="756">
        <v>0</v>
      </c>
      <c r="I178" s="301" t="s">
        <v>544</v>
      </c>
      <c r="J178" s="746" t="s">
        <v>33</v>
      </c>
      <c r="K178" s="746" t="s">
        <v>526</v>
      </c>
      <c r="L178" s="299"/>
      <c r="M178" s="750" t="s">
        <v>238</v>
      </c>
      <c r="N178" s="822"/>
      <c r="O178" s="750" t="s">
        <v>238</v>
      </c>
      <c r="P178" s="741" t="s">
        <v>32</v>
      </c>
      <c r="Q178" s="1008"/>
      <c r="R178" s="1008"/>
      <c r="S178" s="1086"/>
      <c r="T178" s="1086"/>
      <c r="U178" s="1086"/>
      <c r="V178" s="757">
        <v>9051</v>
      </c>
      <c r="W178" s="726"/>
      <c r="X178" s="757">
        <v>9051</v>
      </c>
      <c r="Y178" s="1074"/>
      <c r="Z178" s="1009"/>
      <c r="AA178" s="739">
        <v>0</v>
      </c>
      <c r="AB178" s="739">
        <v>0</v>
      </c>
      <c r="AC178" s="738">
        <v>0</v>
      </c>
      <c r="AD178" s="723" t="s">
        <v>788</v>
      </c>
      <c r="AE178" s="727"/>
    </row>
    <row r="179" spans="1:31" ht="24.75" customHeight="1">
      <c r="A179" s="298" t="s">
        <v>792</v>
      </c>
      <c r="B179" s="355" t="s">
        <v>42</v>
      </c>
      <c r="C179" s="299">
        <v>46102</v>
      </c>
      <c r="D179" s="455"/>
      <c r="E179" s="299"/>
      <c r="F179" s="298"/>
      <c r="G179" s="745"/>
      <c r="H179" s="756">
        <v>0</v>
      </c>
      <c r="I179" s="301" t="s">
        <v>544</v>
      </c>
      <c r="J179" s="746" t="s">
        <v>33</v>
      </c>
      <c r="K179" s="746" t="s">
        <v>526</v>
      </c>
      <c r="L179" s="299"/>
      <c r="M179" s="750" t="s">
        <v>238</v>
      </c>
      <c r="N179" s="822"/>
      <c r="O179" s="750" t="s">
        <v>238</v>
      </c>
      <c r="P179" s="741" t="s">
        <v>32</v>
      </c>
      <c r="Q179" s="1008"/>
      <c r="R179" s="1008"/>
      <c r="S179" s="1086"/>
      <c r="T179" s="1086"/>
      <c r="U179" s="1086"/>
      <c r="V179" s="757">
        <v>7261</v>
      </c>
      <c r="W179" s="726"/>
      <c r="X179" s="757">
        <v>7261</v>
      </c>
      <c r="Y179" s="1074"/>
      <c r="Z179" s="1009"/>
      <c r="AA179" s="739">
        <v>0</v>
      </c>
      <c r="AB179" s="739">
        <v>0</v>
      </c>
      <c r="AC179" s="738">
        <v>0</v>
      </c>
      <c r="AD179" s="723" t="s">
        <v>788</v>
      </c>
      <c r="AE179" s="727"/>
    </row>
    <row r="180" spans="1:31" ht="24.75" customHeight="1">
      <c r="A180" s="298" t="s">
        <v>793</v>
      </c>
      <c r="B180" s="355" t="s">
        <v>42</v>
      </c>
      <c r="C180" s="299">
        <v>46102</v>
      </c>
      <c r="D180" s="455"/>
      <c r="E180" s="299"/>
      <c r="F180" s="298"/>
      <c r="G180" s="745"/>
      <c r="H180" s="756">
        <v>0</v>
      </c>
      <c r="I180" s="301" t="s">
        <v>544</v>
      </c>
      <c r="J180" s="746" t="s">
        <v>33</v>
      </c>
      <c r="K180" s="746" t="s">
        <v>526</v>
      </c>
      <c r="L180" s="299"/>
      <c r="M180" s="750" t="s">
        <v>238</v>
      </c>
      <c r="N180" s="822"/>
      <c r="O180" s="750" t="s">
        <v>238</v>
      </c>
      <c r="P180" s="741" t="s">
        <v>32</v>
      </c>
      <c r="Q180" s="1008"/>
      <c r="R180" s="1008"/>
      <c r="S180" s="1086"/>
      <c r="T180" s="1086"/>
      <c r="U180" s="1086"/>
      <c r="V180" s="757">
        <v>9638</v>
      </c>
      <c r="W180" s="726"/>
      <c r="X180" s="757">
        <v>9638</v>
      </c>
      <c r="Y180" s="1074"/>
      <c r="Z180" s="1009"/>
      <c r="AA180" s="739">
        <v>0</v>
      </c>
      <c r="AB180" s="739">
        <v>0</v>
      </c>
      <c r="AC180" s="738">
        <v>0</v>
      </c>
      <c r="AD180" s="723" t="s">
        <v>788</v>
      </c>
      <c r="AE180" s="727"/>
    </row>
    <row r="181" spans="1:31" ht="24.75" customHeight="1">
      <c r="A181" s="298" t="s">
        <v>794</v>
      </c>
      <c r="B181" s="355" t="s">
        <v>42</v>
      </c>
      <c r="C181" s="299">
        <v>46102</v>
      </c>
      <c r="D181" s="455"/>
      <c r="E181" s="299"/>
      <c r="F181" s="298"/>
      <c r="G181" s="745"/>
      <c r="H181" s="756">
        <v>0</v>
      </c>
      <c r="I181" s="301" t="s">
        <v>544</v>
      </c>
      <c r="J181" s="746" t="s">
        <v>33</v>
      </c>
      <c r="K181" s="746" t="s">
        <v>526</v>
      </c>
      <c r="L181" s="299"/>
      <c r="M181" s="750" t="s">
        <v>238</v>
      </c>
      <c r="N181" s="822"/>
      <c r="O181" s="750" t="s">
        <v>238</v>
      </c>
      <c r="P181" s="741" t="s">
        <v>32</v>
      </c>
      <c r="Q181" s="1008"/>
      <c r="R181" s="1008"/>
      <c r="S181" s="1086"/>
      <c r="T181" s="1086"/>
      <c r="U181" s="1086"/>
      <c r="V181" s="757">
        <v>8746</v>
      </c>
      <c r="W181" s="726"/>
      <c r="X181" s="757">
        <v>8746</v>
      </c>
      <c r="Y181" s="1074"/>
      <c r="Z181" s="1009"/>
      <c r="AA181" s="739">
        <v>0</v>
      </c>
      <c r="AB181" s="739">
        <v>0</v>
      </c>
      <c r="AC181" s="738">
        <v>0</v>
      </c>
      <c r="AD181" s="723" t="s">
        <v>788</v>
      </c>
      <c r="AE181" s="727"/>
    </row>
    <row r="182" spans="1:31" ht="24.75" customHeight="1">
      <c r="A182" s="298"/>
      <c r="B182" s="355"/>
      <c r="C182" s="299"/>
      <c r="D182" s="455"/>
      <c r="E182" s="299"/>
      <c r="F182" s="298"/>
      <c r="G182" s="745"/>
      <c r="H182" s="1087"/>
      <c r="I182" s="301"/>
      <c r="J182" s="1087"/>
      <c r="K182" s="1088"/>
      <c r="L182" s="299"/>
      <c r="M182" s="1087"/>
      <c r="N182" s="1089"/>
      <c r="O182" s="1087"/>
      <c r="P182" s="1090"/>
      <c r="Q182" s="1008"/>
      <c r="R182" s="1008"/>
      <c r="S182" s="1086"/>
      <c r="T182" s="1086"/>
      <c r="U182" s="1086"/>
      <c r="V182" s="1091"/>
      <c r="W182" s="726"/>
      <c r="X182" s="1091"/>
      <c r="Y182" s="1074"/>
      <c r="Z182" s="1009"/>
      <c r="AA182" s="1010"/>
      <c r="AB182" s="1010"/>
      <c r="AC182" s="1092"/>
      <c r="AD182" s="723"/>
      <c r="AE182" s="727"/>
    </row>
    <row r="183" spans="1:31" ht="24.75" customHeight="1">
      <c r="A183" s="298"/>
      <c r="B183" s="355"/>
      <c r="C183" s="299"/>
      <c r="D183" s="455"/>
      <c r="E183" s="299"/>
      <c r="F183" s="298"/>
      <c r="G183" s="745"/>
      <c r="H183" s="1087"/>
      <c r="I183" s="301"/>
      <c r="J183" s="1087"/>
      <c r="K183" s="1088"/>
      <c r="L183" s="299"/>
      <c r="M183" s="1087"/>
      <c r="N183" s="1089"/>
      <c r="O183" s="1087"/>
      <c r="P183" s="1090"/>
      <c r="Q183" s="1008"/>
      <c r="R183" s="1008"/>
      <c r="S183" s="1086"/>
      <c r="T183" s="1086"/>
      <c r="U183" s="1086"/>
      <c r="V183" s="1091"/>
      <c r="W183" s="726"/>
      <c r="X183" s="1091"/>
      <c r="Y183" s="1074"/>
      <c r="Z183" s="1009"/>
      <c r="AA183" s="1010"/>
      <c r="AB183" s="1010"/>
      <c r="AC183" s="1092"/>
      <c r="AD183" s="723"/>
      <c r="AE183" s="727"/>
    </row>
    <row r="184" spans="1:31" ht="24.75" customHeight="1">
      <c r="A184" s="1075" t="s">
        <v>795</v>
      </c>
      <c r="B184" s="1075" t="s">
        <v>90</v>
      </c>
      <c r="C184" s="1075" t="s">
        <v>91</v>
      </c>
      <c r="D184" s="1075" t="s">
        <v>444</v>
      </c>
      <c r="E184" s="1075" t="s">
        <v>528</v>
      </c>
      <c r="F184" s="1075" t="s">
        <v>529</v>
      </c>
      <c r="G184" s="1075" t="s">
        <v>92</v>
      </c>
      <c r="H184" s="1075" t="s">
        <v>68</v>
      </c>
      <c r="I184" s="1075" t="s">
        <v>93</v>
      </c>
      <c r="J184" s="1075" t="s">
        <v>26</v>
      </c>
      <c r="K184" s="1075" t="s">
        <v>530</v>
      </c>
      <c r="L184" s="1075" t="s">
        <v>96</v>
      </c>
      <c r="M184" s="1075" t="s">
        <v>95</v>
      </c>
      <c r="N184" s="1076" t="s">
        <v>531</v>
      </c>
      <c r="O184" s="1075" t="s">
        <v>94</v>
      </c>
      <c r="P184" s="1093" t="s">
        <v>97</v>
      </c>
      <c r="Q184" s="1094" t="s">
        <v>98</v>
      </c>
      <c r="R184" s="1061" t="s">
        <v>532</v>
      </c>
      <c r="S184" s="1061" t="s">
        <v>533</v>
      </c>
      <c r="T184" s="1061" t="s">
        <v>534</v>
      </c>
      <c r="U184" s="1061" t="s">
        <v>535</v>
      </c>
      <c r="V184" s="1094" t="s">
        <v>69</v>
      </c>
      <c r="W184" s="1094" t="s">
        <v>536</v>
      </c>
      <c r="X184" s="1094" t="s">
        <v>537</v>
      </c>
      <c r="Y184" s="1094" t="s">
        <v>496</v>
      </c>
      <c r="Z184" s="1094" t="s">
        <v>538</v>
      </c>
      <c r="AA184" s="1095" t="s">
        <v>539</v>
      </c>
      <c r="AB184" s="1094" t="s">
        <v>498</v>
      </c>
      <c r="AC184" s="1094" t="s">
        <v>540</v>
      </c>
      <c r="AD184" s="1096" t="s">
        <v>541</v>
      </c>
      <c r="AE184" s="727"/>
    </row>
    <row r="185" spans="1:31" ht="24.75" customHeight="1">
      <c r="A185" s="745" t="s">
        <v>796</v>
      </c>
      <c r="B185" s="355" t="s">
        <v>43</v>
      </c>
      <c r="C185" s="744">
        <v>46171</v>
      </c>
      <c r="D185" s="455" t="s">
        <v>60</v>
      </c>
      <c r="E185" s="744">
        <v>46029</v>
      </c>
      <c r="F185" s="745" t="s">
        <v>797</v>
      </c>
      <c r="G185" s="745"/>
      <c r="H185" s="756">
        <v>53</v>
      </c>
      <c r="I185" s="301" t="s">
        <v>544</v>
      </c>
      <c r="J185" s="746" t="s">
        <v>30</v>
      </c>
      <c r="K185" s="746"/>
      <c r="L185" s="744"/>
      <c r="M185" s="750" t="s">
        <v>110</v>
      </c>
      <c r="N185" s="778">
        <v>51528.05</v>
      </c>
      <c r="O185" s="750" t="s">
        <v>110</v>
      </c>
      <c r="P185" s="730" t="s">
        <v>38</v>
      </c>
      <c r="Q185" s="721">
        <v>46024</v>
      </c>
      <c r="R185" s="721"/>
      <c r="S185" s="752"/>
      <c r="T185" s="752"/>
      <c r="U185" s="752"/>
      <c r="V185" s="757">
        <v>4005</v>
      </c>
      <c r="W185" s="759">
        <v>4047</v>
      </c>
      <c r="X185" s="1411">
        <f>SUM(V185-W185)</f>
        <v>-42</v>
      </c>
      <c r="Y185" s="1074">
        <f t="shared" ref="Y185:Y196" si="14">IFERROR($W185/$V185, 0)</f>
        <v>1.0104868913857679</v>
      </c>
      <c r="Z185" s="721">
        <v>46112</v>
      </c>
      <c r="AA185" s="739">
        <v>0</v>
      </c>
      <c r="AB185" s="739">
        <v>0</v>
      </c>
      <c r="AC185" s="738">
        <v>0</v>
      </c>
      <c r="AD185" s="723" t="s">
        <v>798</v>
      </c>
      <c r="AE185" s="727"/>
    </row>
    <row r="186" spans="1:31" ht="24.75" customHeight="1">
      <c r="A186" s="745" t="s">
        <v>799</v>
      </c>
      <c r="B186" s="355" t="s">
        <v>43</v>
      </c>
      <c r="C186" s="744">
        <v>46388</v>
      </c>
      <c r="D186" s="455"/>
      <c r="E186" s="744"/>
      <c r="F186" s="745"/>
      <c r="G186" s="745"/>
      <c r="H186" s="756">
        <v>55</v>
      </c>
      <c r="I186" s="301" t="s">
        <v>544</v>
      </c>
      <c r="J186" s="746" t="s">
        <v>30</v>
      </c>
      <c r="K186" s="746"/>
      <c r="L186" s="744"/>
      <c r="M186" s="750" t="s">
        <v>110</v>
      </c>
      <c r="N186" s="778">
        <v>55435.9</v>
      </c>
      <c r="O186" s="750" t="s">
        <v>110</v>
      </c>
      <c r="P186" s="730" t="s">
        <v>29</v>
      </c>
      <c r="Q186" s="721">
        <v>46024</v>
      </c>
      <c r="R186" s="721"/>
      <c r="S186" s="752"/>
      <c r="T186" s="752"/>
      <c r="U186" s="752"/>
      <c r="V186" s="757">
        <v>4571</v>
      </c>
      <c r="W186" s="726">
        <v>3244</v>
      </c>
      <c r="X186" s="1411">
        <f t="shared" ref="X186:X196" si="15">SUM(V186-W186)</f>
        <v>1327</v>
      </c>
      <c r="Y186" s="29">
        <f t="shared" si="14"/>
        <v>0.70969153358127324</v>
      </c>
      <c r="Z186" s="721">
        <v>46128</v>
      </c>
      <c r="AA186" s="739">
        <v>0</v>
      </c>
      <c r="AB186" s="739">
        <v>0</v>
      </c>
      <c r="AC186" s="738">
        <v>0</v>
      </c>
      <c r="AD186" s="723" t="s">
        <v>800</v>
      </c>
      <c r="AE186" s="727"/>
    </row>
    <row r="187" spans="1:31" ht="24.75" customHeight="1">
      <c r="A187" s="745" t="s">
        <v>801</v>
      </c>
      <c r="B187" s="355" t="s">
        <v>43</v>
      </c>
      <c r="C187" s="744">
        <v>46388</v>
      </c>
      <c r="D187" s="455"/>
      <c r="E187" s="744"/>
      <c r="F187" s="745"/>
      <c r="G187" s="745"/>
      <c r="H187" s="746">
        <v>71</v>
      </c>
      <c r="I187" s="301" t="s">
        <v>544</v>
      </c>
      <c r="J187" s="746" t="s">
        <v>30</v>
      </c>
      <c r="K187" s="746"/>
      <c r="L187" s="744"/>
      <c r="M187" s="750" t="s">
        <v>110</v>
      </c>
      <c r="N187" s="776">
        <v>74320.899999999994</v>
      </c>
      <c r="O187" s="750" t="s">
        <v>110</v>
      </c>
      <c r="P187" s="730" t="s">
        <v>35</v>
      </c>
      <c r="Q187" s="721">
        <v>46024</v>
      </c>
      <c r="R187" s="758"/>
      <c r="S187" s="752"/>
      <c r="T187" s="752"/>
      <c r="U187" s="752"/>
      <c r="V187" s="726">
        <v>5990</v>
      </c>
      <c r="W187" s="1454">
        <v>1977</v>
      </c>
      <c r="X187" s="1411">
        <f t="shared" si="15"/>
        <v>4013</v>
      </c>
      <c r="Y187" s="29">
        <f t="shared" si="14"/>
        <v>0.33005008347245407</v>
      </c>
      <c r="Z187" s="721">
        <v>46140</v>
      </c>
      <c r="AA187" s="739">
        <v>0</v>
      </c>
      <c r="AB187" s="739">
        <v>0</v>
      </c>
      <c r="AC187" s="738">
        <v>0</v>
      </c>
      <c r="AD187" s="723" t="s">
        <v>800</v>
      </c>
      <c r="AE187" s="727"/>
    </row>
    <row r="188" spans="1:31" ht="24.75" customHeight="1">
      <c r="A188" s="745" t="s">
        <v>802</v>
      </c>
      <c r="B188" s="355" t="s">
        <v>43</v>
      </c>
      <c r="C188" s="744">
        <v>46388</v>
      </c>
      <c r="D188" s="455"/>
      <c r="E188" s="744"/>
      <c r="F188" s="745"/>
      <c r="G188" s="745"/>
      <c r="H188" s="746">
        <v>88</v>
      </c>
      <c r="I188" s="301" t="s">
        <v>544</v>
      </c>
      <c r="J188" s="746" t="s">
        <v>30</v>
      </c>
      <c r="K188" s="746"/>
      <c r="L188" s="744"/>
      <c r="M188" s="750" t="s">
        <v>110</v>
      </c>
      <c r="N188" s="776">
        <v>88069</v>
      </c>
      <c r="O188" s="750" t="s">
        <v>110</v>
      </c>
      <c r="P188" s="730" t="s">
        <v>35</v>
      </c>
      <c r="Q188" s="721">
        <v>46024</v>
      </c>
      <c r="R188" s="758"/>
      <c r="S188" s="752"/>
      <c r="T188" s="752"/>
      <c r="U188" s="752"/>
      <c r="V188" s="726">
        <v>7242</v>
      </c>
      <c r="W188" s="769"/>
      <c r="X188" s="1411">
        <f t="shared" si="15"/>
        <v>7242</v>
      </c>
      <c r="Y188" s="29">
        <f t="shared" si="14"/>
        <v>0</v>
      </c>
      <c r="Z188" s="721"/>
      <c r="AA188" s="739">
        <v>0</v>
      </c>
      <c r="AB188" s="739">
        <v>0</v>
      </c>
      <c r="AC188" s="738">
        <v>0</v>
      </c>
      <c r="AD188" s="723" t="s">
        <v>800</v>
      </c>
      <c r="AE188" s="727"/>
    </row>
    <row r="189" spans="1:31" ht="24.75" customHeight="1">
      <c r="A189" s="745" t="s">
        <v>803</v>
      </c>
      <c r="B189" s="355" t="s">
        <v>43</v>
      </c>
      <c r="C189" s="744">
        <v>46520</v>
      </c>
      <c r="D189" s="455" t="s">
        <v>60</v>
      </c>
      <c r="E189" s="744">
        <v>46029</v>
      </c>
      <c r="F189" s="745" t="s">
        <v>804</v>
      </c>
      <c r="G189" s="745"/>
      <c r="H189" s="746">
        <v>73</v>
      </c>
      <c r="I189" s="301" t="s">
        <v>544</v>
      </c>
      <c r="J189" s="746" t="s">
        <v>30</v>
      </c>
      <c r="K189" s="746"/>
      <c r="L189" s="748"/>
      <c r="M189" s="750" t="s">
        <v>110</v>
      </c>
      <c r="N189" s="776">
        <v>99925.7</v>
      </c>
      <c r="O189" s="750" t="s">
        <v>110</v>
      </c>
      <c r="P189" s="730" t="s">
        <v>35</v>
      </c>
      <c r="Q189" s="721">
        <v>46024</v>
      </c>
      <c r="R189" s="721"/>
      <c r="S189" s="752"/>
      <c r="T189" s="752"/>
      <c r="U189" s="752"/>
      <c r="V189" s="726">
        <v>7660</v>
      </c>
      <c r="W189" s="769"/>
      <c r="X189" s="1411">
        <f t="shared" si="15"/>
        <v>7660</v>
      </c>
      <c r="Y189" s="29">
        <f t="shared" si="14"/>
        <v>0</v>
      </c>
      <c r="Z189" s="688"/>
      <c r="AA189" s="739">
        <v>0</v>
      </c>
      <c r="AB189" s="739">
        <v>0</v>
      </c>
      <c r="AC189" s="738">
        <v>0</v>
      </c>
      <c r="AD189" s="723" t="s">
        <v>798</v>
      </c>
      <c r="AE189" s="727"/>
    </row>
    <row r="190" spans="1:31" ht="24.75" customHeight="1">
      <c r="A190" s="745" t="s">
        <v>805</v>
      </c>
      <c r="B190" s="355" t="s">
        <v>43</v>
      </c>
      <c r="C190" s="744">
        <v>46203</v>
      </c>
      <c r="D190" s="455"/>
      <c r="E190" s="744"/>
      <c r="F190" s="745"/>
      <c r="G190" s="745"/>
      <c r="H190" s="746">
        <v>87</v>
      </c>
      <c r="I190" s="301" t="s">
        <v>544</v>
      </c>
      <c r="J190" s="746" t="s">
        <v>30</v>
      </c>
      <c r="K190" s="746"/>
      <c r="L190" s="748"/>
      <c r="M190" s="750" t="s">
        <v>110</v>
      </c>
      <c r="N190" s="776">
        <v>108458.4</v>
      </c>
      <c r="O190" s="750" t="s">
        <v>110</v>
      </c>
      <c r="P190" s="730" t="s">
        <v>32</v>
      </c>
      <c r="Q190" s="758"/>
      <c r="R190" s="758"/>
      <c r="S190" s="752"/>
      <c r="T190" s="752"/>
      <c r="U190" s="752"/>
      <c r="V190" s="726">
        <v>8596</v>
      </c>
      <c r="W190" s="769"/>
      <c r="X190" s="1411">
        <f t="shared" si="15"/>
        <v>8596</v>
      </c>
      <c r="Y190" s="29">
        <f t="shared" si="14"/>
        <v>0</v>
      </c>
      <c r="Z190" s="721"/>
      <c r="AA190" s="739">
        <v>0</v>
      </c>
      <c r="AB190" s="739">
        <v>0</v>
      </c>
      <c r="AC190" s="738">
        <v>0</v>
      </c>
      <c r="AD190" s="723" t="s">
        <v>798</v>
      </c>
      <c r="AE190" s="727"/>
    </row>
    <row r="191" spans="1:31" ht="24.75" customHeight="1">
      <c r="A191" s="745" t="s">
        <v>806</v>
      </c>
      <c r="B191" s="355" t="s">
        <v>43</v>
      </c>
      <c r="C191" s="744">
        <v>46388</v>
      </c>
      <c r="D191" s="455"/>
      <c r="E191" s="744"/>
      <c r="F191" s="745"/>
      <c r="G191" s="745"/>
      <c r="H191" s="746">
        <v>70</v>
      </c>
      <c r="I191" s="301" t="s">
        <v>544</v>
      </c>
      <c r="J191" s="746" t="s">
        <v>30</v>
      </c>
      <c r="K191" s="746"/>
      <c r="L191" s="748"/>
      <c r="M191" s="750" t="s">
        <v>110</v>
      </c>
      <c r="N191" s="776">
        <v>70105.25</v>
      </c>
      <c r="O191" s="750" t="s">
        <v>110</v>
      </c>
      <c r="P191" s="730" t="s">
        <v>32</v>
      </c>
      <c r="Q191" s="758"/>
      <c r="R191" s="758"/>
      <c r="S191" s="752"/>
      <c r="T191" s="752"/>
      <c r="U191" s="752"/>
      <c r="V191" s="726">
        <v>5648</v>
      </c>
      <c r="W191" s="769"/>
      <c r="X191" s="1411">
        <f t="shared" si="15"/>
        <v>5648</v>
      </c>
      <c r="Y191" s="29">
        <f t="shared" si="14"/>
        <v>0</v>
      </c>
      <c r="Z191" s="688"/>
      <c r="AA191" s="739">
        <v>0</v>
      </c>
      <c r="AB191" s="739">
        <v>0</v>
      </c>
      <c r="AC191" s="738">
        <v>0</v>
      </c>
      <c r="AD191" s="723" t="s">
        <v>798</v>
      </c>
      <c r="AE191" s="727"/>
    </row>
    <row r="192" spans="1:31" ht="24.75" customHeight="1">
      <c r="A192" s="1213" t="s">
        <v>807</v>
      </c>
      <c r="B192" s="355" t="s">
        <v>43</v>
      </c>
      <c r="C192" s="744">
        <v>46388</v>
      </c>
      <c r="D192" s="455"/>
      <c r="E192" s="744"/>
      <c r="F192" s="745"/>
      <c r="G192" s="745"/>
      <c r="H192" s="746">
        <v>77</v>
      </c>
      <c r="I192" s="301" t="s">
        <v>544</v>
      </c>
      <c r="J192" s="746" t="s">
        <v>30</v>
      </c>
      <c r="K192" s="746"/>
      <c r="L192" s="748"/>
      <c r="M192" s="750" t="s">
        <v>110</v>
      </c>
      <c r="N192" s="776">
        <v>78047.350000000006</v>
      </c>
      <c r="O192" s="750" t="s">
        <v>110</v>
      </c>
      <c r="P192" s="730" t="s">
        <v>32</v>
      </c>
      <c r="Q192" s="758"/>
      <c r="R192" s="758"/>
      <c r="S192" s="752"/>
      <c r="T192" s="752"/>
      <c r="U192" s="752"/>
      <c r="V192" s="726">
        <v>6238</v>
      </c>
      <c r="W192" s="769"/>
      <c r="X192" s="1411">
        <f t="shared" si="15"/>
        <v>6238</v>
      </c>
      <c r="Y192" s="29">
        <f t="shared" si="14"/>
        <v>0</v>
      </c>
      <c r="Z192" s="688"/>
      <c r="AA192" s="739">
        <v>0</v>
      </c>
      <c r="AB192" s="739">
        <v>0</v>
      </c>
      <c r="AC192" s="738">
        <v>0</v>
      </c>
      <c r="AD192" s="723" t="s">
        <v>808</v>
      </c>
      <c r="AE192" s="727"/>
    </row>
    <row r="193" spans="1:31" ht="24.75" customHeight="1">
      <c r="A193" s="745" t="s">
        <v>809</v>
      </c>
      <c r="B193" s="355" t="s">
        <v>43</v>
      </c>
      <c r="C193" s="744">
        <v>46203</v>
      </c>
      <c r="D193" s="455"/>
      <c r="E193" s="744"/>
      <c r="F193" s="745"/>
      <c r="G193" s="745"/>
      <c r="H193" s="746">
        <v>52</v>
      </c>
      <c r="I193" s="301" t="s">
        <v>544</v>
      </c>
      <c r="J193" s="746" t="s">
        <v>30</v>
      </c>
      <c r="K193" s="746"/>
      <c r="L193" s="748"/>
      <c r="M193" s="750" t="s">
        <v>110</v>
      </c>
      <c r="N193" s="776">
        <v>91411.65</v>
      </c>
      <c r="O193" s="750" t="s">
        <v>110</v>
      </c>
      <c r="P193" s="730" t="s">
        <v>32</v>
      </c>
      <c r="Q193" s="758"/>
      <c r="R193" s="758"/>
      <c r="S193" s="752"/>
      <c r="T193" s="752"/>
      <c r="U193" s="752"/>
      <c r="V193" s="726">
        <v>5926</v>
      </c>
      <c r="W193" s="769"/>
      <c r="X193" s="1411">
        <f t="shared" si="15"/>
        <v>5926</v>
      </c>
      <c r="Y193" s="29">
        <f t="shared" si="14"/>
        <v>0</v>
      </c>
      <c r="Z193" s="721"/>
      <c r="AA193" s="739">
        <v>0</v>
      </c>
      <c r="AB193" s="739">
        <v>0</v>
      </c>
      <c r="AC193" s="738">
        <v>0</v>
      </c>
      <c r="AD193" s="723" t="s">
        <v>800</v>
      </c>
      <c r="AE193" s="727"/>
    </row>
    <row r="194" spans="1:31" ht="24.75" customHeight="1">
      <c r="A194" s="298" t="s">
        <v>810</v>
      </c>
      <c r="B194" s="355" t="s">
        <v>43</v>
      </c>
      <c r="C194" s="744">
        <v>46203</v>
      </c>
      <c r="D194" s="455"/>
      <c r="E194" s="299"/>
      <c r="F194" s="298"/>
      <c r="G194" s="745"/>
      <c r="H194" s="746">
        <v>81</v>
      </c>
      <c r="I194" s="301" t="s">
        <v>544</v>
      </c>
      <c r="J194" s="746" t="s">
        <v>30</v>
      </c>
      <c r="K194" s="746"/>
      <c r="L194" s="299"/>
      <c r="M194" s="750" t="s">
        <v>110</v>
      </c>
      <c r="N194" s="776">
        <v>105892.05</v>
      </c>
      <c r="O194" s="750" t="s">
        <v>110</v>
      </c>
      <c r="P194" s="730" t="s">
        <v>32</v>
      </c>
      <c r="Q194" s="1008"/>
      <c r="R194" s="1008"/>
      <c r="S194" s="1086"/>
      <c r="T194" s="1086"/>
      <c r="U194" s="1086"/>
      <c r="V194" s="726">
        <v>8641</v>
      </c>
      <c r="W194" s="1006"/>
      <c r="X194" s="1411">
        <f t="shared" si="15"/>
        <v>8641</v>
      </c>
      <c r="Y194" s="29">
        <f t="shared" si="14"/>
        <v>0</v>
      </c>
      <c r="Z194" s="22"/>
      <c r="AA194" s="739">
        <v>0</v>
      </c>
      <c r="AB194" s="739">
        <v>0</v>
      </c>
      <c r="AC194" s="738">
        <v>0</v>
      </c>
      <c r="AD194" s="723" t="s">
        <v>800</v>
      </c>
      <c r="AE194" s="727"/>
    </row>
    <row r="195" spans="1:31" ht="24.75" customHeight="1">
      <c r="A195" s="298" t="s">
        <v>811</v>
      </c>
      <c r="B195" s="355" t="s">
        <v>43</v>
      </c>
      <c r="C195" s="744">
        <v>46203</v>
      </c>
      <c r="D195" s="455"/>
      <c r="E195" s="299"/>
      <c r="F195" s="298"/>
      <c r="G195" s="745"/>
      <c r="H195" s="746">
        <v>79</v>
      </c>
      <c r="I195" s="301" t="s">
        <v>544</v>
      </c>
      <c r="J195" s="746" t="s">
        <v>30</v>
      </c>
      <c r="K195" s="746"/>
      <c r="L195" s="299"/>
      <c r="M195" s="750" t="s">
        <v>110</v>
      </c>
      <c r="N195" s="776">
        <v>88420</v>
      </c>
      <c r="O195" s="750" t="s">
        <v>110</v>
      </c>
      <c r="P195" s="730" t="s">
        <v>32</v>
      </c>
      <c r="Q195" s="1011"/>
      <c r="R195" s="1011"/>
      <c r="S195" s="1097"/>
      <c r="T195" s="1097"/>
      <c r="U195" s="1097"/>
      <c r="V195" s="771">
        <v>7502</v>
      </c>
      <c r="W195" s="1012"/>
      <c r="X195" s="1411">
        <f t="shared" si="15"/>
        <v>7502</v>
      </c>
      <c r="Y195" s="1098">
        <f t="shared" si="14"/>
        <v>0</v>
      </c>
      <c r="Z195" s="1099"/>
      <c r="AA195" s="739">
        <v>0</v>
      </c>
      <c r="AB195" s="739">
        <v>0</v>
      </c>
      <c r="AC195" s="738">
        <v>0</v>
      </c>
      <c r="AD195" s="723" t="s">
        <v>800</v>
      </c>
      <c r="AE195" s="727"/>
    </row>
    <row r="196" spans="1:31" ht="24.75" customHeight="1">
      <c r="A196" s="1268" t="s">
        <v>812</v>
      </c>
      <c r="B196" s="355" t="s">
        <v>43</v>
      </c>
      <c r="C196" s="744">
        <v>46203</v>
      </c>
      <c r="D196" s="455" t="s">
        <v>60</v>
      </c>
      <c r="E196" s="744">
        <v>46029</v>
      </c>
      <c r="F196" s="298" t="s">
        <v>804</v>
      </c>
      <c r="G196" s="745"/>
      <c r="H196" s="746">
        <v>0</v>
      </c>
      <c r="I196" s="301" t="s">
        <v>544</v>
      </c>
      <c r="J196" s="746" t="s">
        <v>33</v>
      </c>
      <c r="K196" s="746" t="s">
        <v>653</v>
      </c>
      <c r="L196" s="299"/>
      <c r="M196" s="750" t="s">
        <v>238</v>
      </c>
      <c r="N196" s="776"/>
      <c r="O196" s="750" t="s">
        <v>110</v>
      </c>
      <c r="P196" s="730" t="s">
        <v>35</v>
      </c>
      <c r="Q196" s="721">
        <v>46024</v>
      </c>
      <c r="R196" s="1375"/>
      <c r="S196" s="1097"/>
      <c r="T196" s="1097"/>
      <c r="U196" s="1097"/>
      <c r="V196" s="771">
        <v>3682</v>
      </c>
      <c r="W196" s="1012"/>
      <c r="X196" s="1411">
        <f t="shared" si="15"/>
        <v>3682</v>
      </c>
      <c r="Y196" s="1098">
        <f t="shared" si="14"/>
        <v>0</v>
      </c>
      <c r="Z196" s="1099"/>
      <c r="AA196" s="739">
        <v>0</v>
      </c>
      <c r="AB196" s="739">
        <v>0</v>
      </c>
      <c r="AC196" s="738">
        <v>0</v>
      </c>
      <c r="AD196" s="723" t="s">
        <v>813</v>
      </c>
      <c r="AE196" s="727"/>
    </row>
    <row r="197" spans="1:31" ht="24.75" customHeight="1">
      <c r="A197" s="745"/>
      <c r="B197" s="747"/>
      <c r="C197" s="747"/>
      <c r="D197" s="747"/>
      <c r="E197" s="747"/>
      <c r="F197" s="745"/>
      <c r="G197" s="745"/>
      <c r="H197" s="747"/>
      <c r="I197" s="747"/>
      <c r="J197" s="747"/>
      <c r="K197" s="747"/>
      <c r="L197" s="745"/>
      <c r="M197" s="747"/>
      <c r="N197" s="777"/>
      <c r="O197" s="747"/>
      <c r="P197" s="727"/>
      <c r="AE197" s="727"/>
    </row>
    <row r="198" spans="1:31" ht="24.75" customHeight="1">
      <c r="A198" s="745"/>
      <c r="B198" s="747"/>
      <c r="C198" s="747"/>
      <c r="D198" s="747"/>
      <c r="E198" s="747"/>
      <c r="F198" s="745"/>
      <c r="G198" s="745"/>
      <c r="H198" s="747"/>
      <c r="I198" s="747"/>
      <c r="J198" s="747"/>
      <c r="K198" s="747"/>
      <c r="L198" s="745"/>
      <c r="M198" s="747"/>
      <c r="N198" s="777"/>
      <c r="O198" s="747"/>
      <c r="P198" s="727"/>
      <c r="AE198" s="727"/>
    </row>
    <row r="199" spans="1:31" ht="24.75" customHeight="1">
      <c r="A199" s="781"/>
      <c r="B199" s="782"/>
      <c r="C199" s="782"/>
      <c r="D199" s="782"/>
      <c r="E199" s="782"/>
      <c r="F199" s="781"/>
      <c r="G199" s="781"/>
      <c r="H199" s="782"/>
      <c r="I199" s="782"/>
      <c r="J199" s="782"/>
      <c r="K199" s="782"/>
      <c r="L199" s="781"/>
      <c r="M199" s="782"/>
      <c r="N199" s="818"/>
      <c r="O199" s="782"/>
      <c r="P199" s="727"/>
      <c r="AE199" s="727"/>
    </row>
    <row r="200" spans="1:31" ht="24.75" customHeight="1">
      <c r="A200" s="745"/>
      <c r="B200" s="747"/>
      <c r="C200" s="747"/>
      <c r="D200" s="747"/>
      <c r="E200" s="747"/>
      <c r="F200" s="745"/>
      <c r="G200" s="745"/>
      <c r="H200" s="747"/>
      <c r="I200" s="747"/>
      <c r="J200" s="747"/>
      <c r="K200" s="747"/>
      <c r="L200" s="745"/>
      <c r="M200" s="747"/>
      <c r="N200" s="777"/>
      <c r="O200" s="747"/>
      <c r="P200" s="727"/>
      <c r="AE200" s="727"/>
    </row>
    <row r="201" spans="1:31" ht="24.75" customHeight="1">
      <c r="A201" s="745"/>
      <c r="B201" s="747"/>
      <c r="C201" s="747"/>
      <c r="D201" s="747"/>
      <c r="E201" s="747"/>
      <c r="F201" s="745"/>
      <c r="G201" s="745"/>
      <c r="H201" s="747"/>
      <c r="I201" s="747"/>
      <c r="J201" s="747"/>
      <c r="K201" s="747"/>
      <c r="L201" s="745"/>
      <c r="M201" s="747"/>
      <c r="N201" s="777"/>
      <c r="O201" s="747"/>
      <c r="P201" s="727"/>
      <c r="AE201" s="727"/>
    </row>
    <row r="202" spans="1:31" ht="24.75" customHeight="1">
      <c r="A202" s="745"/>
      <c r="B202" s="747"/>
      <c r="C202" s="747"/>
      <c r="D202" s="747"/>
      <c r="E202" s="747"/>
      <c r="F202" s="745"/>
      <c r="G202" s="745"/>
      <c r="H202" s="747"/>
      <c r="I202" s="747"/>
      <c r="J202" s="747"/>
      <c r="K202" s="747"/>
      <c r="L202" s="745"/>
      <c r="M202" s="747"/>
      <c r="N202" s="777"/>
      <c r="O202" s="747"/>
      <c r="P202" s="727"/>
      <c r="AE202" s="727"/>
    </row>
    <row r="203" spans="1:31" ht="24.75" customHeight="1">
      <c r="A203" s="745"/>
      <c r="B203" s="747"/>
      <c r="C203" s="747"/>
      <c r="D203" s="747"/>
      <c r="E203" s="747"/>
      <c r="F203" s="745"/>
      <c r="G203" s="745"/>
      <c r="H203" s="747"/>
      <c r="I203" s="747"/>
      <c r="J203" s="747"/>
      <c r="K203" s="747"/>
      <c r="L203" s="745"/>
      <c r="M203" s="747"/>
      <c r="N203" s="777"/>
      <c r="O203" s="747"/>
      <c r="P203" s="779"/>
      <c r="Q203" s="728"/>
      <c r="R203" s="728"/>
      <c r="S203" s="728"/>
      <c r="T203" s="728"/>
      <c r="U203" s="728"/>
      <c r="V203" s="766"/>
      <c r="W203" s="728"/>
      <c r="X203" s="728"/>
      <c r="Y203" s="728"/>
      <c r="Z203" s="728"/>
      <c r="AA203" s="728"/>
      <c r="AB203" s="728"/>
      <c r="AC203" s="728"/>
      <c r="AD203" s="768"/>
    </row>
    <row r="204" spans="1:31" ht="24.75" customHeight="1">
      <c r="A204" s="745"/>
      <c r="B204" s="747"/>
      <c r="C204" s="747"/>
      <c r="D204" s="747"/>
      <c r="E204" s="747"/>
      <c r="F204" s="745"/>
      <c r="G204" s="745"/>
      <c r="H204" s="747"/>
      <c r="I204" s="747"/>
      <c r="J204" s="747"/>
      <c r="K204" s="747"/>
      <c r="L204" s="745"/>
      <c r="M204" s="747"/>
      <c r="N204" s="777"/>
      <c r="O204" s="747"/>
      <c r="P204" s="727"/>
    </row>
    <row r="205" spans="1:31" ht="24.75" customHeight="1">
      <c r="A205" s="745"/>
      <c r="B205" s="747"/>
      <c r="C205" s="747"/>
      <c r="D205" s="747"/>
      <c r="E205" s="747"/>
      <c r="F205" s="745"/>
      <c r="G205" s="745"/>
      <c r="H205" s="747"/>
      <c r="I205" s="747"/>
      <c r="J205" s="747"/>
      <c r="K205" s="747"/>
      <c r="L205" s="745"/>
      <c r="M205" s="747"/>
      <c r="N205" s="777"/>
      <c r="O205" s="747"/>
      <c r="P205" s="727"/>
    </row>
    <row r="206" spans="1:31" ht="24.75" customHeight="1">
      <c r="A206" s="745"/>
      <c r="B206" s="747"/>
      <c r="C206" s="747"/>
      <c r="D206" s="747"/>
      <c r="E206" s="747"/>
      <c r="F206" s="745"/>
      <c r="G206" s="745"/>
      <c r="H206" s="747"/>
      <c r="I206" s="747"/>
      <c r="J206" s="747"/>
      <c r="K206" s="747"/>
      <c r="L206" s="745"/>
      <c r="M206" s="747"/>
      <c r="N206" s="777"/>
      <c r="O206" s="747"/>
      <c r="P206" s="727"/>
    </row>
    <row r="207" spans="1:31" ht="24.75" customHeight="1">
      <c r="A207" s="745"/>
      <c r="B207" s="747"/>
      <c r="C207" s="747"/>
      <c r="D207" s="747"/>
      <c r="E207" s="747"/>
      <c r="F207" s="745"/>
      <c r="G207" s="745"/>
      <c r="H207" s="747"/>
      <c r="I207" s="747"/>
      <c r="J207" s="747"/>
      <c r="K207" s="747"/>
      <c r="L207" s="745"/>
      <c r="M207" s="747"/>
      <c r="N207" s="777"/>
      <c r="O207" s="747"/>
      <c r="P207" s="727"/>
    </row>
    <row r="208" spans="1:31" ht="24.75" customHeight="1">
      <c r="A208" s="745"/>
      <c r="B208" s="747"/>
      <c r="C208" s="747"/>
      <c r="D208" s="747"/>
      <c r="E208" s="747"/>
      <c r="F208" s="745"/>
      <c r="G208" s="745"/>
      <c r="H208" s="747"/>
      <c r="I208" s="747"/>
      <c r="J208" s="747"/>
      <c r="K208" s="747"/>
      <c r="L208" s="745"/>
      <c r="M208" s="747"/>
      <c r="N208" s="777"/>
      <c r="O208" s="747"/>
      <c r="P208" s="727"/>
    </row>
    <row r="209" spans="1:16" ht="24.75" customHeight="1">
      <c r="A209" s="745"/>
      <c r="B209" s="747"/>
      <c r="C209" s="747"/>
      <c r="D209" s="747"/>
      <c r="E209" s="747"/>
      <c r="F209" s="745"/>
      <c r="G209" s="745"/>
      <c r="H209" s="747"/>
      <c r="I209" s="747"/>
      <c r="J209" s="747"/>
      <c r="K209" s="747"/>
      <c r="L209" s="745"/>
      <c r="M209" s="747"/>
      <c r="N209" s="777"/>
      <c r="O209" s="747"/>
      <c r="P209" s="727"/>
    </row>
    <row r="210" spans="1:16" ht="24.75" customHeight="1">
      <c r="A210" s="745"/>
      <c r="B210" s="747"/>
      <c r="C210" s="747"/>
      <c r="D210" s="747"/>
      <c r="E210" s="747"/>
      <c r="F210" s="745"/>
      <c r="G210" s="745"/>
      <c r="H210" s="747"/>
      <c r="I210" s="747"/>
      <c r="J210" s="747"/>
      <c r="K210" s="747"/>
      <c r="L210" s="745"/>
      <c r="M210" s="747"/>
      <c r="N210" s="777"/>
      <c r="O210" s="747"/>
      <c r="P210" s="727"/>
    </row>
    <row r="211" spans="1:16" ht="24.75" customHeight="1">
      <c r="A211" s="745"/>
      <c r="B211" s="747"/>
      <c r="C211" s="747"/>
      <c r="D211" s="747"/>
      <c r="E211" s="747"/>
      <c r="F211" s="745"/>
      <c r="G211" s="745"/>
      <c r="H211" s="747"/>
      <c r="I211" s="747"/>
      <c r="J211" s="747"/>
      <c r="K211" s="747"/>
      <c r="L211" s="745"/>
      <c r="M211" s="747"/>
      <c r="N211" s="777"/>
      <c r="O211" s="747"/>
      <c r="P211" s="727"/>
    </row>
    <row r="212" spans="1:16" ht="24.75" customHeight="1">
      <c r="A212" s="745"/>
      <c r="B212" s="747"/>
      <c r="C212" s="747"/>
      <c r="D212" s="747"/>
      <c r="E212" s="747"/>
      <c r="F212" s="745"/>
      <c r="G212" s="745"/>
      <c r="H212" s="747"/>
      <c r="I212" s="747"/>
      <c r="J212" s="747"/>
      <c r="K212" s="747"/>
      <c r="L212" s="745"/>
      <c r="M212" s="747"/>
      <c r="N212" s="777"/>
      <c r="O212" s="747"/>
      <c r="P212" s="727"/>
    </row>
    <row r="213" spans="1:16" ht="24.75" customHeight="1">
      <c r="A213" s="745"/>
      <c r="B213" s="747"/>
      <c r="C213" s="747"/>
      <c r="D213" s="747"/>
      <c r="E213" s="747"/>
      <c r="F213" s="745"/>
      <c r="G213" s="745"/>
      <c r="H213" s="747"/>
      <c r="I213" s="747"/>
      <c r="J213" s="747"/>
      <c r="K213" s="747"/>
      <c r="L213" s="745"/>
      <c r="M213" s="747"/>
      <c r="N213" s="777"/>
      <c r="O213" s="747"/>
      <c r="P213" s="727"/>
    </row>
    <row r="214" spans="1:16" ht="24.75" customHeight="1">
      <c r="A214" s="745"/>
      <c r="B214" s="747"/>
      <c r="C214" s="747"/>
      <c r="D214" s="747"/>
      <c r="E214" s="747"/>
      <c r="F214" s="745"/>
      <c r="G214" s="745"/>
      <c r="H214" s="747"/>
      <c r="I214" s="747"/>
      <c r="J214" s="747"/>
      <c r="K214" s="747"/>
      <c r="L214" s="745"/>
      <c r="M214" s="747"/>
      <c r="N214" s="777"/>
      <c r="O214" s="747"/>
      <c r="P214" s="727"/>
    </row>
    <row r="215" spans="1:16" ht="24.75" customHeight="1">
      <c r="A215" s="745"/>
      <c r="B215" s="747"/>
      <c r="C215" s="747"/>
      <c r="D215" s="747"/>
      <c r="E215" s="747"/>
      <c r="F215" s="745"/>
      <c r="G215" s="745"/>
      <c r="H215" s="747"/>
      <c r="I215" s="747"/>
      <c r="J215" s="747"/>
      <c r="K215" s="747"/>
      <c r="L215" s="745"/>
      <c r="M215" s="747"/>
      <c r="N215" s="777"/>
      <c r="O215" s="747"/>
      <c r="P215" s="727"/>
    </row>
    <row r="216" spans="1:16" ht="24.75" customHeight="1">
      <c r="A216" s="745"/>
      <c r="B216" s="747"/>
      <c r="C216" s="747"/>
      <c r="D216" s="747"/>
      <c r="E216" s="747"/>
      <c r="F216" s="745"/>
      <c r="G216" s="745"/>
      <c r="H216" s="747"/>
      <c r="I216" s="747"/>
      <c r="J216" s="747"/>
      <c r="K216" s="747"/>
      <c r="L216" s="745"/>
      <c r="M216" s="747"/>
      <c r="N216" s="777"/>
      <c r="O216" s="747"/>
      <c r="P216" s="727"/>
    </row>
    <row r="217" spans="1:16" ht="24.75" customHeight="1">
      <c r="A217" s="745"/>
      <c r="B217" s="747"/>
      <c r="C217" s="747"/>
      <c r="D217" s="747"/>
      <c r="E217" s="747"/>
      <c r="F217" s="745"/>
      <c r="G217" s="745"/>
      <c r="H217" s="747"/>
      <c r="I217" s="747"/>
      <c r="J217" s="747"/>
      <c r="K217" s="747"/>
      <c r="L217" s="745"/>
      <c r="M217" s="747"/>
      <c r="N217" s="777"/>
      <c r="O217" s="747"/>
      <c r="P217" s="727"/>
    </row>
    <row r="218" spans="1:16" ht="24.75" customHeight="1">
      <c r="A218" s="745"/>
      <c r="B218" s="747"/>
      <c r="C218" s="747"/>
      <c r="D218" s="747"/>
      <c r="E218" s="747"/>
      <c r="F218" s="745"/>
      <c r="G218" s="745"/>
      <c r="H218" s="747"/>
      <c r="I218" s="747"/>
      <c r="J218" s="747"/>
      <c r="K218" s="747"/>
      <c r="L218" s="745"/>
      <c r="M218" s="747"/>
      <c r="N218" s="777"/>
      <c r="O218" s="747"/>
      <c r="P218" s="727"/>
    </row>
    <row r="219" spans="1:16" ht="24.75" customHeight="1">
      <c r="A219" s="745"/>
      <c r="B219" s="747"/>
      <c r="C219" s="747"/>
      <c r="D219" s="747"/>
      <c r="E219" s="747"/>
      <c r="F219" s="745"/>
      <c r="G219" s="745"/>
      <c r="H219" s="747"/>
      <c r="I219" s="747"/>
      <c r="J219" s="747"/>
      <c r="K219" s="747"/>
      <c r="L219" s="745"/>
      <c r="M219" s="747"/>
      <c r="N219" s="777"/>
      <c r="O219" s="747"/>
      <c r="P219" s="727"/>
    </row>
    <row r="220" spans="1:16" ht="24.75" customHeight="1">
      <c r="A220" s="745"/>
      <c r="B220" s="747"/>
      <c r="C220" s="747"/>
      <c r="D220" s="747"/>
      <c r="E220" s="747"/>
      <c r="F220" s="745"/>
      <c r="G220" s="745"/>
      <c r="H220" s="747"/>
      <c r="I220" s="747"/>
      <c r="J220" s="747"/>
      <c r="K220" s="747"/>
      <c r="L220" s="745"/>
      <c r="M220" s="747"/>
      <c r="N220" s="777"/>
      <c r="O220" s="747"/>
      <c r="P220" s="727"/>
    </row>
    <row r="221" spans="1:16" ht="24.75" customHeight="1">
      <c r="A221" s="745"/>
      <c r="B221" s="747"/>
      <c r="C221" s="747"/>
      <c r="D221" s="747"/>
      <c r="E221" s="747"/>
      <c r="F221" s="745"/>
      <c r="G221" s="745"/>
      <c r="H221" s="747"/>
      <c r="I221" s="747"/>
      <c r="J221" s="747"/>
      <c r="K221" s="747"/>
      <c r="L221" s="745"/>
      <c r="M221" s="747"/>
      <c r="N221" s="777"/>
      <c r="O221" s="747"/>
      <c r="P221" s="727"/>
    </row>
    <row r="222" spans="1:16" ht="24.75" customHeight="1">
      <c r="A222" s="745"/>
      <c r="B222" s="747"/>
      <c r="C222" s="747"/>
      <c r="D222" s="747"/>
      <c r="E222" s="747"/>
      <c r="F222" s="745"/>
      <c r="G222" s="745"/>
      <c r="H222" s="747"/>
      <c r="I222" s="747"/>
      <c r="J222" s="747"/>
      <c r="K222" s="747"/>
      <c r="L222" s="745"/>
      <c r="M222" s="747"/>
      <c r="N222" s="777"/>
      <c r="O222" s="747"/>
      <c r="P222" s="727"/>
    </row>
    <row r="223" spans="1:16" ht="24.75" customHeight="1">
      <c r="A223" s="745"/>
      <c r="B223" s="747"/>
      <c r="C223" s="747"/>
      <c r="D223" s="747"/>
      <c r="E223" s="747"/>
      <c r="F223" s="745"/>
      <c r="G223" s="745"/>
      <c r="H223" s="747"/>
      <c r="I223" s="747"/>
      <c r="J223" s="747"/>
      <c r="K223" s="747"/>
      <c r="L223" s="745"/>
      <c r="M223" s="747"/>
      <c r="N223" s="777"/>
      <c r="O223" s="747"/>
      <c r="P223" s="727"/>
    </row>
    <row r="224" spans="1:16" ht="24.75" customHeight="1">
      <c r="A224" s="745"/>
      <c r="B224" s="747"/>
      <c r="C224" s="747"/>
      <c r="D224" s="747"/>
      <c r="E224" s="747"/>
      <c r="F224" s="745"/>
      <c r="G224" s="745"/>
      <c r="H224" s="747"/>
      <c r="I224" s="747"/>
      <c r="J224" s="747"/>
      <c r="K224" s="747"/>
      <c r="L224" s="745"/>
      <c r="M224" s="747"/>
      <c r="N224" s="777"/>
      <c r="O224" s="747"/>
      <c r="P224" s="727"/>
    </row>
    <row r="225" spans="1:16" ht="24.75" customHeight="1">
      <c r="A225" s="745"/>
      <c r="B225" s="747"/>
      <c r="C225" s="747"/>
      <c r="D225" s="747"/>
      <c r="E225" s="747"/>
      <c r="F225" s="745"/>
      <c r="G225" s="745"/>
      <c r="H225" s="747"/>
      <c r="I225" s="747"/>
      <c r="J225" s="747"/>
      <c r="K225" s="747"/>
      <c r="L225" s="745"/>
      <c r="M225" s="747"/>
      <c r="N225" s="777"/>
      <c r="O225" s="747"/>
      <c r="P225" s="727"/>
    </row>
    <row r="226" spans="1:16" ht="24.75" customHeight="1">
      <c r="A226" s="745"/>
      <c r="B226" s="747"/>
      <c r="C226" s="747"/>
      <c r="D226" s="747"/>
      <c r="E226" s="747"/>
      <c r="F226" s="745"/>
      <c r="G226" s="745"/>
      <c r="H226" s="747"/>
      <c r="I226" s="747"/>
      <c r="J226" s="747"/>
      <c r="K226" s="747"/>
      <c r="L226" s="745"/>
      <c r="M226" s="747"/>
      <c r="N226" s="777"/>
      <c r="O226" s="747"/>
      <c r="P226" s="727"/>
    </row>
    <row r="227" spans="1:16" ht="24.75" customHeight="1">
      <c r="A227" s="745"/>
      <c r="B227" s="747"/>
      <c r="C227" s="747"/>
      <c r="D227" s="747"/>
      <c r="E227" s="747"/>
      <c r="F227" s="745"/>
      <c r="G227" s="745"/>
      <c r="H227" s="747"/>
      <c r="I227" s="747"/>
      <c r="J227" s="747"/>
      <c r="K227" s="747"/>
      <c r="L227" s="745"/>
      <c r="M227" s="747"/>
      <c r="N227" s="777"/>
      <c r="O227" s="747"/>
      <c r="P227" s="727"/>
    </row>
    <row r="228" spans="1:16" ht="24.75" customHeight="1">
      <c r="A228" s="745"/>
      <c r="B228" s="747"/>
      <c r="C228" s="747"/>
      <c r="D228" s="747"/>
      <c r="E228" s="747"/>
      <c r="F228" s="745"/>
      <c r="G228" s="745"/>
      <c r="H228" s="747"/>
      <c r="I228" s="747"/>
      <c r="J228" s="747"/>
      <c r="K228" s="747"/>
      <c r="L228" s="745"/>
      <c r="M228" s="747"/>
      <c r="N228" s="777"/>
      <c r="O228" s="747"/>
      <c r="P228" s="727"/>
    </row>
    <row r="229" spans="1:16" ht="24.75" customHeight="1">
      <c r="A229" s="745"/>
      <c r="B229" s="747"/>
      <c r="C229" s="747"/>
      <c r="D229" s="747"/>
      <c r="E229" s="747"/>
      <c r="F229" s="745"/>
      <c r="G229" s="745"/>
      <c r="H229" s="747"/>
      <c r="I229" s="747"/>
      <c r="J229" s="747"/>
      <c r="K229" s="747"/>
      <c r="L229" s="745"/>
      <c r="M229" s="747"/>
      <c r="N229" s="777"/>
      <c r="O229" s="747"/>
      <c r="P229" s="727"/>
    </row>
    <row r="230" spans="1:16" ht="24.75" customHeight="1">
      <c r="A230" s="745"/>
      <c r="B230" s="747"/>
      <c r="C230" s="747"/>
      <c r="D230" s="747"/>
      <c r="E230" s="747"/>
      <c r="F230" s="745"/>
      <c r="G230" s="745"/>
      <c r="H230" s="747"/>
      <c r="I230" s="747"/>
      <c r="J230" s="747"/>
      <c r="K230" s="747"/>
      <c r="L230" s="745"/>
      <c r="M230" s="747"/>
      <c r="N230" s="777"/>
      <c r="O230" s="747"/>
      <c r="P230" s="727"/>
    </row>
    <row r="231" spans="1:16" ht="24.75" customHeight="1">
      <c r="A231" s="745"/>
      <c r="B231" s="747"/>
      <c r="C231" s="747"/>
      <c r="D231" s="747"/>
      <c r="E231" s="747"/>
      <c r="F231" s="745"/>
      <c r="G231" s="745"/>
      <c r="H231" s="747"/>
      <c r="I231" s="747"/>
      <c r="J231" s="747"/>
      <c r="K231" s="747"/>
      <c r="L231" s="745"/>
      <c r="M231" s="747"/>
      <c r="N231" s="777"/>
      <c r="O231" s="747"/>
      <c r="P231" s="727"/>
    </row>
    <row r="232" spans="1:16" ht="15" customHeight="1">
      <c r="A232" s="766"/>
      <c r="B232" s="728"/>
      <c r="C232" s="728"/>
      <c r="D232" s="728"/>
      <c r="E232" s="728"/>
      <c r="F232" s="766"/>
      <c r="G232" s="766"/>
      <c r="H232" s="728"/>
      <c r="I232" s="728"/>
      <c r="J232" s="728"/>
      <c r="K232" s="728"/>
      <c r="L232" s="766"/>
      <c r="M232" s="728"/>
      <c r="N232" s="767"/>
      <c r="O232" s="728"/>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1" t="s">
        <v>534</v>
      </c>
      <c r="U1" s="1061" t="s">
        <v>535</v>
      </c>
      <c r="V1" s="342" t="s">
        <v>69</v>
      </c>
      <c r="W1" s="342" t="s">
        <v>536</v>
      </c>
      <c r="X1" s="342" t="s">
        <v>537</v>
      </c>
      <c r="Y1" s="342" t="s">
        <v>496</v>
      </c>
      <c r="Z1" s="342" t="s">
        <v>538</v>
      </c>
      <c r="AA1" s="391" t="s">
        <v>539</v>
      </c>
      <c r="AB1" s="342" t="s">
        <v>498</v>
      </c>
      <c r="AC1" s="342" t="s">
        <v>540</v>
      </c>
      <c r="AD1" s="414" t="s">
        <v>541</v>
      </c>
    </row>
    <row r="2" spans="1:30" ht="39.75" customHeight="1">
      <c r="A2" s="1373" t="s">
        <v>814</v>
      </c>
      <c r="B2" s="377" t="s">
        <v>34</v>
      </c>
      <c r="C2" s="1429">
        <v>46172</v>
      </c>
      <c r="D2" s="360" t="s">
        <v>50</v>
      </c>
      <c r="E2" s="360">
        <v>45905</v>
      </c>
      <c r="F2" s="360" t="s">
        <v>55</v>
      </c>
      <c r="G2" s="361"/>
      <c r="H2" s="362">
        <v>0</v>
      </c>
      <c r="I2" s="1064" t="s">
        <v>591</v>
      </c>
      <c r="J2" s="362" t="s">
        <v>30</v>
      </c>
      <c r="K2" s="369"/>
      <c r="L2" s="299">
        <v>45943</v>
      </c>
      <c r="M2" s="681" t="s">
        <v>110</v>
      </c>
      <c r="N2" s="609">
        <v>2167.3000000000002</v>
      </c>
      <c r="O2" s="362" t="s">
        <v>110</v>
      </c>
      <c r="P2" s="1383" t="s">
        <v>38</v>
      </c>
      <c r="Q2" s="363">
        <v>45908</v>
      </c>
      <c r="R2" s="1394" t="s">
        <v>110</v>
      </c>
      <c r="S2" s="363" t="s">
        <v>815</v>
      </c>
      <c r="T2" s="373" t="s">
        <v>816</v>
      </c>
      <c r="U2" s="373" t="s">
        <v>816</v>
      </c>
      <c r="V2" s="333">
        <v>158</v>
      </c>
      <c r="W2" s="1382">
        <v>195</v>
      </c>
      <c r="X2" s="44">
        <f t="shared" ref="X2:X20" si="0">SUM(V2-W2)</f>
        <v>-37</v>
      </c>
      <c r="Y2" s="3">
        <f t="shared" ref="Y2:Y20" si="1">IFERROR($W2/$V2, 0)</f>
        <v>1.2341772151898733</v>
      </c>
      <c r="Z2" s="30" t="s">
        <v>817</v>
      </c>
      <c r="AA2" s="1203">
        <v>1</v>
      </c>
      <c r="AB2" s="1203">
        <v>1</v>
      </c>
      <c r="AC2" s="1203">
        <v>1</v>
      </c>
      <c r="AD2" s="1392" t="s">
        <v>818</v>
      </c>
    </row>
    <row r="3" spans="1:30" ht="39.75" customHeight="1">
      <c r="A3" s="1447" t="s">
        <v>819</v>
      </c>
      <c r="B3" s="377" t="s">
        <v>34</v>
      </c>
      <c r="C3" s="1274">
        <v>46099</v>
      </c>
      <c r="D3" s="1275" t="s">
        <v>50</v>
      </c>
      <c r="E3" s="1275">
        <v>45959</v>
      </c>
      <c r="F3" s="1260" t="s">
        <v>55</v>
      </c>
      <c r="G3" s="1275" t="s">
        <v>820</v>
      </c>
      <c r="H3" s="1286">
        <v>69</v>
      </c>
      <c r="I3" s="1242" t="s">
        <v>591</v>
      </c>
      <c r="J3" s="1242" t="s">
        <v>30</v>
      </c>
      <c r="K3" s="369"/>
      <c r="L3" s="1275">
        <v>45925</v>
      </c>
      <c r="M3" s="1283" t="s">
        <v>110</v>
      </c>
      <c r="N3" s="1287">
        <v>51632</v>
      </c>
      <c r="O3" s="1283" t="s">
        <v>110</v>
      </c>
      <c r="P3" s="1448" t="s">
        <v>38</v>
      </c>
      <c r="Q3" s="1243">
        <v>45932</v>
      </c>
      <c r="R3" s="1243" t="s">
        <v>110</v>
      </c>
      <c r="S3" s="363" t="s">
        <v>815</v>
      </c>
      <c r="T3" s="363">
        <v>46139</v>
      </c>
      <c r="U3" s="363">
        <v>46139</v>
      </c>
      <c r="V3" s="1244">
        <v>3997</v>
      </c>
      <c r="W3" s="1446">
        <v>3937</v>
      </c>
      <c r="X3" s="1245">
        <f t="shared" si="0"/>
        <v>60</v>
      </c>
      <c r="Y3" s="365">
        <f t="shared" si="1"/>
        <v>0.98498874155616711</v>
      </c>
      <c r="Z3" s="1243">
        <v>45960</v>
      </c>
      <c r="AA3" s="1203">
        <v>1</v>
      </c>
      <c r="AB3" s="1203">
        <v>1</v>
      </c>
      <c r="AC3" s="1203">
        <v>1</v>
      </c>
      <c r="AD3" s="1262" t="s">
        <v>821</v>
      </c>
    </row>
    <row r="4" spans="1:30" ht="39.75" customHeight="1">
      <c r="A4" s="1373" t="s">
        <v>822</v>
      </c>
      <c r="B4" s="377" t="s">
        <v>34</v>
      </c>
      <c r="C4" s="360">
        <v>45989</v>
      </c>
      <c r="D4" s="367" t="s">
        <v>54</v>
      </c>
      <c r="E4" s="367">
        <v>45964</v>
      </c>
      <c r="F4" s="366" t="s">
        <v>51</v>
      </c>
      <c r="G4" s="1100" t="s">
        <v>823</v>
      </c>
      <c r="H4" s="1068">
        <v>74</v>
      </c>
      <c r="I4" s="362" t="s">
        <v>591</v>
      </c>
      <c r="J4" s="362" t="s">
        <v>30</v>
      </c>
      <c r="K4" s="362"/>
      <c r="L4" s="19">
        <v>45932</v>
      </c>
      <c r="M4" s="1101" t="s">
        <v>110</v>
      </c>
      <c r="N4" s="1069">
        <v>47064</v>
      </c>
      <c r="O4" s="372" t="s">
        <v>110</v>
      </c>
      <c r="P4" s="1383" t="s">
        <v>38</v>
      </c>
      <c r="Q4" s="370">
        <v>45932</v>
      </c>
      <c r="R4" s="370" t="s">
        <v>110</v>
      </c>
      <c r="S4" s="363" t="s">
        <v>815</v>
      </c>
      <c r="T4" s="363">
        <v>46140</v>
      </c>
      <c r="U4" s="363">
        <v>46140</v>
      </c>
      <c r="V4" s="671">
        <v>4716</v>
      </c>
      <c r="W4" s="1382">
        <v>4731</v>
      </c>
      <c r="X4" s="364">
        <f t="shared" si="0"/>
        <v>-15</v>
      </c>
      <c r="Y4" s="365">
        <f t="shared" si="1"/>
        <v>1.0031806615776082</v>
      </c>
      <c r="Z4" s="370">
        <v>45971</v>
      </c>
      <c r="AA4" s="1203">
        <v>1</v>
      </c>
      <c r="AB4" s="1203">
        <v>1</v>
      </c>
      <c r="AC4" s="1203">
        <v>1</v>
      </c>
      <c r="AD4" s="803" t="s">
        <v>824</v>
      </c>
    </row>
    <row r="5" spans="1:30" ht="39.75" customHeight="1">
      <c r="A5" s="1282" t="s">
        <v>825</v>
      </c>
      <c r="B5" s="377" t="s">
        <v>34</v>
      </c>
      <c r="C5" s="1274">
        <v>46099</v>
      </c>
      <c r="D5" s="1275" t="s">
        <v>54</v>
      </c>
      <c r="E5" s="1275">
        <v>45975</v>
      </c>
      <c r="F5" s="1260" t="s">
        <v>51</v>
      </c>
      <c r="G5" s="1275" t="s">
        <v>826</v>
      </c>
      <c r="H5" s="1068">
        <v>48</v>
      </c>
      <c r="I5" s="1242" t="s">
        <v>591</v>
      </c>
      <c r="J5" s="1242" t="s">
        <v>30</v>
      </c>
      <c r="K5" s="362"/>
      <c r="L5" s="1275" t="s">
        <v>260</v>
      </c>
      <c r="M5" s="1283" t="s">
        <v>110</v>
      </c>
      <c r="N5" s="1069">
        <v>39064</v>
      </c>
      <c r="O5" s="372" t="s">
        <v>110</v>
      </c>
      <c r="P5" s="1284" t="s">
        <v>38</v>
      </c>
      <c r="Q5" s="1243">
        <v>45932</v>
      </c>
      <c r="R5" s="1243" t="s">
        <v>110</v>
      </c>
      <c r="S5" s="363" t="s">
        <v>815</v>
      </c>
      <c r="T5" s="363">
        <v>46140</v>
      </c>
      <c r="U5" s="363">
        <v>46140</v>
      </c>
      <c r="V5" s="1244">
        <v>2982</v>
      </c>
      <c r="W5" s="1285">
        <v>2970</v>
      </c>
      <c r="X5" s="1245">
        <f t="shared" si="0"/>
        <v>12</v>
      </c>
      <c r="Y5" s="365">
        <f t="shared" si="1"/>
        <v>0.99597585513078468</v>
      </c>
      <c r="Z5" s="1243">
        <v>46104</v>
      </c>
      <c r="AA5" s="1203">
        <v>1</v>
      </c>
      <c r="AB5" s="1203">
        <v>1</v>
      </c>
      <c r="AC5" s="1203">
        <v>1</v>
      </c>
      <c r="AD5" s="1262" t="s">
        <v>827</v>
      </c>
    </row>
    <row r="6" spans="1:30" ht="39.75" customHeight="1">
      <c r="A6" s="616" t="s">
        <v>828</v>
      </c>
      <c r="B6" s="377" t="s">
        <v>34</v>
      </c>
      <c r="C6" s="1429">
        <v>46172</v>
      </c>
      <c r="D6" s="367" t="s">
        <v>54</v>
      </c>
      <c r="E6" s="367">
        <v>46101</v>
      </c>
      <c r="F6" s="366" t="s">
        <v>53</v>
      </c>
      <c r="G6" s="700" t="s">
        <v>829</v>
      </c>
      <c r="H6" s="998">
        <v>0</v>
      </c>
      <c r="I6" s="372" t="s">
        <v>591</v>
      </c>
      <c r="J6" s="1068" t="s">
        <v>30</v>
      </c>
      <c r="K6" s="692"/>
      <c r="L6" s="700" t="s">
        <v>260</v>
      </c>
      <c r="M6" s="372" t="s">
        <v>110</v>
      </c>
      <c r="N6" s="999">
        <v>49932.800000000003</v>
      </c>
      <c r="O6" s="372" t="s">
        <v>110</v>
      </c>
      <c r="P6" s="733" t="s">
        <v>38</v>
      </c>
      <c r="Q6" s="1000">
        <v>46077</v>
      </c>
      <c r="R6" s="1000" t="s">
        <v>110</v>
      </c>
      <c r="S6" s="363" t="s">
        <v>815</v>
      </c>
      <c r="T6" s="373" t="s">
        <v>816</v>
      </c>
      <c r="U6" s="373" t="s">
        <v>816</v>
      </c>
      <c r="V6" s="1001">
        <v>4048</v>
      </c>
      <c r="W6" s="1264">
        <v>4028</v>
      </c>
      <c r="X6" s="996">
        <f t="shared" si="0"/>
        <v>20</v>
      </c>
      <c r="Y6" s="365">
        <f t="shared" si="1"/>
        <v>0.99505928853754944</v>
      </c>
      <c r="Z6" s="1000">
        <v>46111</v>
      </c>
      <c r="AA6" s="1203">
        <v>1</v>
      </c>
      <c r="AB6" s="698">
        <v>0</v>
      </c>
      <c r="AC6" s="1065">
        <v>0</v>
      </c>
      <c r="AD6" s="1415"/>
    </row>
    <row r="7" spans="1:30" ht="39.75" customHeight="1">
      <c r="A7" s="732" t="s">
        <v>830</v>
      </c>
      <c r="B7" s="377" t="s">
        <v>34</v>
      </c>
      <c r="C7" s="1429">
        <v>46172</v>
      </c>
      <c r="D7" s="700" t="s">
        <v>54</v>
      </c>
      <c r="E7" s="700">
        <v>46101</v>
      </c>
      <c r="F7" s="701" t="s">
        <v>53</v>
      </c>
      <c r="G7" s="700" t="s">
        <v>831</v>
      </c>
      <c r="H7" s="702">
        <v>0</v>
      </c>
      <c r="I7" s="372" t="s">
        <v>591</v>
      </c>
      <c r="J7" s="1068" t="s">
        <v>30</v>
      </c>
      <c r="K7" s="692"/>
      <c r="L7" s="700" t="s">
        <v>260</v>
      </c>
      <c r="M7" s="372" t="s">
        <v>110</v>
      </c>
      <c r="N7" s="708">
        <v>18270.8</v>
      </c>
      <c r="O7" s="372" t="s">
        <v>110</v>
      </c>
      <c r="P7" s="733" t="s">
        <v>38</v>
      </c>
      <c r="Q7" s="705">
        <v>46077</v>
      </c>
      <c r="R7" s="705" t="s">
        <v>110</v>
      </c>
      <c r="S7" s="363" t="s">
        <v>815</v>
      </c>
      <c r="T7" s="373" t="s">
        <v>816</v>
      </c>
      <c r="U7" s="373" t="s">
        <v>816</v>
      </c>
      <c r="V7" s="706">
        <v>1388</v>
      </c>
      <c r="W7" s="734">
        <v>1360</v>
      </c>
      <c r="X7" s="696">
        <f t="shared" si="0"/>
        <v>28</v>
      </c>
      <c r="Y7" s="365">
        <f t="shared" si="1"/>
        <v>0.97982708933717577</v>
      </c>
      <c r="Z7" s="1007">
        <v>46118</v>
      </c>
      <c r="AA7" s="1203">
        <v>1</v>
      </c>
      <c r="AB7" s="698">
        <v>0</v>
      </c>
      <c r="AC7" s="706">
        <v>0</v>
      </c>
      <c r="AD7" s="699" t="s">
        <v>832</v>
      </c>
    </row>
    <row r="8" spans="1:30" ht="39.75" customHeight="1">
      <c r="A8" s="732" t="s">
        <v>130</v>
      </c>
      <c r="B8" s="377" t="s">
        <v>34</v>
      </c>
      <c r="C8" s="690">
        <v>46040</v>
      </c>
      <c r="D8" s="1260" t="s">
        <v>833</v>
      </c>
      <c r="E8" s="700">
        <v>45867</v>
      </c>
      <c r="F8" s="701" t="s">
        <v>53</v>
      </c>
      <c r="G8" s="1260" t="s">
        <v>834</v>
      </c>
      <c r="H8" s="702">
        <v>0</v>
      </c>
      <c r="I8" s="372" t="s">
        <v>591</v>
      </c>
      <c r="J8" s="1191" t="s">
        <v>30</v>
      </c>
      <c r="K8" s="362"/>
      <c r="L8" s="700" t="s">
        <v>260</v>
      </c>
      <c r="M8" s="1191" t="s">
        <v>110</v>
      </c>
      <c r="N8" s="708">
        <v>144972.5</v>
      </c>
      <c r="O8" s="1191" t="s">
        <v>110</v>
      </c>
      <c r="P8" s="733" t="s">
        <v>38</v>
      </c>
      <c r="Q8" s="1243">
        <v>45867</v>
      </c>
      <c r="R8" s="1243"/>
      <c r="S8" s="363" t="s">
        <v>815</v>
      </c>
      <c r="T8" s="373" t="s">
        <v>816</v>
      </c>
      <c r="U8" s="373" t="s">
        <v>816</v>
      </c>
      <c r="V8" s="1244">
        <v>9840</v>
      </c>
      <c r="W8" s="1285">
        <v>9806</v>
      </c>
      <c r="X8" s="1245">
        <f t="shared" si="0"/>
        <v>34</v>
      </c>
      <c r="Y8" s="365">
        <f t="shared" si="1"/>
        <v>0.99654471544715451</v>
      </c>
      <c r="Z8" s="1243">
        <v>45884</v>
      </c>
      <c r="AA8" s="698">
        <v>1</v>
      </c>
      <c r="AB8" s="698">
        <v>0</v>
      </c>
      <c r="AC8" s="1246">
        <v>9106</v>
      </c>
      <c r="AD8" s="1262" t="s">
        <v>835</v>
      </c>
    </row>
    <row r="9" spans="1:30" ht="39.75" customHeight="1">
      <c r="A9" s="732" t="s">
        <v>836</v>
      </c>
      <c r="B9" s="377" t="s">
        <v>34</v>
      </c>
      <c r="C9" s="690">
        <v>46103</v>
      </c>
      <c r="D9" s="358" t="s">
        <v>52</v>
      </c>
      <c r="E9" s="700">
        <v>46077</v>
      </c>
      <c r="F9" s="366" t="s">
        <v>53</v>
      </c>
      <c r="G9" s="1260" t="s">
        <v>837</v>
      </c>
      <c r="H9" s="369">
        <v>0</v>
      </c>
      <c r="I9" s="372" t="s">
        <v>591</v>
      </c>
      <c r="J9" s="1191" t="s">
        <v>30</v>
      </c>
      <c r="K9" s="1242"/>
      <c r="L9" s="1275" t="s">
        <v>260</v>
      </c>
      <c r="M9" s="1191" t="s">
        <v>110</v>
      </c>
      <c r="N9" s="416">
        <v>12977.65</v>
      </c>
      <c r="O9" s="1191" t="s">
        <v>110</v>
      </c>
      <c r="P9" s="733"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6">
        <v>0</v>
      </c>
      <c r="AD9" s="1262"/>
    </row>
    <row r="10" spans="1:30" ht="39.75" customHeight="1">
      <c r="A10" s="732" t="s">
        <v>838</v>
      </c>
      <c r="B10" s="377" t="s">
        <v>34</v>
      </c>
      <c r="C10" s="1429">
        <v>46172</v>
      </c>
      <c r="D10" s="366" t="s">
        <v>54</v>
      </c>
      <c r="E10" s="367">
        <v>46056</v>
      </c>
      <c r="F10" s="366" t="s">
        <v>53</v>
      </c>
      <c r="G10" s="1260" t="s">
        <v>839</v>
      </c>
      <c r="H10" s="1191">
        <v>0</v>
      </c>
      <c r="I10" s="1283" t="s">
        <v>591</v>
      </c>
      <c r="J10" s="1191" t="s">
        <v>30</v>
      </c>
      <c r="K10" s="692"/>
      <c r="L10" s="1275" t="s">
        <v>260</v>
      </c>
      <c r="M10" s="1191" t="s">
        <v>110</v>
      </c>
      <c r="N10" s="416">
        <v>118710.8</v>
      </c>
      <c r="O10" s="1191" t="s">
        <v>110</v>
      </c>
      <c r="P10" s="733"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6">
        <v>0</v>
      </c>
      <c r="AD10" s="1262" t="s">
        <v>840</v>
      </c>
    </row>
    <row r="11" spans="1:30" ht="39.75" customHeight="1">
      <c r="A11" s="616" t="s">
        <v>841</v>
      </c>
      <c r="B11" s="377" t="s">
        <v>34</v>
      </c>
      <c r="C11" s="360">
        <v>46174</v>
      </c>
      <c r="D11" s="366" t="s">
        <v>58</v>
      </c>
      <c r="E11" s="367">
        <v>46070</v>
      </c>
      <c r="F11" s="366" t="s">
        <v>53</v>
      </c>
      <c r="G11" s="701"/>
      <c r="H11" s="998">
        <v>115</v>
      </c>
      <c r="I11" s="372" t="s">
        <v>591</v>
      </c>
      <c r="J11" s="746" t="s">
        <v>36</v>
      </c>
      <c r="K11" s="692"/>
      <c r="L11" s="700" t="s">
        <v>260</v>
      </c>
      <c r="M11" s="702" t="s">
        <v>110</v>
      </c>
      <c r="N11" s="822">
        <v>125188</v>
      </c>
      <c r="O11" s="702" t="s">
        <v>110</v>
      </c>
      <c r="P11" s="733" t="s">
        <v>38</v>
      </c>
      <c r="Q11" s="1000">
        <v>46083</v>
      </c>
      <c r="R11" s="1000" t="s">
        <v>238</v>
      </c>
      <c r="S11" s="363" t="s">
        <v>815</v>
      </c>
      <c r="T11" s="373" t="s">
        <v>816</v>
      </c>
      <c r="U11" s="373" t="s">
        <v>816</v>
      </c>
      <c r="V11" s="1001">
        <v>7078</v>
      </c>
      <c r="W11" s="1264">
        <v>7239</v>
      </c>
      <c r="X11" s="996">
        <f t="shared" si="0"/>
        <v>-161</v>
      </c>
      <c r="Y11" s="365">
        <f t="shared" si="1"/>
        <v>1.0227465385702175</v>
      </c>
      <c r="Z11" s="1000">
        <v>46090</v>
      </c>
      <c r="AA11" s="698">
        <v>1</v>
      </c>
      <c r="AB11" s="698">
        <v>0</v>
      </c>
      <c r="AC11" s="706">
        <v>0</v>
      </c>
      <c r="AD11" s="1415"/>
    </row>
    <row r="12" spans="1:30" ht="39.75" customHeight="1">
      <c r="A12" s="732" t="s">
        <v>842</v>
      </c>
      <c r="B12" s="377" t="s">
        <v>37</v>
      </c>
      <c r="C12" s="690">
        <v>46006</v>
      </c>
      <c r="D12" s="701" t="s">
        <v>52</v>
      </c>
      <c r="E12" s="700">
        <v>45987</v>
      </c>
      <c r="F12" s="701" t="s">
        <v>51</v>
      </c>
      <c r="G12" s="701" t="s">
        <v>843</v>
      </c>
      <c r="H12" s="702">
        <v>30</v>
      </c>
      <c r="I12" s="372" t="s">
        <v>591</v>
      </c>
      <c r="J12" s="1068" t="s">
        <v>30</v>
      </c>
      <c r="K12" s="692"/>
      <c r="L12" s="367" t="s">
        <v>260</v>
      </c>
      <c r="M12" s="702" t="s">
        <v>110</v>
      </c>
      <c r="N12" s="823">
        <v>31387.05</v>
      </c>
      <c r="O12" s="702" t="s">
        <v>110</v>
      </c>
      <c r="P12" s="733" t="s">
        <v>38</v>
      </c>
      <c r="Q12" s="705">
        <v>45992</v>
      </c>
      <c r="R12" s="705" t="s">
        <v>238</v>
      </c>
      <c r="S12" s="363">
        <v>46122</v>
      </c>
      <c r="T12" s="373" t="s">
        <v>816</v>
      </c>
      <c r="U12" s="373" t="s">
        <v>816</v>
      </c>
      <c r="V12" s="706">
        <v>2580</v>
      </c>
      <c r="W12" s="734">
        <v>2637</v>
      </c>
      <c r="X12" s="696">
        <f t="shared" si="0"/>
        <v>-57</v>
      </c>
      <c r="Y12" s="365">
        <f t="shared" si="1"/>
        <v>1.0220930232558139</v>
      </c>
      <c r="Z12" s="705">
        <v>46001</v>
      </c>
      <c r="AA12" s="698">
        <v>0</v>
      </c>
      <c r="AB12" s="698">
        <v>0</v>
      </c>
      <c r="AC12" s="706">
        <v>0</v>
      </c>
      <c r="AD12" s="803" t="s">
        <v>844</v>
      </c>
    </row>
    <row r="13" spans="1:30" ht="39.75" customHeight="1">
      <c r="A13" s="732" t="s">
        <v>845</v>
      </c>
      <c r="B13" s="377" t="s">
        <v>37</v>
      </c>
      <c r="C13" s="690">
        <v>46040</v>
      </c>
      <c r="D13" s="701" t="s">
        <v>52</v>
      </c>
      <c r="E13" s="700">
        <v>46031</v>
      </c>
      <c r="F13" s="701" t="s">
        <v>51</v>
      </c>
      <c r="G13" s="701" t="s">
        <v>846</v>
      </c>
      <c r="H13" s="702">
        <v>73</v>
      </c>
      <c r="I13" s="372" t="s">
        <v>591</v>
      </c>
      <c r="J13" s="1068" t="s">
        <v>30</v>
      </c>
      <c r="K13" s="692"/>
      <c r="L13" s="367" t="s">
        <v>260</v>
      </c>
      <c r="M13" s="702" t="s">
        <v>110</v>
      </c>
      <c r="N13" s="708">
        <v>77814</v>
      </c>
      <c r="O13" s="702" t="s">
        <v>110</v>
      </c>
      <c r="P13" s="733" t="s">
        <v>38</v>
      </c>
      <c r="Q13" s="705">
        <v>46015</v>
      </c>
      <c r="R13" s="705" t="s">
        <v>238</v>
      </c>
      <c r="S13" s="363">
        <v>46122</v>
      </c>
      <c r="T13" s="373" t="s">
        <v>816</v>
      </c>
      <c r="U13" s="373" t="s">
        <v>816</v>
      </c>
      <c r="V13" s="706">
        <v>6263</v>
      </c>
      <c r="W13" s="734">
        <v>6221</v>
      </c>
      <c r="X13" s="696">
        <f t="shared" si="0"/>
        <v>42</v>
      </c>
      <c r="Y13" s="365">
        <f t="shared" si="1"/>
        <v>0.9932939485869392</v>
      </c>
      <c r="Z13" s="705">
        <v>46024</v>
      </c>
      <c r="AA13" s="698">
        <v>0</v>
      </c>
      <c r="AB13" s="698">
        <v>0</v>
      </c>
      <c r="AC13" s="706">
        <v>0</v>
      </c>
      <c r="AD13" s="1374" t="s">
        <v>847</v>
      </c>
    </row>
    <row r="14" spans="1:30" ht="39.75" customHeight="1">
      <c r="A14" s="732" t="s">
        <v>848</v>
      </c>
      <c r="B14" s="377" t="s">
        <v>37</v>
      </c>
      <c r="C14" s="690">
        <v>46081</v>
      </c>
      <c r="D14" s="701" t="s">
        <v>50</v>
      </c>
      <c r="E14" s="700">
        <v>46001</v>
      </c>
      <c r="F14" s="701" t="s">
        <v>51</v>
      </c>
      <c r="G14" s="701" t="s">
        <v>849</v>
      </c>
      <c r="H14" s="702">
        <v>80</v>
      </c>
      <c r="I14" s="372" t="s">
        <v>591</v>
      </c>
      <c r="J14" s="1068" t="s">
        <v>30</v>
      </c>
      <c r="K14" s="692"/>
      <c r="L14" s="700">
        <v>46021</v>
      </c>
      <c r="M14" s="702" t="s">
        <v>110</v>
      </c>
      <c r="N14" s="708">
        <v>65843.5</v>
      </c>
      <c r="O14" s="702" t="s">
        <v>110</v>
      </c>
      <c r="P14" s="733" t="s">
        <v>38</v>
      </c>
      <c r="Q14" s="705">
        <v>45995</v>
      </c>
      <c r="R14" s="705" t="s">
        <v>238</v>
      </c>
      <c r="S14" s="363" t="s">
        <v>815</v>
      </c>
      <c r="T14" s="373" t="s">
        <v>816</v>
      </c>
      <c r="U14" s="373" t="s">
        <v>816</v>
      </c>
      <c r="V14" s="706">
        <v>5052</v>
      </c>
      <c r="W14" s="734">
        <v>4889</v>
      </c>
      <c r="X14" s="696">
        <f t="shared" si="0"/>
        <v>163</v>
      </c>
      <c r="Y14" s="365">
        <f t="shared" si="1"/>
        <v>0.967735550277118</v>
      </c>
      <c r="Z14" s="705">
        <v>46001</v>
      </c>
      <c r="AA14" s="698">
        <v>0</v>
      </c>
      <c r="AB14" s="698">
        <v>0</v>
      </c>
      <c r="AC14" s="706">
        <v>0</v>
      </c>
      <c r="AD14" s="699" t="s">
        <v>850</v>
      </c>
    </row>
    <row r="15" spans="1:30" ht="39.75" customHeight="1">
      <c r="A15" s="732" t="s">
        <v>851</v>
      </c>
      <c r="B15" s="377" t="s">
        <v>37</v>
      </c>
      <c r="C15" s="690">
        <v>46081</v>
      </c>
      <c r="D15" s="701" t="s">
        <v>52</v>
      </c>
      <c r="E15" s="700">
        <v>46043</v>
      </c>
      <c r="F15" s="701" t="s">
        <v>51</v>
      </c>
      <c r="G15" s="701" t="s">
        <v>852</v>
      </c>
      <c r="H15" s="702">
        <v>61</v>
      </c>
      <c r="I15" s="372" t="s">
        <v>591</v>
      </c>
      <c r="J15" s="702" t="s">
        <v>30</v>
      </c>
      <c r="K15" s="692"/>
      <c r="L15" s="700">
        <v>46038</v>
      </c>
      <c r="M15" s="702" t="s">
        <v>110</v>
      </c>
      <c r="N15" s="708">
        <v>56650</v>
      </c>
      <c r="O15" s="702" t="s">
        <v>110</v>
      </c>
      <c r="P15" s="733" t="s">
        <v>38</v>
      </c>
      <c r="Q15" s="705">
        <v>46038</v>
      </c>
      <c r="R15" s="705" t="s">
        <v>238</v>
      </c>
      <c r="S15" s="363">
        <v>46122</v>
      </c>
      <c r="T15" s="373" t="s">
        <v>816</v>
      </c>
      <c r="U15" s="373" t="s">
        <v>816</v>
      </c>
      <c r="V15" s="706">
        <v>4641</v>
      </c>
      <c r="W15" s="734">
        <v>4757</v>
      </c>
      <c r="X15" s="696">
        <f t="shared" si="0"/>
        <v>-116</v>
      </c>
      <c r="Y15" s="365">
        <f t="shared" si="1"/>
        <v>1.0249946132299073</v>
      </c>
      <c r="Z15" s="705">
        <v>46051</v>
      </c>
      <c r="AA15" s="698">
        <v>0</v>
      </c>
      <c r="AB15" s="698">
        <v>0</v>
      </c>
      <c r="AC15" s="706">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5"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3"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5"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3" t="s">
        <v>855</v>
      </c>
    </row>
    <row r="18" spans="1:30" ht="39.75" customHeight="1">
      <c r="A18" s="784" t="s">
        <v>858</v>
      </c>
      <c r="B18" s="311" t="s">
        <v>37</v>
      </c>
      <c r="C18" s="690">
        <v>46040</v>
      </c>
      <c r="D18" s="701" t="s">
        <v>52</v>
      </c>
      <c r="E18" s="700">
        <v>45996</v>
      </c>
      <c r="F18" s="701" t="s">
        <v>51</v>
      </c>
      <c r="G18" s="701" t="s">
        <v>859</v>
      </c>
      <c r="H18" s="702">
        <v>78</v>
      </c>
      <c r="I18" s="372" t="s">
        <v>591</v>
      </c>
      <c r="J18" s="702" t="s">
        <v>30</v>
      </c>
      <c r="K18" s="692"/>
      <c r="L18" s="367" t="s">
        <v>260</v>
      </c>
      <c r="M18" s="702" t="s">
        <v>110</v>
      </c>
      <c r="N18" s="708">
        <v>84477</v>
      </c>
      <c r="O18" s="702" t="s">
        <v>110</v>
      </c>
      <c r="P18" s="733" t="s">
        <v>38</v>
      </c>
      <c r="Q18" s="705">
        <v>46000</v>
      </c>
      <c r="R18" s="705" t="s">
        <v>238</v>
      </c>
      <c r="S18" s="363">
        <v>46122</v>
      </c>
      <c r="T18" s="373" t="s">
        <v>816</v>
      </c>
      <c r="U18" s="373" t="s">
        <v>816</v>
      </c>
      <c r="V18" s="706">
        <v>6758</v>
      </c>
      <c r="W18" s="759">
        <v>6565</v>
      </c>
      <c r="X18" s="726">
        <f t="shared" si="0"/>
        <v>193</v>
      </c>
      <c r="Y18" s="3">
        <f t="shared" si="1"/>
        <v>0.97144125480911514</v>
      </c>
      <c r="Z18" s="783">
        <v>46006</v>
      </c>
      <c r="AA18" s="698">
        <v>0</v>
      </c>
      <c r="AB18" s="799">
        <v>0</v>
      </c>
      <c r="AC18" s="800">
        <v>0</v>
      </c>
      <c r="AD18" s="804" t="s">
        <v>860</v>
      </c>
    </row>
    <row r="19" spans="1:30" ht="39.75" customHeight="1">
      <c r="A19" s="732" t="s">
        <v>861</v>
      </c>
      <c r="B19" s="691" t="s">
        <v>31</v>
      </c>
      <c r="C19" s="690">
        <v>46117</v>
      </c>
      <c r="D19" s="690" t="s">
        <v>56</v>
      </c>
      <c r="E19" s="690">
        <v>46100</v>
      </c>
      <c r="F19" s="375" t="s">
        <v>57</v>
      </c>
      <c r="G19" s="691" t="s">
        <v>862</v>
      </c>
      <c r="H19" s="692">
        <v>0</v>
      </c>
      <c r="I19" s="1064" t="s">
        <v>591</v>
      </c>
      <c r="J19" s="692" t="s">
        <v>30</v>
      </c>
      <c r="K19" s="692"/>
      <c r="L19" s="744" t="s">
        <v>260</v>
      </c>
      <c r="M19" s="692" t="s">
        <v>110</v>
      </c>
      <c r="N19" s="693">
        <v>13022.05</v>
      </c>
      <c r="O19" s="692" t="s">
        <v>110</v>
      </c>
      <c r="P19" s="733" t="s">
        <v>38</v>
      </c>
      <c r="Q19" s="721">
        <v>46097</v>
      </c>
      <c r="R19" s="695"/>
      <c r="S19" s="363" t="s">
        <v>815</v>
      </c>
      <c r="T19" s="373" t="s">
        <v>816</v>
      </c>
      <c r="U19" s="373" t="s">
        <v>816</v>
      </c>
      <c r="V19" s="333">
        <v>923</v>
      </c>
      <c r="W19" s="450">
        <v>918</v>
      </c>
      <c r="X19" s="696">
        <f t="shared" si="0"/>
        <v>5</v>
      </c>
      <c r="Y19" s="365">
        <f t="shared" si="1"/>
        <v>0.99458288190682553</v>
      </c>
      <c r="Z19" s="1266">
        <v>46106</v>
      </c>
      <c r="AA19" s="698">
        <v>0</v>
      </c>
      <c r="AB19" s="698">
        <v>0</v>
      </c>
      <c r="AC19" s="696">
        <v>0</v>
      </c>
      <c r="AD19" s="713"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6"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801" t="s">
        <v>867</v>
      </c>
    </row>
    <row r="21" spans="1:30" ht="39.75" customHeight="1">
      <c r="A21" s="1396" t="s">
        <v>868</v>
      </c>
      <c r="B21" s="1072" t="s">
        <v>40</v>
      </c>
      <c r="C21" s="360">
        <v>46111</v>
      </c>
      <c r="D21" s="1260" t="s">
        <v>52</v>
      </c>
      <c r="E21" s="367">
        <v>46106</v>
      </c>
      <c r="F21" s="701" t="s">
        <v>51</v>
      </c>
      <c r="G21" s="701" t="s">
        <v>869</v>
      </c>
      <c r="H21" s="1003">
        <v>0</v>
      </c>
      <c r="I21" s="304" t="s">
        <v>591</v>
      </c>
      <c r="J21" s="750" t="s">
        <v>30</v>
      </c>
      <c r="K21" s="362"/>
      <c r="L21" s="1298" t="s">
        <v>260</v>
      </c>
      <c r="M21" s="750" t="s">
        <v>110</v>
      </c>
      <c r="N21" s="822">
        <v>26639.1</v>
      </c>
      <c r="O21" s="750" t="s">
        <v>110</v>
      </c>
      <c r="P21" s="1381" t="s">
        <v>38</v>
      </c>
      <c r="Q21" s="370">
        <v>46087</v>
      </c>
      <c r="R21" s="705" t="s">
        <v>110</v>
      </c>
      <c r="S21" s="363">
        <v>46132</v>
      </c>
      <c r="T21" s="373" t="s">
        <v>816</v>
      </c>
      <c r="U21" s="373" t="s">
        <v>816</v>
      </c>
      <c r="V21" s="9">
        <v>2136</v>
      </c>
      <c r="W21" s="1395">
        <v>2179</v>
      </c>
      <c r="X21" s="364">
        <f>SUM(V21-W21)</f>
        <v>-43</v>
      </c>
      <c r="Y21" s="365">
        <f>IFERROR($W21/$V21, 0)</f>
        <v>1.0201310861423221</v>
      </c>
      <c r="Z21" s="21">
        <v>46112</v>
      </c>
      <c r="AA21" s="820">
        <v>1</v>
      </c>
      <c r="AB21" s="820">
        <v>1</v>
      </c>
      <c r="AC21" s="820">
        <v>1</v>
      </c>
      <c r="AD21" s="1262" t="s">
        <v>870</v>
      </c>
    </row>
    <row r="22" spans="1:30" ht="39.75" customHeight="1">
      <c r="A22" s="1373" t="s">
        <v>871</v>
      </c>
      <c r="B22" s="1072" t="s">
        <v>40</v>
      </c>
      <c r="C22" s="360">
        <v>46140</v>
      </c>
      <c r="D22" s="701" t="s">
        <v>52</v>
      </c>
      <c r="E22" s="367">
        <v>46106</v>
      </c>
      <c r="F22" s="701" t="s">
        <v>51</v>
      </c>
      <c r="G22" s="701" t="s">
        <v>872</v>
      </c>
      <c r="H22" s="1003">
        <v>0</v>
      </c>
      <c r="I22" s="304" t="s">
        <v>591</v>
      </c>
      <c r="J22" s="750" t="s">
        <v>30</v>
      </c>
      <c r="K22" s="362"/>
      <c r="L22" s="1298" t="s">
        <v>260</v>
      </c>
      <c r="M22" s="750" t="s">
        <v>110</v>
      </c>
      <c r="N22" s="822">
        <v>1698.25</v>
      </c>
      <c r="O22" s="750" t="s">
        <v>110</v>
      </c>
      <c r="P22" s="1381" t="s">
        <v>38</v>
      </c>
      <c r="Q22" s="1000">
        <v>46087</v>
      </c>
      <c r="R22" s="705" t="s">
        <v>110</v>
      </c>
      <c r="S22" s="363">
        <v>46132</v>
      </c>
      <c r="T22" s="373" t="s">
        <v>816</v>
      </c>
      <c r="U22" s="373" t="s">
        <v>816</v>
      </c>
      <c r="V22" s="1001">
        <v>105</v>
      </c>
      <c r="W22" s="1380">
        <v>102</v>
      </c>
      <c r="X22" s="996">
        <f t="shared" ref="X22:X23" si="2">SUM(V22-W22)</f>
        <v>3</v>
      </c>
      <c r="Y22" s="365">
        <f t="shared" ref="Y22:Y23" si="3">IFERROR($W22/$V22, 0)</f>
        <v>0.97142857142857142</v>
      </c>
      <c r="Z22" s="1007">
        <v>46119</v>
      </c>
      <c r="AA22" s="820">
        <v>1</v>
      </c>
      <c r="AB22" s="824">
        <v>0</v>
      </c>
      <c r="AC22" s="738">
        <v>0</v>
      </c>
      <c r="AD22" s="699" t="s">
        <v>873</v>
      </c>
    </row>
    <row r="23" spans="1:30" ht="39.75" customHeight="1">
      <c r="A23" s="1373" t="s">
        <v>874</v>
      </c>
      <c r="B23" s="1072" t="s">
        <v>40</v>
      </c>
      <c r="C23" s="360">
        <v>46140</v>
      </c>
      <c r="D23" s="366" t="s">
        <v>52</v>
      </c>
      <c r="E23" s="367">
        <v>46106</v>
      </c>
      <c r="F23" s="701" t="s">
        <v>51</v>
      </c>
      <c r="G23" s="701" t="s">
        <v>875</v>
      </c>
      <c r="H23" s="1003">
        <v>0</v>
      </c>
      <c r="I23" s="304" t="s">
        <v>591</v>
      </c>
      <c r="J23" s="750" t="s">
        <v>30</v>
      </c>
      <c r="K23" s="362"/>
      <c r="L23" s="1298" t="s">
        <v>260</v>
      </c>
      <c r="M23" s="750" t="s">
        <v>110</v>
      </c>
      <c r="N23" s="822">
        <v>5779.1</v>
      </c>
      <c r="O23" s="750" t="s">
        <v>110</v>
      </c>
      <c r="P23" s="1381" t="s">
        <v>38</v>
      </c>
      <c r="Q23" s="1000">
        <v>46106</v>
      </c>
      <c r="R23" s="705" t="s">
        <v>110</v>
      </c>
      <c r="S23" s="363">
        <v>46132</v>
      </c>
      <c r="T23" s="373" t="s">
        <v>816</v>
      </c>
      <c r="U23" s="373" t="s">
        <v>816</v>
      </c>
      <c r="V23" s="1001">
        <v>406</v>
      </c>
      <c r="W23" s="1380">
        <v>417</v>
      </c>
      <c r="X23" s="996">
        <f t="shared" si="2"/>
        <v>-11</v>
      </c>
      <c r="Y23" s="365">
        <f t="shared" si="3"/>
        <v>1.0270935960591132</v>
      </c>
      <c r="Z23" s="1007">
        <v>46119</v>
      </c>
      <c r="AA23" s="820">
        <v>1</v>
      </c>
      <c r="AB23" s="820">
        <v>1</v>
      </c>
      <c r="AC23" s="820">
        <v>1</v>
      </c>
      <c r="AD23" s="1262" t="s">
        <v>876</v>
      </c>
    </row>
    <row r="24" spans="1:30" ht="39.75" customHeight="1">
      <c r="A24" s="1373" t="s">
        <v>877</v>
      </c>
      <c r="B24" s="1072" t="s">
        <v>40</v>
      </c>
      <c r="C24" s="360">
        <v>46111</v>
      </c>
      <c r="D24" s="366" t="s">
        <v>50</v>
      </c>
      <c r="E24" s="367">
        <v>46087</v>
      </c>
      <c r="F24" s="701" t="s">
        <v>51</v>
      </c>
      <c r="G24" s="701" t="s">
        <v>878</v>
      </c>
      <c r="H24" s="1003">
        <v>0</v>
      </c>
      <c r="I24" s="304" t="s">
        <v>591</v>
      </c>
      <c r="J24" s="750" t="s">
        <v>30</v>
      </c>
      <c r="K24" s="362"/>
      <c r="L24" s="1298" t="s">
        <v>260</v>
      </c>
      <c r="M24" s="750" t="s">
        <v>110</v>
      </c>
      <c r="N24" s="822">
        <v>9496.2000000000007</v>
      </c>
      <c r="O24" s="750" t="s">
        <v>110</v>
      </c>
      <c r="P24" s="1381" t="s">
        <v>38</v>
      </c>
      <c r="Q24" s="1000">
        <v>46087</v>
      </c>
      <c r="R24" s="705" t="s">
        <v>110</v>
      </c>
      <c r="S24" s="363">
        <v>46132</v>
      </c>
      <c r="T24" s="373" t="s">
        <v>816</v>
      </c>
      <c r="U24" s="373" t="s">
        <v>816</v>
      </c>
      <c r="V24" s="1001">
        <v>742</v>
      </c>
      <c r="W24" s="1380">
        <v>752</v>
      </c>
      <c r="X24" s="996">
        <f t="shared" ref="X24" si="4">SUM(V24-W24)</f>
        <v>-10</v>
      </c>
      <c r="Y24" s="365">
        <f t="shared" ref="Y24" si="5">IFERROR($W24/$V24, 0)</f>
        <v>1.013477088948787</v>
      </c>
      <c r="Z24" s="1007">
        <v>46115</v>
      </c>
      <c r="AA24" s="820">
        <v>1</v>
      </c>
      <c r="AB24" s="820">
        <v>1</v>
      </c>
      <c r="AC24" s="820">
        <v>1</v>
      </c>
      <c r="AD24" s="699" t="s">
        <v>879</v>
      </c>
    </row>
    <row r="25" spans="1:30" ht="39.75" customHeight="1">
      <c r="A25" s="1389" t="s">
        <v>431</v>
      </c>
      <c r="B25" s="359" t="s">
        <v>28</v>
      </c>
      <c r="C25" s="690">
        <v>46080</v>
      </c>
      <c r="D25" s="701" t="s">
        <v>465</v>
      </c>
      <c r="E25" s="700">
        <v>45748</v>
      </c>
      <c r="F25" s="366" t="s">
        <v>59</v>
      </c>
      <c r="G25" s="701" t="s">
        <v>432</v>
      </c>
      <c r="H25" s="702">
        <v>0</v>
      </c>
      <c r="I25" s="702" t="s">
        <v>591</v>
      </c>
      <c r="J25" s="702" t="s">
        <v>30</v>
      </c>
      <c r="K25" s="702"/>
      <c r="L25" s="700">
        <v>46028</v>
      </c>
      <c r="M25" s="702" t="s">
        <v>110</v>
      </c>
      <c r="N25" s="708">
        <v>29634.15</v>
      </c>
      <c r="O25" s="702" t="s">
        <v>110</v>
      </c>
      <c r="P25" s="1391" t="s">
        <v>38</v>
      </c>
      <c r="Q25" s="705">
        <v>45743</v>
      </c>
      <c r="R25" s="705" t="s">
        <v>238</v>
      </c>
      <c r="S25" s="363">
        <v>46134</v>
      </c>
      <c r="T25" s="373" t="s">
        <v>816</v>
      </c>
      <c r="U25" s="373" t="s">
        <v>816</v>
      </c>
      <c r="V25" s="706">
        <v>1831</v>
      </c>
      <c r="W25" s="1390">
        <v>1929</v>
      </c>
      <c r="X25" s="696">
        <f t="shared" ref="X25:X30" si="6">SUM(V25-W25)</f>
        <v>-98</v>
      </c>
      <c r="Y25" s="365">
        <f t="shared" ref="Y25:Y30" si="7">IFERROR($W25/$V25, 0)</f>
        <v>1.0535226652102676</v>
      </c>
      <c r="Z25" s="705">
        <v>45790</v>
      </c>
      <c r="AA25" s="698">
        <v>0</v>
      </c>
      <c r="AB25" s="698">
        <v>0</v>
      </c>
      <c r="AC25" s="706">
        <v>0</v>
      </c>
      <c r="AD25" s="713"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5">
        <v>0</v>
      </c>
      <c r="AD26" s="1052"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5"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2">
        <v>0</v>
      </c>
      <c r="AD27" s="1052" t="s">
        <v>880</v>
      </c>
    </row>
    <row r="28" spans="1:30" ht="39.75" customHeight="1">
      <c r="A28" s="732" t="s">
        <v>435</v>
      </c>
      <c r="B28" s="359" t="s">
        <v>28</v>
      </c>
      <c r="C28" s="690">
        <v>46044</v>
      </c>
      <c r="D28" s="690" t="s">
        <v>50</v>
      </c>
      <c r="E28" s="700">
        <v>45700</v>
      </c>
      <c r="F28" s="700" t="s">
        <v>59</v>
      </c>
      <c r="G28" s="700" t="s">
        <v>436</v>
      </c>
      <c r="H28" s="702">
        <v>0</v>
      </c>
      <c r="I28" s="702" t="s">
        <v>591</v>
      </c>
      <c r="J28" s="702" t="s">
        <v>30</v>
      </c>
      <c r="K28" s="702"/>
      <c r="L28" s="700">
        <v>45700</v>
      </c>
      <c r="M28" s="702" t="s">
        <v>110</v>
      </c>
      <c r="N28" s="708">
        <v>19745.25</v>
      </c>
      <c r="O28" s="702" t="s">
        <v>110</v>
      </c>
      <c r="P28" s="1293" t="s">
        <v>38</v>
      </c>
      <c r="Q28" s="705">
        <v>45696</v>
      </c>
      <c r="R28" s="705" t="s">
        <v>238</v>
      </c>
      <c r="S28" s="363">
        <v>46140</v>
      </c>
      <c r="T28" s="373" t="s">
        <v>816</v>
      </c>
      <c r="U28" s="373" t="s">
        <v>816</v>
      </c>
      <c r="V28" s="706">
        <v>1534</v>
      </c>
      <c r="W28" s="734">
        <v>1571</v>
      </c>
      <c r="X28" s="696">
        <f t="shared" si="6"/>
        <v>-37</v>
      </c>
      <c r="Y28" s="365">
        <f t="shared" si="7"/>
        <v>1.0241199478487615</v>
      </c>
      <c r="Z28" s="705">
        <v>45736</v>
      </c>
      <c r="AA28" s="698">
        <v>0</v>
      </c>
      <c r="AB28" s="698">
        <v>0</v>
      </c>
      <c r="AC28" s="1103">
        <v>0</v>
      </c>
      <c r="AD28" s="1052" t="s">
        <v>882</v>
      </c>
    </row>
    <row r="29" spans="1:30" ht="39.75" customHeight="1">
      <c r="A29" s="732" t="s">
        <v>437</v>
      </c>
      <c r="B29" s="359" t="s">
        <v>28</v>
      </c>
      <c r="C29" s="690">
        <v>46080</v>
      </c>
      <c r="D29" s="366" t="s">
        <v>465</v>
      </c>
      <c r="E29" s="700">
        <v>45748</v>
      </c>
      <c r="F29" s="366" t="s">
        <v>59</v>
      </c>
      <c r="G29" s="715" t="s">
        <v>438</v>
      </c>
      <c r="H29" s="702">
        <v>0</v>
      </c>
      <c r="I29" s="702" t="s">
        <v>591</v>
      </c>
      <c r="J29" s="702" t="s">
        <v>30</v>
      </c>
      <c r="K29" s="716"/>
      <c r="L29" s="700">
        <v>45741</v>
      </c>
      <c r="M29" s="702" t="s">
        <v>110</v>
      </c>
      <c r="N29" s="708">
        <v>31186.25</v>
      </c>
      <c r="O29" s="702" t="s">
        <v>110</v>
      </c>
      <c r="P29" s="1294" t="s">
        <v>38</v>
      </c>
      <c r="Q29" s="705">
        <v>45743</v>
      </c>
      <c r="R29" s="705" t="s">
        <v>584</v>
      </c>
      <c r="S29" s="705" t="s">
        <v>36</v>
      </c>
      <c r="T29" s="705" t="s">
        <v>36</v>
      </c>
      <c r="U29" s="705" t="s">
        <v>36</v>
      </c>
      <c r="V29" s="706">
        <v>2003</v>
      </c>
      <c r="W29" s="734">
        <v>225</v>
      </c>
      <c r="X29" s="696">
        <f t="shared" si="6"/>
        <v>1778</v>
      </c>
      <c r="Y29" s="365">
        <f t="shared" si="7"/>
        <v>0.11233150274588118</v>
      </c>
      <c r="Z29" s="705">
        <v>45785</v>
      </c>
      <c r="AA29" s="698">
        <v>0</v>
      </c>
      <c r="AB29" s="698">
        <v>0</v>
      </c>
      <c r="AC29" s="706">
        <v>0</v>
      </c>
      <c r="AD29" s="811" t="s">
        <v>883</v>
      </c>
    </row>
    <row r="30" spans="1:30" ht="39.75" customHeight="1">
      <c r="A30" s="732" t="s">
        <v>884</v>
      </c>
      <c r="B30" s="359" t="s">
        <v>28</v>
      </c>
      <c r="C30" s="690">
        <v>46218</v>
      </c>
      <c r="D30" s="690" t="s">
        <v>885</v>
      </c>
      <c r="E30" s="19" t="s">
        <v>260</v>
      </c>
      <c r="F30" s="701" t="s">
        <v>59</v>
      </c>
      <c r="G30" s="701" t="s">
        <v>886</v>
      </c>
      <c r="H30" s="702">
        <v>380</v>
      </c>
      <c r="I30" s="1064" t="s">
        <v>591</v>
      </c>
      <c r="J30" s="692" t="s">
        <v>36</v>
      </c>
      <c r="K30" s="716"/>
      <c r="L30" s="700">
        <v>45964</v>
      </c>
      <c r="M30" s="702" t="s">
        <v>110</v>
      </c>
      <c r="N30" s="708">
        <v>117414</v>
      </c>
      <c r="O30" s="702" t="s">
        <v>110</v>
      </c>
      <c r="P30" s="1293" t="s">
        <v>38</v>
      </c>
      <c r="Q30" s="705">
        <v>45964</v>
      </c>
      <c r="R30" s="705" t="s">
        <v>110</v>
      </c>
      <c r="S30" s="705"/>
      <c r="T30" s="373" t="s">
        <v>816</v>
      </c>
      <c r="U30" s="373" t="s">
        <v>816</v>
      </c>
      <c r="V30" s="706">
        <v>9181</v>
      </c>
      <c r="W30" s="734">
        <v>9179</v>
      </c>
      <c r="X30" s="696">
        <f t="shared" si="6"/>
        <v>2</v>
      </c>
      <c r="Y30" s="383">
        <f t="shared" si="7"/>
        <v>0.99978215880623023</v>
      </c>
      <c r="Z30" s="695">
        <v>45992</v>
      </c>
      <c r="AA30" s="698">
        <v>1</v>
      </c>
      <c r="AB30" s="698">
        <v>0</v>
      </c>
      <c r="AC30" s="1065">
        <v>0</v>
      </c>
      <c r="AD30" s="801"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7" t="s">
        <v>892</v>
      </c>
      <c r="AC1" s="987" t="s">
        <v>893</v>
      </c>
    </row>
    <row r="2" spans="1:29" ht="39.75" customHeight="1">
      <c r="A2" s="559" t="s">
        <v>894</v>
      </c>
      <c r="B2" s="377" t="s">
        <v>34</v>
      </c>
      <c r="C2" s="1429">
        <v>46172</v>
      </c>
      <c r="D2" s="360" t="s">
        <v>895</v>
      </c>
      <c r="E2" s="360">
        <v>45897</v>
      </c>
      <c r="F2" s="358" t="s">
        <v>53</v>
      </c>
      <c r="G2" s="361"/>
      <c r="H2" s="362">
        <v>0</v>
      </c>
      <c r="I2" s="1064" t="s">
        <v>591</v>
      </c>
      <c r="J2" s="362" t="s">
        <v>30</v>
      </c>
      <c r="K2" s="360">
        <v>45891</v>
      </c>
      <c r="L2" s="300" t="s">
        <v>110</v>
      </c>
      <c r="M2" s="346">
        <v>184994.5</v>
      </c>
      <c r="N2" s="1384">
        <v>159271.5</v>
      </c>
      <c r="O2" s="932"/>
      <c r="P2" s="1255">
        <v>159271.5</v>
      </c>
      <c r="Q2" s="300" t="s">
        <v>110</v>
      </c>
      <c r="R2" s="1386" t="s">
        <v>38</v>
      </c>
      <c r="S2" s="497">
        <v>45891</v>
      </c>
      <c r="T2" s="333">
        <v>14790</v>
      </c>
      <c r="U2" s="376">
        <v>14871</v>
      </c>
      <c r="V2" s="3">
        <v>1.01</v>
      </c>
      <c r="W2" s="502">
        <v>45910</v>
      </c>
      <c r="X2" s="280">
        <v>1</v>
      </c>
      <c r="Y2" s="280">
        <v>1</v>
      </c>
      <c r="Z2" s="280">
        <v>1</v>
      </c>
      <c r="AA2" s="363">
        <v>46064</v>
      </c>
      <c r="AB2" s="59">
        <v>46064</v>
      </c>
      <c r="AC2" s="992" t="s">
        <v>896</v>
      </c>
    </row>
    <row r="3" spans="1:29" ht="39.75" customHeight="1">
      <c r="A3" s="559" t="s">
        <v>897</v>
      </c>
      <c r="B3" s="377" t="s">
        <v>34</v>
      </c>
      <c r="C3" s="1429">
        <v>46172</v>
      </c>
      <c r="D3" s="358" t="s">
        <v>52</v>
      </c>
      <c r="E3" s="360">
        <v>46077</v>
      </c>
      <c r="F3" s="701" t="s">
        <v>53</v>
      </c>
      <c r="G3" s="691" t="s">
        <v>898</v>
      </c>
      <c r="H3" s="692">
        <v>0</v>
      </c>
      <c r="I3" s="1064" t="s">
        <v>591</v>
      </c>
      <c r="J3" s="692" t="s">
        <v>30</v>
      </c>
      <c r="K3" s="700" t="s">
        <v>260</v>
      </c>
      <c r="L3" s="692" t="s">
        <v>110</v>
      </c>
      <c r="M3" s="1013">
        <v>12404.9</v>
      </c>
      <c r="N3" s="1385">
        <v>11793.85</v>
      </c>
      <c r="O3" s="932"/>
      <c r="P3" s="1255">
        <v>11793.85</v>
      </c>
      <c r="Q3" s="304" t="s">
        <v>110</v>
      </c>
      <c r="R3" s="1387" t="s">
        <v>38</v>
      </c>
      <c r="S3" s="1328">
        <v>46077</v>
      </c>
      <c r="T3" s="996">
        <v>1111</v>
      </c>
      <c r="U3" s="996">
        <v>1163</v>
      </c>
      <c r="V3" s="3">
        <v>1.05</v>
      </c>
      <c r="W3" s="995">
        <v>46097</v>
      </c>
      <c r="X3" s="698">
        <v>1</v>
      </c>
      <c r="Y3" s="280">
        <v>1</v>
      </c>
      <c r="Z3" s="280">
        <v>1</v>
      </c>
      <c r="AA3" s="363">
        <v>46104</v>
      </c>
      <c r="AB3" s="363">
        <v>46104</v>
      </c>
      <c r="AC3" s="1256" t="s">
        <v>899</v>
      </c>
    </row>
    <row r="4" spans="1:29" ht="39.75" customHeight="1">
      <c r="A4" s="559" t="s">
        <v>900</v>
      </c>
      <c r="B4" s="377" t="s">
        <v>34</v>
      </c>
      <c r="C4" s="1429">
        <v>46172</v>
      </c>
      <c r="D4" s="360" t="s">
        <v>50</v>
      </c>
      <c r="E4" s="360">
        <v>45905</v>
      </c>
      <c r="F4" s="360" t="s">
        <v>55</v>
      </c>
      <c r="G4" s="361"/>
      <c r="H4" s="362">
        <v>0</v>
      </c>
      <c r="I4" s="1064" t="s">
        <v>591</v>
      </c>
      <c r="J4" s="362" t="s">
        <v>30</v>
      </c>
      <c r="K4" s="299">
        <v>45943</v>
      </c>
      <c r="L4" s="681" t="s">
        <v>110</v>
      </c>
      <c r="M4" s="686">
        <v>2167.3000000000002</v>
      </c>
      <c r="N4" s="1255">
        <v>1930.3</v>
      </c>
      <c r="O4" s="1397"/>
      <c r="P4" s="1255">
        <v>1930.3</v>
      </c>
      <c r="Q4" s="362" t="s">
        <v>110</v>
      </c>
      <c r="R4" s="1435" t="s">
        <v>38</v>
      </c>
      <c r="S4" s="363">
        <v>45908</v>
      </c>
      <c r="T4" s="333">
        <v>279</v>
      </c>
      <c r="U4" s="333">
        <v>279</v>
      </c>
      <c r="V4" s="3">
        <f ca="1">IFERROR($W4/$V4, 0)</f>
        <v>1</v>
      </c>
      <c r="W4" s="30" t="s">
        <v>817</v>
      </c>
      <c r="X4" s="1203">
        <v>1</v>
      </c>
      <c r="Y4" s="1203">
        <v>1</v>
      </c>
      <c r="Z4" s="1203">
        <v>1</v>
      </c>
      <c r="AA4" s="59">
        <v>46133</v>
      </c>
      <c r="AB4" s="379">
        <v>46133</v>
      </c>
      <c r="AC4" s="1398" t="s">
        <v>818</v>
      </c>
    </row>
    <row r="5" spans="1:29" ht="39.75" customHeight="1">
      <c r="A5" s="297" t="s">
        <v>111</v>
      </c>
      <c r="B5" s="311" t="s">
        <v>34</v>
      </c>
      <c r="C5" s="299">
        <v>45868</v>
      </c>
      <c r="D5" s="18" t="s">
        <v>901</v>
      </c>
      <c r="E5" s="19">
        <v>45716</v>
      </c>
      <c r="F5" s="18" t="s">
        <v>51</v>
      </c>
      <c r="G5" s="915" t="s">
        <v>112</v>
      </c>
      <c r="H5" s="20">
        <v>0</v>
      </c>
      <c r="I5" s="304" t="s">
        <v>591</v>
      </c>
      <c r="J5" s="20" t="s">
        <v>30</v>
      </c>
      <c r="K5" s="299">
        <v>45716</v>
      </c>
      <c r="L5" s="20" t="s">
        <v>110</v>
      </c>
      <c r="M5" s="343">
        <v>64932.55</v>
      </c>
      <c r="N5" s="1352">
        <v>69110.8</v>
      </c>
      <c r="O5" s="794"/>
      <c r="P5" s="794">
        <v>69110.8</v>
      </c>
      <c r="Q5" s="20" t="s">
        <v>110</v>
      </c>
      <c r="R5" s="1386"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2">
        <v>99159.12</v>
      </c>
      <c r="O6" s="794"/>
      <c r="P6" s="794">
        <v>99159.12</v>
      </c>
      <c r="Q6" s="304" t="s">
        <v>110</v>
      </c>
      <c r="R6" s="1386"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100"/>
      <c r="H7" s="1068">
        <v>82</v>
      </c>
      <c r="I7" s="372" t="s">
        <v>591</v>
      </c>
      <c r="J7" s="1068" t="s">
        <v>30</v>
      </c>
      <c r="K7" s="19">
        <v>45902</v>
      </c>
      <c r="L7" s="1101" t="s">
        <v>110</v>
      </c>
      <c r="M7" s="1141">
        <v>87830</v>
      </c>
      <c r="N7" s="343">
        <v>72935</v>
      </c>
      <c r="O7" s="415"/>
      <c r="P7" s="343">
        <v>72935</v>
      </c>
      <c r="Q7" s="1341" t="s">
        <v>110</v>
      </c>
      <c r="R7" s="300" t="s">
        <v>38</v>
      </c>
      <c r="S7" s="502">
        <v>45898</v>
      </c>
      <c r="T7" s="671">
        <v>7022</v>
      </c>
      <c r="U7" s="333">
        <v>7002</v>
      </c>
      <c r="V7" s="3">
        <v>1</v>
      </c>
      <c r="W7" s="502">
        <v>45958</v>
      </c>
      <c r="X7" s="280">
        <v>1</v>
      </c>
      <c r="Y7" s="280">
        <v>1</v>
      </c>
      <c r="Z7" s="280">
        <v>1</v>
      </c>
      <c r="AA7" s="641">
        <v>46134</v>
      </c>
      <c r="AB7" s="641">
        <v>46134</v>
      </c>
      <c r="AC7" s="1399" t="s">
        <v>906</v>
      </c>
    </row>
    <row r="8" spans="1:29" ht="39.75" customHeight="1">
      <c r="A8" s="639" t="s">
        <v>907</v>
      </c>
      <c r="B8" s="377" t="s">
        <v>34</v>
      </c>
      <c r="C8" s="360">
        <v>45960</v>
      </c>
      <c r="D8" s="367" t="s">
        <v>54</v>
      </c>
      <c r="E8" s="367">
        <v>45930</v>
      </c>
      <c r="F8" s="366" t="s">
        <v>51</v>
      </c>
      <c r="G8" s="1100"/>
      <c r="H8" s="1068">
        <v>80</v>
      </c>
      <c r="I8" s="372" t="s">
        <v>591</v>
      </c>
      <c r="J8" s="1068" t="s">
        <v>30</v>
      </c>
      <c r="K8" s="591">
        <v>45902</v>
      </c>
      <c r="L8" s="304" t="s">
        <v>110</v>
      </c>
      <c r="M8" s="1142">
        <v>90173</v>
      </c>
      <c r="N8" s="343">
        <v>73132</v>
      </c>
      <c r="O8" s="415"/>
      <c r="P8" s="343">
        <v>73132</v>
      </c>
      <c r="Q8" s="1341" t="s">
        <v>110</v>
      </c>
      <c r="R8" s="300" t="s">
        <v>38</v>
      </c>
      <c r="S8" s="502">
        <v>45898</v>
      </c>
      <c r="T8" s="671">
        <v>7009</v>
      </c>
      <c r="U8" s="333">
        <v>6948</v>
      </c>
      <c r="V8" s="3">
        <v>0.99</v>
      </c>
      <c r="W8" s="502">
        <v>45944</v>
      </c>
      <c r="X8" s="464">
        <v>1</v>
      </c>
      <c r="Y8" s="464">
        <v>1</v>
      </c>
      <c r="Z8" s="464">
        <v>1</v>
      </c>
      <c r="AA8" s="363">
        <v>46134</v>
      </c>
      <c r="AB8" s="363">
        <v>46134</v>
      </c>
      <c r="AC8" s="802" t="s">
        <v>906</v>
      </c>
    </row>
    <row r="9" spans="1:29" ht="39.75" customHeight="1">
      <c r="A9" s="806" t="s">
        <v>908</v>
      </c>
      <c r="B9" s="377" t="s">
        <v>34</v>
      </c>
      <c r="C9" s="690">
        <v>45999</v>
      </c>
      <c r="D9" s="700" t="s">
        <v>52</v>
      </c>
      <c r="E9" s="700">
        <v>45964</v>
      </c>
      <c r="F9" s="701" t="s">
        <v>53</v>
      </c>
      <c r="G9" s="700" t="s">
        <v>909</v>
      </c>
      <c r="H9" s="1068">
        <v>81</v>
      </c>
      <c r="I9" s="692" t="s">
        <v>591</v>
      </c>
      <c r="J9" s="746" t="s">
        <v>30</v>
      </c>
      <c r="K9" s="748" t="s">
        <v>260</v>
      </c>
      <c r="L9" s="1403" t="s">
        <v>110</v>
      </c>
      <c r="M9" s="1271">
        <v>68962</v>
      </c>
      <c r="N9" s="343">
        <v>53757</v>
      </c>
      <c r="O9" s="415"/>
      <c r="P9" s="1271">
        <v>68962</v>
      </c>
      <c r="Q9" s="1341" t="s">
        <v>110</v>
      </c>
      <c r="R9" s="746" t="s">
        <v>38</v>
      </c>
      <c r="S9" s="783">
        <v>45932</v>
      </c>
      <c r="T9" s="671">
        <v>5333</v>
      </c>
      <c r="U9" s="333">
        <v>5339</v>
      </c>
      <c r="V9" s="3">
        <v>1</v>
      </c>
      <c r="W9" s="705">
        <v>46044</v>
      </c>
      <c r="X9" s="1203">
        <v>1</v>
      </c>
      <c r="Y9" s="1203">
        <v>1</v>
      </c>
      <c r="Z9" s="1203">
        <v>1</v>
      </c>
      <c r="AA9" s="363">
        <v>46128</v>
      </c>
      <c r="AB9" s="363">
        <v>46128</v>
      </c>
      <c r="AC9" s="699" t="s">
        <v>910</v>
      </c>
    </row>
    <row r="10" spans="1:29" ht="39.75" customHeight="1">
      <c r="A10" s="559" t="s">
        <v>911</v>
      </c>
      <c r="B10" s="377" t="s">
        <v>34</v>
      </c>
      <c r="C10" s="360">
        <v>45960</v>
      </c>
      <c r="D10" s="367" t="s">
        <v>52</v>
      </c>
      <c r="E10" s="367">
        <v>45950</v>
      </c>
      <c r="F10" s="366" t="s">
        <v>53</v>
      </c>
      <c r="G10" s="1100"/>
      <c r="H10" s="1068">
        <v>80</v>
      </c>
      <c r="I10" s="372" t="s">
        <v>591</v>
      </c>
      <c r="J10" s="567" t="s">
        <v>30</v>
      </c>
      <c r="K10" s="19">
        <v>45905</v>
      </c>
      <c r="L10" s="1403" t="s">
        <v>110</v>
      </c>
      <c r="M10" s="1143">
        <v>66674.3</v>
      </c>
      <c r="N10" s="1353">
        <v>50364.3</v>
      </c>
      <c r="O10" s="932"/>
      <c r="P10" s="343">
        <v>50364.3</v>
      </c>
      <c r="Q10" s="304" t="s">
        <v>110</v>
      </c>
      <c r="R10" s="1386" t="s">
        <v>38</v>
      </c>
      <c r="S10" s="502">
        <v>45922</v>
      </c>
      <c r="T10" s="671">
        <v>5285</v>
      </c>
      <c r="U10" s="333">
        <v>5305</v>
      </c>
      <c r="V10" s="3">
        <v>1</v>
      </c>
      <c r="W10" s="502">
        <v>45954</v>
      </c>
      <c r="X10" s="464">
        <v>1</v>
      </c>
      <c r="Y10" s="464">
        <v>1</v>
      </c>
      <c r="Z10" s="464">
        <v>1</v>
      </c>
      <c r="AA10" s="363">
        <v>45982</v>
      </c>
      <c r="AB10" s="363">
        <v>45982</v>
      </c>
      <c r="AC10" s="803" t="s">
        <v>912</v>
      </c>
    </row>
    <row r="11" spans="1:29" ht="39.75" customHeight="1">
      <c r="A11" s="559" t="s">
        <v>913</v>
      </c>
      <c r="B11" s="377" t="s">
        <v>34</v>
      </c>
      <c r="C11" s="360">
        <v>45960</v>
      </c>
      <c r="D11" s="367" t="s">
        <v>52</v>
      </c>
      <c r="E11" s="367">
        <v>45937</v>
      </c>
      <c r="F11" s="366" t="s">
        <v>53</v>
      </c>
      <c r="G11" s="1100"/>
      <c r="H11" s="1068">
        <v>82</v>
      </c>
      <c r="I11" s="372" t="s">
        <v>591</v>
      </c>
      <c r="J11" s="1404" t="s">
        <v>30</v>
      </c>
      <c r="K11" s="682">
        <v>45903</v>
      </c>
      <c r="L11" s="372" t="s">
        <v>110</v>
      </c>
      <c r="M11" s="1141">
        <v>93666.75</v>
      </c>
      <c r="N11" s="343">
        <v>78401.25</v>
      </c>
      <c r="O11" s="1317"/>
      <c r="P11" s="1303">
        <v>78401.25</v>
      </c>
      <c r="Q11" s="1388" t="s">
        <v>110</v>
      </c>
      <c r="R11" s="300" t="s">
        <v>38</v>
      </c>
      <c r="S11" s="502">
        <v>45897</v>
      </c>
      <c r="T11" s="671">
        <v>7883</v>
      </c>
      <c r="U11" s="333">
        <v>7909</v>
      </c>
      <c r="V11" s="3">
        <v>1</v>
      </c>
      <c r="W11" s="502">
        <v>45945</v>
      </c>
      <c r="X11" s="464">
        <v>1</v>
      </c>
      <c r="Y11" s="464">
        <v>1</v>
      </c>
      <c r="Z11" s="464">
        <v>1</v>
      </c>
      <c r="AA11" s="363">
        <v>46079</v>
      </c>
      <c r="AB11" s="363">
        <v>46079</v>
      </c>
      <c r="AC11" s="803"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7">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801" t="s">
        <v>918</v>
      </c>
    </row>
    <row r="15" spans="1:29" ht="39.75" customHeight="1">
      <c r="A15" s="806" t="s">
        <v>919</v>
      </c>
      <c r="B15" s="377" t="s">
        <v>34</v>
      </c>
      <c r="C15" s="1429">
        <v>46172</v>
      </c>
      <c r="D15" s="701" t="s">
        <v>52</v>
      </c>
      <c r="E15" s="700">
        <v>46055</v>
      </c>
      <c r="F15" s="701" t="s">
        <v>53</v>
      </c>
      <c r="G15" s="700" t="s">
        <v>920</v>
      </c>
      <c r="H15" s="702">
        <v>0</v>
      </c>
      <c r="I15" s="692" t="s">
        <v>591</v>
      </c>
      <c r="J15" s="1068" t="s">
        <v>30</v>
      </c>
      <c r="K15" s="700" t="s">
        <v>260</v>
      </c>
      <c r="L15" s="702" t="s">
        <v>110</v>
      </c>
      <c r="M15" s="908">
        <v>11518.95</v>
      </c>
      <c r="N15" s="343">
        <v>10003.35</v>
      </c>
      <c r="O15" s="416"/>
      <c r="P15" s="343">
        <v>10003.35</v>
      </c>
      <c r="Q15" s="702" t="s">
        <v>110</v>
      </c>
      <c r="R15" s="746" t="s">
        <v>38</v>
      </c>
      <c r="S15" s="783">
        <v>46056</v>
      </c>
      <c r="T15" s="1144">
        <v>881</v>
      </c>
      <c r="U15" s="696">
        <v>817</v>
      </c>
      <c r="V15" s="3">
        <v>0.93</v>
      </c>
      <c r="W15" s="705">
        <v>46063</v>
      </c>
      <c r="X15" s="698">
        <v>1</v>
      </c>
      <c r="Y15" s="280">
        <v>1</v>
      </c>
      <c r="Z15" s="280">
        <v>1</v>
      </c>
      <c r="AA15" s="363">
        <v>46072</v>
      </c>
      <c r="AB15" s="363">
        <v>46072</v>
      </c>
      <c r="AC15" s="699" t="s">
        <v>921</v>
      </c>
    </row>
    <row r="16" spans="1:29" ht="39.75" customHeight="1">
      <c r="A16" s="806" t="s">
        <v>922</v>
      </c>
      <c r="B16" s="377" t="s">
        <v>34</v>
      </c>
      <c r="C16" s="700">
        <v>46011</v>
      </c>
      <c r="D16" s="701" t="s">
        <v>52</v>
      </c>
      <c r="E16" s="700">
        <v>45923</v>
      </c>
      <c r="F16" s="701" t="s">
        <v>53</v>
      </c>
      <c r="G16" s="701" t="s">
        <v>923</v>
      </c>
      <c r="H16" s="702">
        <v>0</v>
      </c>
      <c r="I16" s="372" t="s">
        <v>591</v>
      </c>
      <c r="J16" s="702" t="s">
        <v>30</v>
      </c>
      <c r="K16" s="700" t="s">
        <v>260</v>
      </c>
      <c r="L16" s="702" t="s">
        <v>110</v>
      </c>
      <c r="M16" s="908">
        <v>139581.6</v>
      </c>
      <c r="N16" s="343">
        <v>120387.6</v>
      </c>
      <c r="O16" s="416"/>
      <c r="P16" s="343">
        <v>120387.6</v>
      </c>
      <c r="Q16" s="702" t="s">
        <v>110</v>
      </c>
      <c r="R16" s="746" t="s">
        <v>38</v>
      </c>
      <c r="S16" s="783">
        <v>45918</v>
      </c>
      <c r="T16" s="671">
        <v>11150</v>
      </c>
      <c r="U16" s="696">
        <v>10923</v>
      </c>
      <c r="V16" s="3">
        <v>0.98</v>
      </c>
      <c r="W16" s="705">
        <v>46027</v>
      </c>
      <c r="X16" s="280">
        <v>1</v>
      </c>
      <c r="Y16" s="280">
        <v>1</v>
      </c>
      <c r="Z16" s="280">
        <v>1</v>
      </c>
      <c r="AA16" s="363">
        <v>46078</v>
      </c>
      <c r="AB16" s="363">
        <v>46078</v>
      </c>
      <c r="AC16" s="713" t="s">
        <v>924</v>
      </c>
    </row>
    <row r="17" spans="1:29" ht="39.75" customHeight="1">
      <c r="A17" s="806" t="s">
        <v>925</v>
      </c>
      <c r="B17" s="377" t="s">
        <v>34</v>
      </c>
      <c r="C17" s="690">
        <v>46096</v>
      </c>
      <c r="D17" s="1260" t="s">
        <v>52</v>
      </c>
      <c r="E17" s="700">
        <v>46077</v>
      </c>
      <c r="F17" s="701" t="s">
        <v>53</v>
      </c>
      <c r="G17" s="1260" t="s">
        <v>926</v>
      </c>
      <c r="H17" s="702">
        <v>0</v>
      </c>
      <c r="I17" s="372" t="s">
        <v>591</v>
      </c>
      <c r="J17" s="1191" t="s">
        <v>30</v>
      </c>
      <c r="K17" s="700" t="s">
        <v>260</v>
      </c>
      <c r="L17" s="1191" t="s">
        <v>110</v>
      </c>
      <c r="M17" s="908">
        <v>73653.899999999994</v>
      </c>
      <c r="N17" s="908">
        <v>64828.9</v>
      </c>
      <c r="O17" s="937"/>
      <c r="P17" s="908">
        <v>64828.9</v>
      </c>
      <c r="Q17" s="1191" t="s">
        <v>110</v>
      </c>
      <c r="R17" s="694" t="s">
        <v>38</v>
      </c>
      <c r="S17" s="1243">
        <v>46077</v>
      </c>
      <c r="T17" s="1244">
        <v>6668</v>
      </c>
      <c r="U17" s="1245">
        <v>6668</v>
      </c>
      <c r="V17" s="365">
        <f ca="1">IFERROR($V17/$U17, 0)</f>
        <v>1</v>
      </c>
      <c r="W17" s="370">
        <v>46090</v>
      </c>
      <c r="X17" s="698">
        <v>1</v>
      </c>
      <c r="Y17" s="698">
        <v>0</v>
      </c>
      <c r="Z17" s="1246">
        <v>0</v>
      </c>
      <c r="AA17" s="363">
        <v>46120</v>
      </c>
      <c r="AB17" s="363">
        <v>46120</v>
      </c>
      <c r="AC17" s="990"/>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7">
        <v>29960</v>
      </c>
      <c r="N18" s="343">
        <v>25458</v>
      </c>
      <c r="O18" s="953"/>
      <c r="P18" s="343">
        <v>25458</v>
      </c>
      <c r="Q18" s="369" t="s">
        <v>110</v>
      </c>
      <c r="R18" s="300" t="s">
        <v>38</v>
      </c>
      <c r="S18" s="502">
        <v>45922</v>
      </c>
      <c r="T18" s="1128">
        <v>2372</v>
      </c>
      <c r="U18" s="364">
        <v>2326</v>
      </c>
      <c r="V18" s="3">
        <v>0.98</v>
      </c>
      <c r="W18" s="370">
        <v>45968</v>
      </c>
      <c r="X18" s="383">
        <v>1</v>
      </c>
      <c r="Y18" s="280">
        <v>1</v>
      </c>
      <c r="Z18" s="280">
        <v>1</v>
      </c>
      <c r="AA18" s="363">
        <v>46065</v>
      </c>
      <c r="AB18" s="363">
        <v>46065</v>
      </c>
      <c r="AC18" s="801"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3"/>
      <c r="P19" s="343">
        <v>44321.599999999999</v>
      </c>
      <c r="Q19" s="369" t="s">
        <v>110</v>
      </c>
      <c r="R19" s="300" t="s">
        <v>38</v>
      </c>
      <c r="S19" s="502">
        <v>45932</v>
      </c>
      <c r="T19" s="1128">
        <v>4084</v>
      </c>
      <c r="U19" s="364">
        <v>4064</v>
      </c>
      <c r="V19" s="1261">
        <v>1</v>
      </c>
      <c r="W19" s="370">
        <v>45952</v>
      </c>
      <c r="X19" s="280">
        <v>1</v>
      </c>
      <c r="Y19" s="280">
        <v>1</v>
      </c>
      <c r="Z19" s="280">
        <v>1</v>
      </c>
      <c r="AA19" s="370">
        <v>46008</v>
      </c>
      <c r="AB19" s="370">
        <v>46008</v>
      </c>
      <c r="AC19" s="1351"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8" t="s">
        <v>932</v>
      </c>
    </row>
    <row r="22" spans="1:29" ht="39.75" customHeight="1">
      <c r="A22" s="806" t="s">
        <v>933</v>
      </c>
      <c r="B22" s="377" t="s">
        <v>34</v>
      </c>
      <c r="C22" s="690">
        <v>46073</v>
      </c>
      <c r="D22" s="701" t="s">
        <v>52</v>
      </c>
      <c r="E22" s="700">
        <v>46055</v>
      </c>
      <c r="F22" s="701" t="s">
        <v>53</v>
      </c>
      <c r="G22" s="701" t="s">
        <v>934</v>
      </c>
      <c r="H22" s="702">
        <v>0</v>
      </c>
      <c r="I22" s="372" t="s">
        <v>591</v>
      </c>
      <c r="J22" s="702" t="s">
        <v>30</v>
      </c>
      <c r="K22" s="367" t="s">
        <v>260</v>
      </c>
      <c r="L22" s="702" t="s">
        <v>110</v>
      </c>
      <c r="M22" s="908">
        <v>105558.2</v>
      </c>
      <c r="N22" s="343">
        <v>86338.55</v>
      </c>
      <c r="O22" s="416"/>
      <c r="P22" s="343">
        <v>86338.55</v>
      </c>
      <c r="Q22" s="702" t="s">
        <v>110</v>
      </c>
      <c r="R22" s="746" t="s">
        <v>38</v>
      </c>
      <c r="S22" s="783">
        <v>45978</v>
      </c>
      <c r="T22" s="706">
        <v>7753</v>
      </c>
      <c r="U22" s="696">
        <v>7663</v>
      </c>
      <c r="V22" s="3">
        <v>0.99</v>
      </c>
      <c r="W22" s="705">
        <v>46070</v>
      </c>
      <c r="X22" s="280">
        <v>1</v>
      </c>
      <c r="Y22" s="280">
        <v>1</v>
      </c>
      <c r="Z22" s="280">
        <v>0</v>
      </c>
      <c r="AA22" s="363">
        <v>46090</v>
      </c>
      <c r="AB22" s="373" t="s">
        <v>917</v>
      </c>
      <c r="AC22" s="699" t="s">
        <v>935</v>
      </c>
    </row>
    <row r="23" spans="1:29" ht="39.75" customHeight="1">
      <c r="A23" s="991" t="s">
        <v>936</v>
      </c>
      <c r="B23" s="377" t="s">
        <v>34</v>
      </c>
      <c r="C23" s="360" t="s">
        <v>937</v>
      </c>
      <c r="D23" s="366" t="s">
        <v>50</v>
      </c>
      <c r="E23" s="367">
        <v>45964</v>
      </c>
      <c r="F23" s="366" t="s">
        <v>55</v>
      </c>
      <c r="G23" s="368"/>
      <c r="H23" s="369">
        <v>0</v>
      </c>
      <c r="I23" s="362" t="s">
        <v>591</v>
      </c>
      <c r="J23" s="369" t="s">
        <v>30</v>
      </c>
      <c r="K23" s="367" t="s">
        <v>260</v>
      </c>
      <c r="L23" s="369" t="s">
        <v>110</v>
      </c>
      <c r="M23" s="907">
        <v>2670.65</v>
      </c>
      <c r="N23" s="343">
        <v>2163.15</v>
      </c>
      <c r="O23" s="937"/>
      <c r="P23" s="343">
        <v>2163.15</v>
      </c>
      <c r="Q23" s="369" t="s">
        <v>110</v>
      </c>
      <c r="R23" s="300" t="s">
        <v>38</v>
      </c>
      <c r="S23" s="502">
        <v>45937</v>
      </c>
      <c r="T23" s="1145">
        <v>209</v>
      </c>
      <c r="U23" s="364">
        <v>207</v>
      </c>
      <c r="V23" s="3">
        <v>0.99</v>
      </c>
      <c r="W23" s="370">
        <v>45964</v>
      </c>
      <c r="X23" s="280">
        <v>1</v>
      </c>
      <c r="Y23" s="280">
        <v>1</v>
      </c>
      <c r="Z23" s="280">
        <v>1</v>
      </c>
      <c r="AA23" s="363">
        <v>46097</v>
      </c>
      <c r="AB23" s="363">
        <v>46097</v>
      </c>
      <c r="AC23" s="803" t="s">
        <v>938</v>
      </c>
    </row>
    <row r="24" spans="1:29" ht="39.75" customHeight="1">
      <c r="A24" s="926" t="s">
        <v>939</v>
      </c>
      <c r="B24" s="1105" t="s">
        <v>34</v>
      </c>
      <c r="C24" s="590">
        <v>45955</v>
      </c>
      <c r="D24" s="591" t="s">
        <v>56</v>
      </c>
      <c r="E24" s="591">
        <v>45919</v>
      </c>
      <c r="F24" s="591" t="s">
        <v>53</v>
      </c>
      <c r="G24" s="1106" t="s">
        <v>940</v>
      </c>
      <c r="H24" s="313">
        <v>0</v>
      </c>
      <c r="I24" s="1107" t="s">
        <v>591</v>
      </c>
      <c r="J24" s="313" t="s">
        <v>30</v>
      </c>
      <c r="K24" s="591" t="s">
        <v>260</v>
      </c>
      <c r="L24" s="313" t="s">
        <v>110</v>
      </c>
      <c r="M24" s="902">
        <v>4646.75</v>
      </c>
      <c r="N24" s="902">
        <v>9453.74</v>
      </c>
      <c r="O24" s="902"/>
      <c r="P24" s="902">
        <v>9453.74</v>
      </c>
      <c r="Q24" s="20" t="s">
        <v>110</v>
      </c>
      <c r="R24" s="300" t="s">
        <v>38</v>
      </c>
      <c r="S24" s="620" t="s">
        <v>36</v>
      </c>
      <c r="T24" s="1108">
        <v>117</v>
      </c>
      <c r="U24" s="463">
        <v>117</v>
      </c>
      <c r="V24" s="3">
        <f>IFERROR($U24/$T24, 0)</f>
        <v>1</v>
      </c>
      <c r="W24" s="595">
        <v>45946</v>
      </c>
      <c r="X24" s="464">
        <v>0</v>
      </c>
      <c r="Y24" s="464">
        <v>0</v>
      </c>
      <c r="Z24" s="280">
        <v>0</v>
      </c>
      <c r="AA24" s="373" t="s">
        <v>816</v>
      </c>
      <c r="AB24" s="373" t="s">
        <v>816</v>
      </c>
      <c r="AC24" s="988" t="s">
        <v>941</v>
      </c>
    </row>
    <row r="25" spans="1:29" ht="39.75" customHeight="1">
      <c r="A25" s="1347" t="s">
        <v>942</v>
      </c>
      <c r="B25" s="1138" t="s">
        <v>34</v>
      </c>
      <c r="C25" s="606">
        <v>46053</v>
      </c>
      <c r="D25" s="608" t="s">
        <v>943</v>
      </c>
      <c r="E25" s="634">
        <v>46030</v>
      </c>
      <c r="F25" s="608" t="s">
        <v>53</v>
      </c>
      <c r="G25" s="930"/>
      <c r="H25" s="735">
        <v>0</v>
      </c>
      <c r="I25" s="1140" t="s">
        <v>591</v>
      </c>
      <c r="J25" s="978" t="s">
        <v>30</v>
      </c>
      <c r="K25" s="591" t="s">
        <v>260</v>
      </c>
      <c r="L25" s="313" t="s">
        <v>110</v>
      </c>
      <c r="M25" s="979">
        <v>1035</v>
      </c>
      <c r="N25" s="979">
        <v>875</v>
      </c>
      <c r="O25" s="794"/>
      <c r="P25" s="979">
        <v>875</v>
      </c>
      <c r="Q25" s="20" t="s">
        <v>110</v>
      </c>
      <c r="R25" s="300" t="s">
        <v>38</v>
      </c>
      <c r="S25" s="620" t="s">
        <v>36</v>
      </c>
      <c r="T25" s="1349">
        <v>0</v>
      </c>
      <c r="U25" s="364">
        <v>0</v>
      </c>
      <c r="V25" s="1235">
        <v>1</v>
      </c>
      <c r="W25" s="461">
        <v>46030</v>
      </c>
      <c r="X25" s="464">
        <v>0</v>
      </c>
      <c r="Y25" s="464">
        <v>0</v>
      </c>
      <c r="Z25" s="280">
        <v>0</v>
      </c>
      <c r="AA25" s="461">
        <v>46079</v>
      </c>
      <c r="AB25" s="461">
        <v>46079</v>
      </c>
      <c r="AC25" s="1348"/>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3"/>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4"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0"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7">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6" t="s">
        <v>958</v>
      </c>
      <c r="B37" s="691" t="s">
        <v>31</v>
      </c>
      <c r="C37" s="690">
        <v>46073</v>
      </c>
      <c r="D37" s="690" t="s">
        <v>50</v>
      </c>
      <c r="E37" s="690">
        <v>46042</v>
      </c>
      <c r="F37" s="691" t="s">
        <v>61</v>
      </c>
      <c r="G37" s="691" t="s">
        <v>959</v>
      </c>
      <c r="H37" s="692">
        <v>11</v>
      </c>
      <c r="I37" s="1064" t="s">
        <v>591</v>
      </c>
      <c r="J37" s="692" t="s">
        <v>30</v>
      </c>
      <c r="K37" s="690">
        <v>46029</v>
      </c>
      <c r="L37" s="692" t="s">
        <v>110</v>
      </c>
      <c r="M37" s="807">
        <v>10772</v>
      </c>
      <c r="N37" s="343">
        <v>7890</v>
      </c>
      <c r="O37" s="574">
        <v>2882</v>
      </c>
      <c r="P37" s="343">
        <v>10610</v>
      </c>
      <c r="Q37" s="746" t="s">
        <v>110</v>
      </c>
      <c r="R37" s="746" t="s">
        <v>38</v>
      </c>
      <c r="S37" s="725">
        <v>46029</v>
      </c>
      <c r="T37" s="333">
        <v>789</v>
      </c>
      <c r="U37" s="696">
        <v>888</v>
      </c>
      <c r="V37" s="3">
        <v>1.1299999999999999</v>
      </c>
      <c r="W37" s="705">
        <v>46056</v>
      </c>
      <c r="X37" s="698">
        <v>0</v>
      </c>
      <c r="Y37" s="799">
        <v>0</v>
      </c>
      <c r="Z37" s="799">
        <v>0</v>
      </c>
      <c r="AA37" s="363">
        <v>46073</v>
      </c>
      <c r="AB37" s="363">
        <v>46073</v>
      </c>
      <c r="AC37" s="699" t="s">
        <v>960</v>
      </c>
    </row>
    <row r="38" spans="1:29" ht="39.75" customHeight="1">
      <c r="A38" s="297" t="s">
        <v>163</v>
      </c>
      <c r="B38" s="298" t="s">
        <v>31</v>
      </c>
      <c r="C38" s="299">
        <v>45711</v>
      </c>
      <c r="D38" s="299" t="s">
        <v>961</v>
      </c>
      <c r="E38" s="299">
        <v>45693</v>
      </c>
      <c r="F38" s="455" t="s">
        <v>946</v>
      </c>
      <c r="G38" s="1109"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6" t="s">
        <v>963</v>
      </c>
      <c r="B41" s="691" t="s">
        <v>31</v>
      </c>
      <c r="C41" s="690">
        <v>46073</v>
      </c>
      <c r="D41" s="690" t="s">
        <v>964</v>
      </c>
      <c r="E41" s="700">
        <v>46041</v>
      </c>
      <c r="F41" s="691" t="s">
        <v>57</v>
      </c>
      <c r="G41" s="701" t="s">
        <v>965</v>
      </c>
      <c r="H41" s="692">
        <v>67</v>
      </c>
      <c r="I41" s="1064" t="s">
        <v>591</v>
      </c>
      <c r="J41" s="692" t="s">
        <v>30</v>
      </c>
      <c r="K41" s="700">
        <v>46038</v>
      </c>
      <c r="L41" s="702" t="s">
        <v>110</v>
      </c>
      <c r="M41" s="908">
        <v>66854</v>
      </c>
      <c r="N41" s="343">
        <v>66684</v>
      </c>
      <c r="O41" s="937"/>
      <c r="P41" s="343">
        <v>66684</v>
      </c>
      <c r="Q41" s="702" t="s">
        <v>110</v>
      </c>
      <c r="R41" s="746" t="s">
        <v>38</v>
      </c>
      <c r="S41" s="783">
        <v>46029</v>
      </c>
      <c r="T41" s="706">
        <v>5534</v>
      </c>
      <c r="U41" s="696">
        <v>5407</v>
      </c>
      <c r="V41" s="3">
        <v>0.98</v>
      </c>
      <c r="W41" s="705">
        <v>46069</v>
      </c>
      <c r="X41" s="280">
        <v>1</v>
      </c>
      <c r="Y41" s="280">
        <v>1</v>
      </c>
      <c r="Z41" s="464">
        <v>1</v>
      </c>
      <c r="AA41" s="363">
        <v>46079</v>
      </c>
      <c r="AB41" s="363">
        <v>46101</v>
      </c>
      <c r="AC41" s="699" t="s">
        <v>966</v>
      </c>
    </row>
    <row r="42" spans="1:29" ht="39.75" customHeight="1">
      <c r="A42" s="806" t="s">
        <v>967</v>
      </c>
      <c r="B42" s="691" t="s">
        <v>31</v>
      </c>
      <c r="C42" s="690">
        <v>46101</v>
      </c>
      <c r="D42" s="690" t="s">
        <v>964</v>
      </c>
      <c r="E42" s="690">
        <v>46042</v>
      </c>
      <c r="F42" s="691" t="s">
        <v>57</v>
      </c>
      <c r="G42" s="691" t="s">
        <v>968</v>
      </c>
      <c r="H42" s="692">
        <v>65</v>
      </c>
      <c r="I42" s="1064" t="s">
        <v>591</v>
      </c>
      <c r="J42" s="692" t="s">
        <v>30</v>
      </c>
      <c r="K42" s="690">
        <v>46028</v>
      </c>
      <c r="L42" s="702" t="s">
        <v>110</v>
      </c>
      <c r="M42" s="807">
        <v>60922</v>
      </c>
      <c r="N42" s="343">
        <v>60752</v>
      </c>
      <c r="O42" s="575"/>
      <c r="P42" s="343">
        <v>60752</v>
      </c>
      <c r="Q42" s="702" t="s">
        <v>110</v>
      </c>
      <c r="R42" s="746" t="s">
        <v>38</v>
      </c>
      <c r="S42" s="725">
        <v>46029</v>
      </c>
      <c r="T42" s="333">
        <v>4907</v>
      </c>
      <c r="U42" s="696">
        <v>4808</v>
      </c>
      <c r="V42" s="3">
        <v>0.98</v>
      </c>
      <c r="W42" s="705">
        <v>46072</v>
      </c>
      <c r="X42" s="698">
        <v>1</v>
      </c>
      <c r="Y42" s="698">
        <v>1</v>
      </c>
      <c r="Z42" s="698">
        <v>1</v>
      </c>
      <c r="AA42" s="363">
        <v>46091</v>
      </c>
      <c r="AB42" s="363">
        <v>46112</v>
      </c>
      <c r="AC42" s="699" t="s">
        <v>969</v>
      </c>
    </row>
    <row r="43" spans="1:29" ht="39.75" customHeight="1">
      <c r="A43" s="806" t="s">
        <v>970</v>
      </c>
      <c r="B43" s="691" t="s">
        <v>31</v>
      </c>
      <c r="C43" s="690">
        <v>46101</v>
      </c>
      <c r="D43" s="690" t="s">
        <v>56</v>
      </c>
      <c r="E43" s="690">
        <v>46042</v>
      </c>
      <c r="F43" s="691" t="s">
        <v>61</v>
      </c>
      <c r="G43" s="691" t="s">
        <v>971</v>
      </c>
      <c r="H43" s="692">
        <v>79</v>
      </c>
      <c r="I43" s="1064" t="s">
        <v>591</v>
      </c>
      <c r="J43" s="692" t="s">
        <v>30</v>
      </c>
      <c r="K43" s="367" t="s">
        <v>260</v>
      </c>
      <c r="L43" s="702" t="s">
        <v>110</v>
      </c>
      <c r="M43" s="807">
        <v>59768</v>
      </c>
      <c r="N43" s="343">
        <v>59598</v>
      </c>
      <c r="O43" s="575"/>
      <c r="P43" s="343">
        <v>59598</v>
      </c>
      <c r="Q43" s="702" t="s">
        <v>110</v>
      </c>
      <c r="R43" s="746" t="s">
        <v>38</v>
      </c>
      <c r="S43" s="725">
        <v>46029</v>
      </c>
      <c r="T43" s="333">
        <v>4862</v>
      </c>
      <c r="U43" s="696">
        <v>4880</v>
      </c>
      <c r="V43" s="3">
        <v>1</v>
      </c>
      <c r="W43" s="705">
        <v>46091</v>
      </c>
      <c r="X43" s="698">
        <v>1</v>
      </c>
      <c r="Y43" s="698">
        <v>1</v>
      </c>
      <c r="Z43" s="698">
        <v>1</v>
      </c>
      <c r="AA43" s="363">
        <v>46101</v>
      </c>
      <c r="AB43" s="363">
        <v>46105</v>
      </c>
      <c r="AC43" s="699" t="s">
        <v>972</v>
      </c>
    </row>
    <row r="44" spans="1:29" ht="39.75" customHeight="1">
      <c r="A44" s="806" t="s">
        <v>973</v>
      </c>
      <c r="B44" s="691" t="s">
        <v>31</v>
      </c>
      <c r="C44" s="690">
        <v>46073</v>
      </c>
      <c r="D44" s="690" t="s">
        <v>974</v>
      </c>
      <c r="E44" s="690">
        <v>46045</v>
      </c>
      <c r="F44" s="691" t="s">
        <v>61</v>
      </c>
      <c r="G44" s="691" t="s">
        <v>975</v>
      </c>
      <c r="H44" s="692">
        <v>87</v>
      </c>
      <c r="I44" s="1064" t="s">
        <v>591</v>
      </c>
      <c r="J44" s="692" t="s">
        <v>30</v>
      </c>
      <c r="K44" s="690">
        <v>46038</v>
      </c>
      <c r="L44" s="702" t="s">
        <v>110</v>
      </c>
      <c r="M44" s="807">
        <v>82790</v>
      </c>
      <c r="N44" s="343">
        <v>82620</v>
      </c>
      <c r="O44" s="574">
        <v>6131.83</v>
      </c>
      <c r="P44" s="343">
        <v>88751.83</v>
      </c>
      <c r="Q44" s="750" t="s">
        <v>110</v>
      </c>
      <c r="R44" s="746" t="s">
        <v>38</v>
      </c>
      <c r="S44" s="725">
        <v>46029</v>
      </c>
      <c r="T44" s="333">
        <v>7108</v>
      </c>
      <c r="U44" s="696">
        <v>7301</v>
      </c>
      <c r="V44" s="3">
        <v>1.03</v>
      </c>
      <c r="W44" s="705">
        <v>46057</v>
      </c>
      <c r="X44" s="280">
        <v>1</v>
      </c>
      <c r="Y44" s="280">
        <v>1</v>
      </c>
      <c r="Z44" s="464">
        <v>1</v>
      </c>
      <c r="AA44" s="363">
        <v>46079</v>
      </c>
      <c r="AB44" s="363">
        <v>46105</v>
      </c>
      <c r="AC44" s="699" t="s">
        <v>976</v>
      </c>
    </row>
    <row r="45" spans="1:29" ht="39.75" customHeight="1">
      <c r="A45" s="806" t="s">
        <v>977</v>
      </c>
      <c r="B45" s="691" t="s">
        <v>31</v>
      </c>
      <c r="C45" s="690">
        <v>46101</v>
      </c>
      <c r="D45" s="690" t="s">
        <v>56</v>
      </c>
      <c r="E45" s="700">
        <v>46042</v>
      </c>
      <c r="F45" s="691" t="s">
        <v>61</v>
      </c>
      <c r="G45" s="701" t="s">
        <v>978</v>
      </c>
      <c r="H45" s="692">
        <v>55</v>
      </c>
      <c r="I45" s="1064" t="s">
        <v>591</v>
      </c>
      <c r="J45" s="692" t="s">
        <v>30</v>
      </c>
      <c r="K45" s="700">
        <v>46038</v>
      </c>
      <c r="L45" s="702" t="s">
        <v>110</v>
      </c>
      <c r="M45" s="908">
        <v>44782</v>
      </c>
      <c r="N45" s="343">
        <v>44612</v>
      </c>
      <c r="O45" s="575"/>
      <c r="P45" s="343">
        <v>44612</v>
      </c>
      <c r="Q45" s="702" t="s">
        <v>110</v>
      </c>
      <c r="R45" s="746" t="s">
        <v>38</v>
      </c>
      <c r="S45" s="783">
        <v>46029</v>
      </c>
      <c r="T45" s="706">
        <v>3690</v>
      </c>
      <c r="U45" s="696">
        <v>3784</v>
      </c>
      <c r="V45" s="3">
        <v>1.03</v>
      </c>
      <c r="W45" s="705">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4">
        <v>45832</v>
      </c>
      <c r="X58" s="905">
        <v>1</v>
      </c>
      <c r="Y58" s="905">
        <v>1</v>
      </c>
      <c r="Z58" s="464">
        <v>1</v>
      </c>
      <c r="AA58" s="909">
        <v>45898</v>
      </c>
      <c r="AB58" s="909">
        <v>45898</v>
      </c>
      <c r="AC58" s="910" t="s">
        <v>983</v>
      </c>
    </row>
    <row r="59" spans="1:29" ht="39.75" customHeight="1">
      <c r="A59" s="806" t="s">
        <v>984</v>
      </c>
      <c r="B59" s="691" t="s">
        <v>31</v>
      </c>
      <c r="C59" s="690">
        <v>46021</v>
      </c>
      <c r="D59" s="690" t="s">
        <v>56</v>
      </c>
      <c r="E59" s="690">
        <v>46001</v>
      </c>
      <c r="F59" s="691" t="s">
        <v>61</v>
      </c>
      <c r="G59" s="691"/>
      <c r="H59" s="692">
        <v>49</v>
      </c>
      <c r="I59" s="1064" t="s">
        <v>591</v>
      </c>
      <c r="J59" s="692" t="s">
        <v>30</v>
      </c>
      <c r="K59" s="690">
        <v>45994</v>
      </c>
      <c r="L59" s="702" t="s">
        <v>110</v>
      </c>
      <c r="M59" s="807">
        <v>42150</v>
      </c>
      <c r="N59" s="807">
        <v>49107</v>
      </c>
      <c r="O59" s="693"/>
      <c r="P59" s="807">
        <v>49107</v>
      </c>
      <c r="Q59" s="702" t="s">
        <v>110</v>
      </c>
      <c r="R59" s="746" t="s">
        <v>38</v>
      </c>
      <c r="S59" s="725">
        <v>45994</v>
      </c>
      <c r="T59" s="333">
        <v>3885</v>
      </c>
      <c r="U59" s="696">
        <v>3910</v>
      </c>
      <c r="V59" s="365">
        <f>IFERROR($U59/$T59, 0)</f>
        <v>1.0064350064350065</v>
      </c>
      <c r="W59" s="705">
        <v>46006</v>
      </c>
      <c r="X59" s="698">
        <v>1</v>
      </c>
      <c r="Y59" s="280">
        <v>1</v>
      </c>
      <c r="Z59" s="464">
        <v>1</v>
      </c>
      <c r="AA59" s="363">
        <v>46013</v>
      </c>
      <c r="AB59" s="373" t="s">
        <v>917</v>
      </c>
      <c r="AC59" s="699" t="s">
        <v>985</v>
      </c>
    </row>
    <row r="60" spans="1:29" ht="39.75" customHeight="1">
      <c r="A60" s="639" t="s">
        <v>986</v>
      </c>
      <c r="B60" s="358" t="s">
        <v>31</v>
      </c>
      <c r="C60" s="367">
        <v>45899</v>
      </c>
      <c r="D60" s="1146"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7">
        <v>45882</v>
      </c>
      <c r="T62" s="604">
        <v>4537</v>
      </c>
      <c r="U62" s="1234">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41">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6" t="s">
        <v>1005</v>
      </c>
      <c r="B70" s="691" t="s">
        <v>31</v>
      </c>
      <c r="C70" s="690">
        <v>46010</v>
      </c>
      <c r="D70" s="690" t="s">
        <v>987</v>
      </c>
      <c r="E70" s="690">
        <v>45974</v>
      </c>
      <c r="F70" s="691" t="s">
        <v>57</v>
      </c>
      <c r="G70" s="691" t="s">
        <v>1006</v>
      </c>
      <c r="H70" s="692">
        <v>67</v>
      </c>
      <c r="I70" s="1064" t="s">
        <v>591</v>
      </c>
      <c r="J70" s="692" t="s">
        <v>30</v>
      </c>
      <c r="K70" s="690">
        <v>45936</v>
      </c>
      <c r="L70" s="692" t="s">
        <v>110</v>
      </c>
      <c r="M70" s="807">
        <v>38192</v>
      </c>
      <c r="N70" s="807">
        <v>37810.400000000001</v>
      </c>
      <c r="O70" s="693"/>
      <c r="P70" s="807">
        <v>37810.400000000001</v>
      </c>
      <c r="Q70" s="692" t="s">
        <v>110</v>
      </c>
      <c r="R70" s="746" t="s">
        <v>38</v>
      </c>
      <c r="S70" s="725">
        <v>45936</v>
      </c>
      <c r="T70" s="696">
        <v>2845</v>
      </c>
      <c r="U70" s="696">
        <v>2825</v>
      </c>
      <c r="V70" s="365">
        <f>IFERROR($U70/$T70, 0)</f>
        <v>0.99297012302284715</v>
      </c>
      <c r="W70" s="705">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4"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6" t="s">
        <v>1011</v>
      </c>
      <c r="B72" s="691" t="s">
        <v>31</v>
      </c>
      <c r="C72" s="690">
        <v>46010</v>
      </c>
      <c r="D72" s="690" t="s">
        <v>987</v>
      </c>
      <c r="E72" s="690">
        <v>45974</v>
      </c>
      <c r="F72" s="691" t="s">
        <v>57</v>
      </c>
      <c r="G72" s="691" t="s">
        <v>1012</v>
      </c>
      <c r="H72" s="692">
        <v>68</v>
      </c>
      <c r="I72" s="1064" t="s">
        <v>591</v>
      </c>
      <c r="J72" s="692" t="s">
        <v>30</v>
      </c>
      <c r="K72" s="690">
        <v>45936</v>
      </c>
      <c r="L72" s="692" t="s">
        <v>110</v>
      </c>
      <c r="M72" s="807">
        <v>37755.599999999999</v>
      </c>
      <c r="N72" s="807">
        <v>29346.6</v>
      </c>
      <c r="O72" s="807">
        <v>4292.2</v>
      </c>
      <c r="P72" s="807">
        <v>33638.800000000003</v>
      </c>
      <c r="Q72" s="746" t="s">
        <v>110</v>
      </c>
      <c r="R72" s="746" t="s">
        <v>38</v>
      </c>
      <c r="S72" s="725">
        <v>45936</v>
      </c>
      <c r="T72" s="696">
        <v>2584</v>
      </c>
      <c r="U72" s="696">
        <v>2584</v>
      </c>
      <c r="V72" s="365">
        <f>IFERROR($U72/$T72, 0)</f>
        <v>1</v>
      </c>
      <c r="W72" s="705">
        <v>46000</v>
      </c>
      <c r="X72" s="698">
        <v>1</v>
      </c>
      <c r="Y72" s="280">
        <v>1</v>
      </c>
      <c r="Z72" s="79">
        <v>1</v>
      </c>
      <c r="AA72" s="363">
        <v>46013</v>
      </c>
      <c r="AB72" s="363">
        <v>46064</v>
      </c>
      <c r="AC72" s="699" t="s">
        <v>1013</v>
      </c>
    </row>
    <row r="73" spans="1:29" ht="39.75" customHeight="1">
      <c r="A73" s="1272" t="s">
        <v>1014</v>
      </c>
      <c r="B73" s="1299" t="s">
        <v>31</v>
      </c>
      <c r="C73" s="1274">
        <v>46010</v>
      </c>
      <c r="D73" s="1274" t="s">
        <v>987</v>
      </c>
      <c r="E73" s="1274">
        <v>45974</v>
      </c>
      <c r="F73" s="1299" t="s">
        <v>57</v>
      </c>
      <c r="G73" s="1299" t="s">
        <v>1015</v>
      </c>
      <c r="H73" s="1242">
        <v>28</v>
      </c>
      <c r="I73" s="1253" t="s">
        <v>591</v>
      </c>
      <c r="J73" s="1242" t="s">
        <v>30</v>
      </c>
      <c r="K73" s="1274">
        <v>45972</v>
      </c>
      <c r="L73" s="1242" t="s">
        <v>110</v>
      </c>
      <c r="M73" s="1300">
        <v>27615.5</v>
      </c>
      <c r="N73" s="1300">
        <v>21572</v>
      </c>
      <c r="O73" s="1300">
        <v>6990.4</v>
      </c>
      <c r="P73" s="1300">
        <v>28562.400000000001</v>
      </c>
      <c r="Q73" s="1318" t="s">
        <v>110</v>
      </c>
      <c r="R73" s="1318" t="s">
        <v>38</v>
      </c>
      <c r="S73" s="1320">
        <v>45979</v>
      </c>
      <c r="T73" s="1245">
        <v>2027</v>
      </c>
      <c r="U73" s="1245">
        <v>2146</v>
      </c>
      <c r="V73" s="1301">
        <f>IFERROR($U73/$T73, 0)</f>
        <v>1.0587074494326592</v>
      </c>
      <c r="W73" s="1302">
        <v>45994</v>
      </c>
      <c r="X73" s="1203">
        <v>1</v>
      </c>
      <c r="Y73" s="280">
        <v>1</v>
      </c>
      <c r="Z73" s="1201">
        <v>1</v>
      </c>
      <c r="AA73" s="363">
        <v>46013</v>
      </c>
      <c r="AB73" s="363">
        <v>46064</v>
      </c>
      <c r="AC73" s="1262"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6" t="s">
        <v>1029</v>
      </c>
      <c r="B81" s="691" t="s">
        <v>31</v>
      </c>
      <c r="C81" s="690">
        <v>46006</v>
      </c>
      <c r="D81" s="690" t="s">
        <v>56</v>
      </c>
      <c r="E81" s="690">
        <v>45999</v>
      </c>
      <c r="F81" s="691" t="s">
        <v>57</v>
      </c>
      <c r="G81" s="691" t="s">
        <v>1030</v>
      </c>
      <c r="H81" s="692">
        <v>87</v>
      </c>
      <c r="I81" s="1064" t="s">
        <v>591</v>
      </c>
      <c r="J81" s="692" t="s">
        <v>30</v>
      </c>
      <c r="K81" s="690">
        <v>45999</v>
      </c>
      <c r="L81" s="692" t="s">
        <v>110</v>
      </c>
      <c r="M81" s="807">
        <v>74384</v>
      </c>
      <c r="N81" s="807">
        <v>70635.399999999994</v>
      </c>
      <c r="O81" s="693"/>
      <c r="P81" s="807">
        <v>70635.399999999994</v>
      </c>
      <c r="Q81" s="746" t="s">
        <v>110</v>
      </c>
      <c r="R81" s="746" t="s">
        <v>38</v>
      </c>
      <c r="S81" s="1319">
        <v>45999</v>
      </c>
      <c r="T81" s="696">
        <v>6130</v>
      </c>
      <c r="U81" s="696">
        <v>5915</v>
      </c>
      <c r="V81" s="365">
        <f>IFERROR($U81/$T81, 0)</f>
        <v>0.96492659053833607</v>
      </c>
      <c r="W81" s="705">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4" t="s">
        <v>591</v>
      </c>
      <c r="J86" s="362" t="s">
        <v>30</v>
      </c>
      <c r="K86" s="360">
        <v>45979</v>
      </c>
      <c r="L86" s="362" t="s">
        <v>110</v>
      </c>
      <c r="M86" s="640">
        <v>29683</v>
      </c>
      <c r="N86" s="640">
        <v>31275.4</v>
      </c>
      <c r="O86" s="640"/>
      <c r="P86" s="640">
        <v>31275.4</v>
      </c>
      <c r="Q86" s="300" t="s">
        <v>110</v>
      </c>
      <c r="R86" s="300" t="s">
        <v>38</v>
      </c>
      <c r="S86" s="1291">
        <v>45979</v>
      </c>
      <c r="T86" s="364">
        <v>2416</v>
      </c>
      <c r="U86" s="364">
        <v>2533</v>
      </c>
      <c r="V86" s="383">
        <f t="shared" ref="V86:V98" si="1">IFERROR($U86/$T86, 0)</f>
        <v>1.0484271523178808</v>
      </c>
      <c r="W86" s="363">
        <v>45994</v>
      </c>
      <c r="X86" s="280">
        <v>1</v>
      </c>
      <c r="Y86" s="280">
        <v>1</v>
      </c>
      <c r="Z86" s="466">
        <v>1</v>
      </c>
      <c r="AA86" s="363">
        <v>46000</v>
      </c>
      <c r="AB86" s="363">
        <v>46009</v>
      </c>
      <c r="AC86" s="1110" t="s">
        <v>1035</v>
      </c>
    </row>
    <row r="87" spans="1:29" ht="39.75" customHeight="1">
      <c r="A87" s="806" t="s">
        <v>1036</v>
      </c>
      <c r="B87" s="691" t="s">
        <v>31</v>
      </c>
      <c r="C87" s="690">
        <v>46006</v>
      </c>
      <c r="D87" s="690" t="s">
        <v>56</v>
      </c>
      <c r="E87" s="690">
        <v>46006</v>
      </c>
      <c r="F87" s="691" t="s">
        <v>57</v>
      </c>
      <c r="G87" s="691" t="s">
        <v>1037</v>
      </c>
      <c r="H87" s="692">
        <v>21</v>
      </c>
      <c r="I87" s="1064" t="s">
        <v>591</v>
      </c>
      <c r="J87" s="692" t="s">
        <v>30</v>
      </c>
      <c r="K87" s="690">
        <v>46006</v>
      </c>
      <c r="L87" s="692" t="s">
        <v>110</v>
      </c>
      <c r="M87" s="807">
        <v>20891</v>
      </c>
      <c r="N87" s="343">
        <v>21223.4</v>
      </c>
      <c r="O87" s="953"/>
      <c r="P87" s="343">
        <v>21223.4</v>
      </c>
      <c r="Q87" s="692" t="s">
        <v>110</v>
      </c>
      <c r="R87" s="746" t="s">
        <v>38</v>
      </c>
      <c r="S87" s="725">
        <v>46006</v>
      </c>
      <c r="T87" s="696">
        <v>1820</v>
      </c>
      <c r="U87" s="696">
        <v>1714</v>
      </c>
      <c r="V87" s="3">
        <v>0.94</v>
      </c>
      <c r="W87" s="705">
        <v>46028</v>
      </c>
      <c r="X87" s="698">
        <v>1</v>
      </c>
      <c r="Y87" s="464">
        <v>1</v>
      </c>
      <c r="Z87" s="466">
        <v>1</v>
      </c>
      <c r="AA87" s="363">
        <v>46034</v>
      </c>
      <c r="AB87" s="373" t="s">
        <v>917</v>
      </c>
      <c r="AC87" s="723"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0" t="s">
        <v>1042</v>
      </c>
    </row>
    <row r="90" spans="1:29" ht="39.75" customHeight="1">
      <c r="A90" s="639" t="s">
        <v>1043</v>
      </c>
      <c r="B90" s="358" t="s">
        <v>31</v>
      </c>
      <c r="C90" s="367">
        <v>45960</v>
      </c>
      <c r="D90" s="360" t="s">
        <v>56</v>
      </c>
      <c r="E90" s="360">
        <v>45915</v>
      </c>
      <c r="F90" s="375" t="s">
        <v>946</v>
      </c>
      <c r="G90" s="361"/>
      <c r="H90" s="362">
        <v>82</v>
      </c>
      <c r="I90" s="1064"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4"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0"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4"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4"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1" t="s">
        <v>1052</v>
      </c>
    </row>
    <row r="95" spans="1:29" ht="39.75" customHeight="1">
      <c r="A95" s="559" t="s">
        <v>1053</v>
      </c>
      <c r="B95" s="358" t="s">
        <v>31</v>
      </c>
      <c r="C95" s="367">
        <v>45960</v>
      </c>
      <c r="D95" s="360" t="s">
        <v>56</v>
      </c>
      <c r="E95" s="360">
        <v>45936</v>
      </c>
      <c r="F95" s="358" t="s">
        <v>57</v>
      </c>
      <c r="G95" s="361"/>
      <c r="H95" s="362">
        <v>75</v>
      </c>
      <c r="I95" s="1064"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4"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4"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7" t="s">
        <v>1059</v>
      </c>
    </row>
    <row r="98" spans="1:29" ht="39.75" customHeight="1">
      <c r="A98" s="559" t="s">
        <v>1060</v>
      </c>
      <c r="B98" s="358" t="s">
        <v>31</v>
      </c>
      <c r="C98" s="367">
        <v>45976</v>
      </c>
      <c r="D98" s="360" t="s">
        <v>56</v>
      </c>
      <c r="E98" s="360">
        <v>45958</v>
      </c>
      <c r="F98" s="358" t="s">
        <v>61</v>
      </c>
      <c r="G98" s="361"/>
      <c r="H98" s="362">
        <v>48</v>
      </c>
      <c r="I98" s="1064"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6" t="s">
        <v>1062</v>
      </c>
      <c r="B99" s="691" t="s">
        <v>31</v>
      </c>
      <c r="C99" s="748">
        <v>45838</v>
      </c>
      <c r="D99" s="454" t="s">
        <v>463</v>
      </c>
      <c r="E99" s="744">
        <v>46084</v>
      </c>
      <c r="F99" s="689" t="s">
        <v>57</v>
      </c>
      <c r="G99" s="691" t="s">
        <v>1063</v>
      </c>
      <c r="H99" s="692">
        <v>26</v>
      </c>
      <c r="I99" s="1064" t="s">
        <v>591</v>
      </c>
      <c r="J99" s="692" t="s">
        <v>30</v>
      </c>
      <c r="K99" s="367" t="s">
        <v>260</v>
      </c>
      <c r="L99" s="692" t="s">
        <v>110</v>
      </c>
      <c r="M99" s="807">
        <v>12781.6</v>
      </c>
      <c r="N99" s="343">
        <v>9788.85</v>
      </c>
      <c r="O99" s="575"/>
      <c r="P99" s="343">
        <v>9788.85</v>
      </c>
      <c r="Q99" s="692" t="s">
        <v>110</v>
      </c>
      <c r="R99" s="694" t="s">
        <v>38</v>
      </c>
      <c r="S99" s="695">
        <v>46084</v>
      </c>
      <c r="T99" s="333">
        <v>937</v>
      </c>
      <c r="U99" s="696">
        <v>923</v>
      </c>
      <c r="V99" s="3">
        <v>0.99</v>
      </c>
      <c r="W99" s="705">
        <v>46098</v>
      </c>
      <c r="X99" s="698">
        <v>1</v>
      </c>
      <c r="Y99" s="698">
        <v>1</v>
      </c>
      <c r="Z99" s="1203">
        <v>1</v>
      </c>
      <c r="AA99" s="370">
        <v>46112</v>
      </c>
      <c r="AB99" s="370">
        <v>46112</v>
      </c>
      <c r="AC99" s="724" t="s">
        <v>1064</v>
      </c>
    </row>
    <row r="100" spans="1:29" ht="39.75" customHeight="1">
      <c r="A100" s="806" t="s">
        <v>1065</v>
      </c>
      <c r="B100" s="691" t="s">
        <v>31</v>
      </c>
      <c r="C100" s="690">
        <v>46006</v>
      </c>
      <c r="D100" s="690" t="s">
        <v>56</v>
      </c>
      <c r="E100" s="690">
        <v>46021</v>
      </c>
      <c r="F100" s="691" t="s">
        <v>57</v>
      </c>
      <c r="G100" s="691" t="s">
        <v>1066</v>
      </c>
      <c r="H100" s="692">
        <v>85</v>
      </c>
      <c r="I100" s="1064" t="s">
        <v>591</v>
      </c>
      <c r="J100" s="692" t="s">
        <v>30</v>
      </c>
      <c r="K100" s="690">
        <v>46027</v>
      </c>
      <c r="L100" s="692" t="s">
        <v>110</v>
      </c>
      <c r="M100" s="807">
        <v>38323.550000000003</v>
      </c>
      <c r="N100" s="343">
        <v>38080</v>
      </c>
      <c r="O100" s="574"/>
      <c r="P100" s="343">
        <v>38080</v>
      </c>
      <c r="Q100" s="746" t="s">
        <v>110</v>
      </c>
      <c r="R100" s="746" t="s">
        <v>38</v>
      </c>
      <c r="S100" s="725">
        <v>46021</v>
      </c>
      <c r="T100" s="696">
        <v>2691</v>
      </c>
      <c r="U100" s="696">
        <v>2740</v>
      </c>
      <c r="V100" s="3">
        <v>1.02</v>
      </c>
      <c r="W100" s="705">
        <v>46029</v>
      </c>
      <c r="X100" s="464">
        <v>1</v>
      </c>
      <c r="Y100" s="464">
        <v>1</v>
      </c>
      <c r="Z100" s="466">
        <v>1</v>
      </c>
      <c r="AA100" s="59">
        <v>46034</v>
      </c>
      <c r="AB100" s="59">
        <v>46062</v>
      </c>
      <c r="AC100" s="805" t="s">
        <v>1067</v>
      </c>
    </row>
    <row r="101" spans="1:29" ht="39.75" customHeight="1">
      <c r="A101" s="806" t="s">
        <v>1068</v>
      </c>
      <c r="B101" s="691" t="s">
        <v>31</v>
      </c>
      <c r="C101" s="690">
        <v>46006</v>
      </c>
      <c r="D101" s="690" t="s">
        <v>56</v>
      </c>
      <c r="E101" s="690">
        <v>46021</v>
      </c>
      <c r="F101" s="691" t="s">
        <v>57</v>
      </c>
      <c r="G101" s="691" t="s">
        <v>1069</v>
      </c>
      <c r="H101" s="692">
        <v>87</v>
      </c>
      <c r="I101" s="1064" t="s">
        <v>591</v>
      </c>
      <c r="J101" s="692" t="s">
        <v>30</v>
      </c>
      <c r="K101" s="690">
        <v>46027</v>
      </c>
      <c r="L101" s="692" t="s">
        <v>110</v>
      </c>
      <c r="M101" s="807">
        <v>63322.45</v>
      </c>
      <c r="N101" s="343">
        <v>52829.45</v>
      </c>
      <c r="O101" s="574">
        <v>14838.85</v>
      </c>
      <c r="P101" s="640">
        <v>67668.3</v>
      </c>
      <c r="Q101" s="746" t="s">
        <v>110</v>
      </c>
      <c r="R101" s="746" t="s">
        <v>38</v>
      </c>
      <c r="S101" s="725">
        <v>46021</v>
      </c>
      <c r="T101" s="696">
        <v>5030</v>
      </c>
      <c r="U101" s="696">
        <v>5102</v>
      </c>
      <c r="V101" s="3">
        <v>1.01</v>
      </c>
      <c r="W101" s="705">
        <v>46029</v>
      </c>
      <c r="X101" s="280">
        <v>1</v>
      </c>
      <c r="Y101" s="280">
        <v>1</v>
      </c>
      <c r="Z101" s="365">
        <v>1</v>
      </c>
      <c r="AA101" s="363">
        <v>46043</v>
      </c>
      <c r="AB101" s="59">
        <v>46062</v>
      </c>
      <c r="AC101" s="805" t="s">
        <v>1070</v>
      </c>
    </row>
    <row r="102" spans="1:29" ht="39.75" customHeight="1">
      <c r="A102" s="806" t="s">
        <v>1071</v>
      </c>
      <c r="B102" s="691" t="s">
        <v>31</v>
      </c>
      <c r="C102" s="690">
        <v>46052</v>
      </c>
      <c r="D102" s="690" t="s">
        <v>964</v>
      </c>
      <c r="E102" s="690">
        <v>46021</v>
      </c>
      <c r="F102" s="691" t="s">
        <v>61</v>
      </c>
      <c r="G102" s="691" t="s">
        <v>1072</v>
      </c>
      <c r="H102" s="692">
        <v>88</v>
      </c>
      <c r="I102" s="1064" t="s">
        <v>591</v>
      </c>
      <c r="J102" s="692" t="s">
        <v>30</v>
      </c>
      <c r="K102" s="690">
        <v>46021</v>
      </c>
      <c r="L102" s="692" t="s">
        <v>110</v>
      </c>
      <c r="M102" s="807">
        <v>77109.5</v>
      </c>
      <c r="N102" s="343">
        <v>75843.199999999997</v>
      </c>
      <c r="O102" s="953"/>
      <c r="P102" s="343">
        <v>75843.199999999997</v>
      </c>
      <c r="Q102" s="692" t="s">
        <v>110</v>
      </c>
      <c r="R102" s="746" t="s">
        <v>38</v>
      </c>
      <c r="S102" s="725">
        <v>46021</v>
      </c>
      <c r="T102" s="696">
        <v>6325</v>
      </c>
      <c r="U102" s="696">
        <v>6251</v>
      </c>
      <c r="V102" s="3">
        <v>0.99</v>
      </c>
      <c r="W102" s="705">
        <v>46043</v>
      </c>
      <c r="X102" s="7">
        <v>1</v>
      </c>
      <c r="Y102" s="7">
        <v>1</v>
      </c>
      <c r="Z102" s="3">
        <v>1</v>
      </c>
      <c r="AA102" s="127">
        <v>46062</v>
      </c>
      <c r="AB102" s="59">
        <v>46062</v>
      </c>
      <c r="AC102" s="723" t="s">
        <v>1073</v>
      </c>
    </row>
    <row r="103" spans="1:29" ht="39.75" customHeight="1">
      <c r="A103" s="806" t="s">
        <v>1074</v>
      </c>
      <c r="B103" s="691" t="s">
        <v>31</v>
      </c>
      <c r="C103" s="690">
        <v>46052</v>
      </c>
      <c r="D103" s="690" t="s">
        <v>987</v>
      </c>
      <c r="E103" s="690">
        <v>46021</v>
      </c>
      <c r="F103" s="691" t="s">
        <v>61</v>
      </c>
      <c r="G103" s="691" t="s">
        <v>1075</v>
      </c>
      <c r="H103" s="692">
        <v>58</v>
      </c>
      <c r="I103" s="1064" t="s">
        <v>591</v>
      </c>
      <c r="J103" s="692" t="s">
        <v>30</v>
      </c>
      <c r="K103" s="690">
        <v>46021</v>
      </c>
      <c r="L103" s="692" t="s">
        <v>110</v>
      </c>
      <c r="M103" s="807">
        <v>58952.88</v>
      </c>
      <c r="N103" s="343">
        <v>55647.74</v>
      </c>
      <c r="O103" s="574"/>
      <c r="P103" s="343">
        <v>55647.74</v>
      </c>
      <c r="Q103" s="746" t="s">
        <v>110</v>
      </c>
      <c r="R103" s="746" t="s">
        <v>38</v>
      </c>
      <c r="S103" s="725">
        <v>46021</v>
      </c>
      <c r="T103" s="696">
        <v>4731</v>
      </c>
      <c r="U103" s="696">
        <v>4579</v>
      </c>
      <c r="V103" s="3">
        <v>0.97</v>
      </c>
      <c r="W103" s="705">
        <v>46043</v>
      </c>
      <c r="X103" s="464">
        <v>1</v>
      </c>
      <c r="Y103" s="280">
        <v>1</v>
      </c>
      <c r="Z103" s="365">
        <v>1</v>
      </c>
      <c r="AA103" s="59">
        <v>46062</v>
      </c>
      <c r="AB103" s="59">
        <v>46062</v>
      </c>
      <c r="AC103" s="723" t="s">
        <v>1076</v>
      </c>
    </row>
    <row r="104" spans="1:29" ht="39.75" customHeight="1">
      <c r="A104" s="806" t="s">
        <v>1077</v>
      </c>
      <c r="B104" s="691" t="s">
        <v>31</v>
      </c>
      <c r="C104" s="690">
        <v>46052</v>
      </c>
      <c r="D104" s="690" t="s">
        <v>964</v>
      </c>
      <c r="E104" s="690">
        <v>46045</v>
      </c>
      <c r="F104" s="691" t="s">
        <v>61</v>
      </c>
      <c r="G104" s="691" t="s">
        <v>1078</v>
      </c>
      <c r="H104" s="692">
        <v>69</v>
      </c>
      <c r="I104" s="1064" t="s">
        <v>591</v>
      </c>
      <c r="J104" s="692" t="s">
        <v>30</v>
      </c>
      <c r="K104" s="690">
        <v>46027</v>
      </c>
      <c r="L104" s="692" t="s">
        <v>110</v>
      </c>
      <c r="M104" s="807">
        <v>41834.75</v>
      </c>
      <c r="N104" s="343">
        <v>42897.7</v>
      </c>
      <c r="O104" s="574"/>
      <c r="P104" s="343">
        <v>42897.7</v>
      </c>
      <c r="Q104" s="746" t="s">
        <v>110</v>
      </c>
      <c r="R104" s="746" t="s">
        <v>38</v>
      </c>
      <c r="S104" s="725">
        <v>46027</v>
      </c>
      <c r="T104" s="696">
        <v>3183</v>
      </c>
      <c r="U104" s="696">
        <v>3121</v>
      </c>
      <c r="V104" s="3">
        <v>0.98</v>
      </c>
      <c r="W104" s="705">
        <v>46048</v>
      </c>
      <c r="X104" s="26">
        <v>1</v>
      </c>
      <c r="Y104" s="7">
        <v>1</v>
      </c>
      <c r="Z104" s="3">
        <v>1</v>
      </c>
      <c r="AA104" s="59">
        <v>46062</v>
      </c>
      <c r="AB104" s="59">
        <v>46062</v>
      </c>
      <c r="AC104" s="723" t="s">
        <v>1079</v>
      </c>
    </row>
    <row r="105" spans="1:29" ht="39.75" customHeight="1">
      <c r="A105" s="1272" t="s">
        <v>1080</v>
      </c>
      <c r="B105" s="1299" t="s">
        <v>31</v>
      </c>
      <c r="C105" s="1274">
        <v>46073</v>
      </c>
      <c r="D105" s="1274" t="s">
        <v>964</v>
      </c>
      <c r="E105" s="1274">
        <v>46045</v>
      </c>
      <c r="F105" s="1299" t="s">
        <v>57</v>
      </c>
      <c r="G105" s="1299"/>
      <c r="H105" s="1242">
        <v>81</v>
      </c>
      <c r="I105" s="1253" t="s">
        <v>544</v>
      </c>
      <c r="J105" s="1242" t="s">
        <v>30</v>
      </c>
      <c r="K105" s="1274">
        <v>46027</v>
      </c>
      <c r="L105" s="1242" t="s">
        <v>110</v>
      </c>
      <c r="M105" s="1300">
        <v>53152.33</v>
      </c>
      <c r="N105" s="343">
        <v>52982.33</v>
      </c>
      <c r="O105" s="575"/>
      <c r="P105" s="343">
        <v>52982.33</v>
      </c>
      <c r="Q105" s="1242" t="s">
        <v>110</v>
      </c>
      <c r="R105" s="1425" t="s">
        <v>38</v>
      </c>
      <c r="S105" s="1302">
        <v>46027</v>
      </c>
      <c r="T105" s="1359">
        <v>3323</v>
      </c>
      <c r="U105" s="1245">
        <v>3445</v>
      </c>
      <c r="V105" s="3">
        <v>1.04</v>
      </c>
      <c r="W105" s="1243">
        <v>46056</v>
      </c>
      <c r="X105" s="1203">
        <v>1</v>
      </c>
      <c r="Y105" s="1203">
        <v>1</v>
      </c>
      <c r="Z105" s="1203">
        <v>1</v>
      </c>
      <c r="AA105" s="370">
        <v>46101</v>
      </c>
      <c r="AB105" s="363">
        <v>46101</v>
      </c>
      <c r="AC105" s="1262"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4"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0">
        <v>0.95</v>
      </c>
      <c r="W110" s="21">
        <v>45895</v>
      </c>
      <c r="X110" s="7">
        <v>1</v>
      </c>
      <c r="Y110" s="7">
        <v>1</v>
      </c>
      <c r="Z110" s="903">
        <v>1</v>
      </c>
      <c r="AA110" s="21">
        <v>45932</v>
      </c>
      <c r="AB110" s="21">
        <v>45932</v>
      </c>
      <c r="AC110" s="1251" t="s">
        <v>1085</v>
      </c>
    </row>
    <row r="111" spans="1:29" ht="39.75" customHeight="1">
      <c r="A111" s="559" t="s">
        <v>1086</v>
      </c>
      <c r="B111" s="358" t="s">
        <v>31</v>
      </c>
      <c r="C111" s="360">
        <v>45991</v>
      </c>
      <c r="D111" s="360" t="s">
        <v>56</v>
      </c>
      <c r="E111" s="360">
        <v>45966</v>
      </c>
      <c r="F111" s="358" t="s">
        <v>57</v>
      </c>
      <c r="G111" s="361" t="s">
        <v>1087</v>
      </c>
      <c r="H111" s="362">
        <v>69</v>
      </c>
      <c r="I111" s="1064"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2" t="s">
        <v>1088</v>
      </c>
    </row>
    <row r="112" spans="1:29" ht="39.75" customHeight="1">
      <c r="A112" s="559" t="s">
        <v>1089</v>
      </c>
      <c r="B112" s="358" t="s">
        <v>31</v>
      </c>
      <c r="C112" s="360">
        <v>46001</v>
      </c>
      <c r="D112" s="360" t="s">
        <v>56</v>
      </c>
      <c r="E112" s="360">
        <v>45966</v>
      </c>
      <c r="F112" s="358" t="s">
        <v>57</v>
      </c>
      <c r="G112" s="361" t="s">
        <v>1090</v>
      </c>
      <c r="H112" s="362">
        <v>88</v>
      </c>
      <c r="I112" s="1064"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3" t="s">
        <v>1091</v>
      </c>
    </row>
    <row r="113" spans="1:29" ht="39.75" customHeight="1">
      <c r="A113" s="559" t="s">
        <v>1092</v>
      </c>
      <c r="B113" s="358" t="s">
        <v>31</v>
      </c>
      <c r="C113" s="360">
        <v>45991</v>
      </c>
      <c r="D113" s="360" t="s">
        <v>56</v>
      </c>
      <c r="E113" s="360">
        <v>45966</v>
      </c>
      <c r="F113" s="358" t="s">
        <v>57</v>
      </c>
      <c r="G113" s="361" t="s">
        <v>1093</v>
      </c>
      <c r="H113" s="362">
        <v>83</v>
      </c>
      <c r="I113" s="1064"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3">
        <v>1</v>
      </c>
      <c r="AA113" s="59">
        <v>45998</v>
      </c>
      <c r="AB113" s="59">
        <v>46063</v>
      </c>
      <c r="AC113" s="805" t="s">
        <v>1094</v>
      </c>
    </row>
    <row r="114" spans="1:29" ht="39.75" customHeight="1">
      <c r="A114" s="559" t="s">
        <v>1095</v>
      </c>
      <c r="B114" s="358" t="s">
        <v>31</v>
      </c>
      <c r="C114" s="360">
        <v>45991</v>
      </c>
      <c r="D114" s="360" t="s">
        <v>56</v>
      </c>
      <c r="E114" s="360">
        <v>45966</v>
      </c>
      <c r="F114" s="358" t="s">
        <v>61</v>
      </c>
      <c r="G114" s="361" t="s">
        <v>1096</v>
      </c>
      <c r="H114" s="362">
        <v>75</v>
      </c>
      <c r="I114" s="1064"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0" t="s">
        <v>1097</v>
      </c>
    </row>
    <row r="115" spans="1:29" ht="39.75" customHeight="1">
      <c r="A115" s="559" t="s">
        <v>1098</v>
      </c>
      <c r="B115" s="358" t="s">
        <v>31</v>
      </c>
      <c r="C115" s="360">
        <v>46001</v>
      </c>
      <c r="D115" s="360" t="s">
        <v>56</v>
      </c>
      <c r="E115" s="360">
        <v>45966</v>
      </c>
      <c r="F115" s="358" t="s">
        <v>57</v>
      </c>
      <c r="G115" s="1252" t="s">
        <v>1099</v>
      </c>
      <c r="H115" s="362">
        <v>77</v>
      </c>
      <c r="I115" s="1253"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4">
        <v>0.92</v>
      </c>
      <c r="W115" s="21">
        <v>45995</v>
      </c>
      <c r="X115" s="7">
        <v>1</v>
      </c>
      <c r="Y115" s="7">
        <v>1</v>
      </c>
      <c r="Z115" s="903">
        <v>1</v>
      </c>
      <c r="AA115" s="59">
        <v>46009</v>
      </c>
      <c r="AB115" s="59">
        <v>46063</v>
      </c>
      <c r="AC115" s="805" t="s">
        <v>1100</v>
      </c>
    </row>
    <row r="116" spans="1:29" ht="39.75" customHeight="1">
      <c r="A116" s="806" t="s">
        <v>1101</v>
      </c>
      <c r="B116" s="691" t="s">
        <v>31</v>
      </c>
      <c r="C116" s="690">
        <v>46001</v>
      </c>
      <c r="D116" s="690" t="s">
        <v>56</v>
      </c>
      <c r="E116" s="690">
        <v>46009</v>
      </c>
      <c r="F116" s="691" t="s">
        <v>57</v>
      </c>
      <c r="G116" s="691" t="s">
        <v>1102</v>
      </c>
      <c r="H116" s="692">
        <v>48</v>
      </c>
      <c r="I116" s="1064" t="s">
        <v>591</v>
      </c>
      <c r="J116" s="692" t="s">
        <v>30</v>
      </c>
      <c r="K116" s="690">
        <v>45965</v>
      </c>
      <c r="L116" s="692" t="s">
        <v>110</v>
      </c>
      <c r="M116" s="807">
        <v>18021.7</v>
      </c>
      <c r="N116" s="807">
        <v>16738</v>
      </c>
      <c r="O116" s="807"/>
      <c r="P116" s="807">
        <v>16738</v>
      </c>
      <c r="Q116" s="746" t="s">
        <v>110</v>
      </c>
      <c r="R116" s="746" t="s">
        <v>38</v>
      </c>
      <c r="S116" s="725">
        <v>45965</v>
      </c>
      <c r="T116" s="696">
        <v>1111</v>
      </c>
      <c r="U116" s="696">
        <v>1188</v>
      </c>
      <c r="V116" s="365">
        <f>IFERROR($U116/$T116, 0)</f>
        <v>1.0693069306930694</v>
      </c>
      <c r="W116" s="705">
        <v>46020</v>
      </c>
      <c r="X116" s="280">
        <v>1</v>
      </c>
      <c r="Y116" s="7">
        <v>1</v>
      </c>
      <c r="Z116" s="3">
        <v>1</v>
      </c>
      <c r="AA116" s="127">
        <v>46045</v>
      </c>
      <c r="AB116" s="657">
        <v>46063</v>
      </c>
      <c r="AC116" s="699" t="s">
        <v>1103</v>
      </c>
    </row>
    <row r="117" spans="1:29" ht="39.75" customHeight="1">
      <c r="A117" s="806" t="s">
        <v>1104</v>
      </c>
      <c r="B117" s="691" t="s">
        <v>31</v>
      </c>
      <c r="C117" s="690">
        <v>46001</v>
      </c>
      <c r="D117" s="690" t="s">
        <v>56</v>
      </c>
      <c r="E117" s="690">
        <v>46009</v>
      </c>
      <c r="F117" s="691" t="s">
        <v>57</v>
      </c>
      <c r="G117" s="691" t="s">
        <v>1105</v>
      </c>
      <c r="H117" s="692">
        <v>56</v>
      </c>
      <c r="I117" s="1064" t="s">
        <v>591</v>
      </c>
      <c r="J117" s="692" t="s">
        <v>30</v>
      </c>
      <c r="K117" s="690">
        <v>45965</v>
      </c>
      <c r="L117" s="692" t="s">
        <v>110</v>
      </c>
      <c r="M117" s="807">
        <v>20705</v>
      </c>
      <c r="N117" s="807">
        <v>14769.6</v>
      </c>
      <c r="O117" s="807"/>
      <c r="P117" s="807">
        <v>14769.6</v>
      </c>
      <c r="Q117" s="746" t="s">
        <v>110</v>
      </c>
      <c r="R117" s="746" t="s">
        <v>38</v>
      </c>
      <c r="S117" s="725">
        <v>45965</v>
      </c>
      <c r="T117" s="696">
        <v>900</v>
      </c>
      <c r="U117" s="696">
        <v>900</v>
      </c>
      <c r="V117" s="365">
        <f>IFERROR($U117/$T117, 0)</f>
        <v>1</v>
      </c>
      <c r="W117" s="705">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9"/>
    </row>
    <row r="120" spans="1:29" ht="39.75" customHeight="1">
      <c r="A120" s="565" t="s">
        <v>236</v>
      </c>
      <c r="B120" s="1114" t="s">
        <v>31</v>
      </c>
      <c r="C120" s="629">
        <v>45899</v>
      </c>
      <c r="D120" s="619" t="s">
        <v>50</v>
      </c>
      <c r="E120" s="619">
        <v>45876</v>
      </c>
      <c r="F120" s="619" t="s">
        <v>57</v>
      </c>
      <c r="G120" s="1115" t="s">
        <v>1108</v>
      </c>
      <c r="H120" s="625">
        <v>0</v>
      </c>
      <c r="I120" s="1116" t="s">
        <v>591</v>
      </c>
      <c r="J120" s="625" t="s">
        <v>30</v>
      </c>
      <c r="K120" s="619">
        <v>45876</v>
      </c>
      <c r="L120" s="625" t="s">
        <v>110</v>
      </c>
      <c r="M120" s="626">
        <v>1462.85</v>
      </c>
      <c r="N120" s="343">
        <v>5035.75</v>
      </c>
      <c r="O120" s="1310"/>
      <c r="P120" s="343">
        <v>5035.75</v>
      </c>
      <c r="Q120" s="300" t="s">
        <v>110</v>
      </c>
      <c r="R120" s="300" t="s">
        <v>38</v>
      </c>
      <c r="S120" s="657">
        <v>45876</v>
      </c>
      <c r="T120" s="1117">
        <v>116</v>
      </c>
      <c r="U120" s="943">
        <v>130</v>
      </c>
      <c r="V120" s="29">
        <v>1.1200000000000001</v>
      </c>
      <c r="W120" s="595">
        <v>45896</v>
      </c>
      <c r="X120" s="3">
        <v>1</v>
      </c>
      <c r="Y120" s="3">
        <v>1</v>
      </c>
      <c r="Z120" s="3">
        <v>1</v>
      </c>
      <c r="AA120" s="59">
        <v>45926</v>
      </c>
      <c r="AB120" s="1270">
        <v>45926</v>
      </c>
      <c r="AC120" s="603" t="s">
        <v>1109</v>
      </c>
    </row>
    <row r="121" spans="1:29" ht="39.75" customHeight="1">
      <c r="A121" s="559" t="s">
        <v>1110</v>
      </c>
      <c r="B121" s="358" t="s">
        <v>31</v>
      </c>
      <c r="C121" s="360">
        <v>45959</v>
      </c>
      <c r="D121" s="360" t="s">
        <v>56</v>
      </c>
      <c r="E121" s="360">
        <v>45961</v>
      </c>
      <c r="F121" s="358" t="s">
        <v>61</v>
      </c>
      <c r="G121" s="691"/>
      <c r="H121" s="993">
        <v>0</v>
      </c>
      <c r="I121" s="1064" t="s">
        <v>591</v>
      </c>
      <c r="J121" s="993" t="s">
        <v>30</v>
      </c>
      <c r="K121" s="360" t="s">
        <v>584</v>
      </c>
      <c r="L121" s="993" t="s">
        <v>110</v>
      </c>
      <c r="M121" s="1013">
        <v>15670.45</v>
      </c>
      <c r="N121" s="343">
        <v>12965</v>
      </c>
      <c r="O121" s="574"/>
      <c r="P121" s="343">
        <v>12965</v>
      </c>
      <c r="Q121" s="1004" t="s">
        <v>110</v>
      </c>
      <c r="R121" s="1004" t="s">
        <v>38</v>
      </c>
      <c r="S121" s="1328">
        <v>46031</v>
      </c>
      <c r="T121" s="333">
        <v>1202</v>
      </c>
      <c r="U121" s="696">
        <v>1208</v>
      </c>
      <c r="V121" s="3">
        <v>1</v>
      </c>
      <c r="W121" s="705">
        <v>46035</v>
      </c>
      <c r="X121" s="922">
        <v>1</v>
      </c>
      <c r="Y121" s="1118">
        <v>1</v>
      </c>
      <c r="Z121" s="1118">
        <v>1</v>
      </c>
      <c r="AA121" s="495">
        <v>46043</v>
      </c>
      <c r="AB121" s="373" t="s">
        <v>816</v>
      </c>
      <c r="AC121" s="803"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9">
        <v>74</v>
      </c>
      <c r="U122" s="1119">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9"/>
      <c r="H123" s="300">
        <v>0</v>
      </c>
      <c r="I123" s="301" t="s">
        <v>591</v>
      </c>
      <c r="J123" s="300" t="s">
        <v>30</v>
      </c>
      <c r="K123" s="19">
        <v>45902</v>
      </c>
      <c r="L123" s="300" t="s">
        <v>110</v>
      </c>
      <c r="M123" s="346">
        <v>5604.6</v>
      </c>
      <c r="N123" s="423">
        <v>7746.35</v>
      </c>
      <c r="O123" s="423"/>
      <c r="P123" s="423">
        <v>7746.35</v>
      </c>
      <c r="Q123" s="1326" t="s">
        <v>110</v>
      </c>
      <c r="R123" s="1326"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8">
        <v>45870</v>
      </c>
      <c r="T124" s="1120">
        <v>3914</v>
      </c>
      <c r="U124" s="1121">
        <v>3675</v>
      </c>
      <c r="V124" s="1098">
        <v>0.94</v>
      </c>
      <c r="W124" s="595">
        <v>45873</v>
      </c>
      <c r="X124" s="464">
        <v>1</v>
      </c>
      <c r="Y124" s="464">
        <v>1</v>
      </c>
      <c r="Z124" s="464">
        <v>1</v>
      </c>
      <c r="AA124" s="281">
        <v>45916</v>
      </c>
      <c r="AB124" s="281">
        <v>45916</v>
      </c>
      <c r="AC124" s="809" t="s">
        <v>1118</v>
      </c>
    </row>
    <row r="125" spans="1:29" ht="39.75" customHeight="1">
      <c r="A125" s="925"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2">
        <v>911</v>
      </c>
      <c r="U125" s="44">
        <v>974</v>
      </c>
      <c r="V125" s="3">
        <f>IFERROR($U125/$T125, 0)</f>
        <v>1.0691547749725576</v>
      </c>
      <c r="W125" s="502">
        <v>45985</v>
      </c>
      <c r="X125" s="280">
        <v>1</v>
      </c>
      <c r="Y125" s="280">
        <v>1</v>
      </c>
      <c r="Z125" s="466">
        <v>1</v>
      </c>
      <c r="AA125" s="59">
        <v>46001</v>
      </c>
      <c r="AB125" s="59">
        <v>46009</v>
      </c>
      <c r="AC125" s="352"/>
    </row>
    <row r="126" spans="1:29" ht="39.75" customHeight="1">
      <c r="A126" s="806" t="s">
        <v>1122</v>
      </c>
      <c r="B126" s="691" t="s">
        <v>31</v>
      </c>
      <c r="C126" s="690">
        <v>45675</v>
      </c>
      <c r="D126" s="690" t="s">
        <v>56</v>
      </c>
      <c r="E126" s="690">
        <v>46006</v>
      </c>
      <c r="F126" s="691" t="s">
        <v>61</v>
      </c>
      <c r="G126" s="691"/>
      <c r="H126" s="692">
        <v>0</v>
      </c>
      <c r="I126" s="692" t="s">
        <v>591</v>
      </c>
      <c r="J126" s="692" t="s">
        <v>30</v>
      </c>
      <c r="K126" s="690">
        <v>46006</v>
      </c>
      <c r="L126" s="692" t="s">
        <v>110</v>
      </c>
      <c r="M126" s="807">
        <v>45512.75</v>
      </c>
      <c r="N126" s="343">
        <v>52537</v>
      </c>
      <c r="O126" s="574"/>
      <c r="P126" s="343">
        <v>52537</v>
      </c>
      <c r="Q126" s="746" t="s">
        <v>110</v>
      </c>
      <c r="R126" s="746" t="s">
        <v>38</v>
      </c>
      <c r="S126" s="725">
        <v>46006</v>
      </c>
      <c r="T126" s="333">
        <v>3675</v>
      </c>
      <c r="U126" s="942">
        <v>3820</v>
      </c>
      <c r="V126" s="1073">
        <v>1.04</v>
      </c>
      <c r="W126" s="705">
        <v>46027</v>
      </c>
      <c r="X126" s="280">
        <v>1</v>
      </c>
      <c r="Y126" s="466">
        <v>1</v>
      </c>
      <c r="Z126" s="365">
        <v>1</v>
      </c>
      <c r="AA126" s="641">
        <v>46029</v>
      </c>
      <c r="AB126" s="373" t="s">
        <v>816</v>
      </c>
      <c r="AC126" s="906" t="s">
        <v>1123</v>
      </c>
    </row>
    <row r="127" spans="1:29" ht="39.75" customHeight="1">
      <c r="A127" s="297" t="s">
        <v>241</v>
      </c>
      <c r="B127" s="298" t="s">
        <v>31</v>
      </c>
      <c r="C127" s="455">
        <v>45805</v>
      </c>
      <c r="D127" s="455" t="s">
        <v>56</v>
      </c>
      <c r="E127" s="455">
        <v>45695</v>
      </c>
      <c r="F127" s="455" t="s">
        <v>946</v>
      </c>
      <c r="G127" s="1123"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4">
        <v>884</v>
      </c>
      <c r="U128" s="1124">
        <v>797</v>
      </c>
      <c r="V128" s="29">
        <v>0.9</v>
      </c>
      <c r="W128" s="595">
        <v>45876</v>
      </c>
      <c r="X128" s="464">
        <v>1</v>
      </c>
      <c r="Y128" s="464">
        <v>1</v>
      </c>
      <c r="Z128" s="464">
        <v>1</v>
      </c>
      <c r="AA128" s="281">
        <v>45916</v>
      </c>
      <c r="AB128" s="281">
        <v>45916</v>
      </c>
      <c r="AC128" s="809"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6" t="s">
        <v>110</v>
      </c>
      <c r="R129" s="1326"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5"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7"/>
      <c r="P131" s="343">
        <v>15936.8</v>
      </c>
      <c r="Q131" s="300" t="s">
        <v>110</v>
      </c>
      <c r="R131" s="300" t="s">
        <v>38</v>
      </c>
      <c r="S131" s="1324">
        <v>45868</v>
      </c>
      <c r="T131" s="45">
        <v>973</v>
      </c>
      <c r="U131" s="45">
        <v>1060</v>
      </c>
      <c r="V131" s="29">
        <v>1.0900000000000001</v>
      </c>
      <c r="W131" s="595">
        <v>45880</v>
      </c>
      <c r="X131" s="464">
        <v>1</v>
      </c>
      <c r="Y131" s="464">
        <v>1</v>
      </c>
      <c r="Z131" s="464">
        <v>1</v>
      </c>
      <c r="AA131" s="461">
        <v>45926</v>
      </c>
      <c r="AB131" s="59">
        <v>45926</v>
      </c>
      <c r="AC131" s="809"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2">
        <v>68216.5</v>
      </c>
      <c r="N132" s="912">
        <v>243</v>
      </c>
      <c r="O132" s="555"/>
      <c r="P132" s="912">
        <v>243</v>
      </c>
      <c r="Q132" s="300" t="s">
        <v>110</v>
      </c>
      <c r="R132" s="300" t="s">
        <v>38</v>
      </c>
      <c r="S132" s="497">
        <v>45853</v>
      </c>
      <c r="T132" s="376">
        <v>581</v>
      </c>
      <c r="U132" s="376">
        <v>581</v>
      </c>
      <c r="V132" s="29">
        <v>1</v>
      </c>
      <c r="W132" s="502">
        <v>45868</v>
      </c>
      <c r="X132" s="280">
        <v>1</v>
      </c>
      <c r="Y132" s="280">
        <v>1</v>
      </c>
      <c r="Z132" s="26">
        <v>1</v>
      </c>
      <c r="AA132" s="281">
        <v>45916</v>
      </c>
      <c r="AB132" s="281">
        <v>45916</v>
      </c>
      <c r="AC132" s="809" t="s">
        <v>1130</v>
      </c>
    </row>
    <row r="133" spans="1:29" ht="39.75" customHeight="1">
      <c r="A133" s="806" t="s">
        <v>1131</v>
      </c>
      <c r="B133" s="691" t="s">
        <v>31</v>
      </c>
      <c r="C133" s="690">
        <v>46031</v>
      </c>
      <c r="D133" s="690" t="s">
        <v>56</v>
      </c>
      <c r="E133" s="690">
        <v>46002</v>
      </c>
      <c r="F133" s="691" t="s">
        <v>61</v>
      </c>
      <c r="G133" s="691" t="s">
        <v>1132</v>
      </c>
      <c r="H133" s="692">
        <v>0</v>
      </c>
      <c r="I133" s="692" t="s">
        <v>591</v>
      </c>
      <c r="J133" s="692" t="s">
        <v>30</v>
      </c>
      <c r="K133" s="690" t="s">
        <v>584</v>
      </c>
      <c r="L133" s="692" t="s">
        <v>110</v>
      </c>
      <c r="M133" s="828">
        <v>23475.5</v>
      </c>
      <c r="N133" s="931">
        <v>27620.400000000001</v>
      </c>
      <c r="O133" s="1314"/>
      <c r="P133" s="931">
        <v>27620.400000000001</v>
      </c>
      <c r="Q133" s="1226" t="s">
        <v>110</v>
      </c>
      <c r="R133" s="746" t="s">
        <v>38</v>
      </c>
      <c r="S133" s="1319">
        <v>45999</v>
      </c>
      <c r="T133" s="1152">
        <v>1890</v>
      </c>
      <c r="U133" s="726">
        <v>2048</v>
      </c>
      <c r="V133" s="662">
        <f>IFERROR($U133/$T133, 0)</f>
        <v>1.0835978835978837</v>
      </c>
      <c r="W133" s="705">
        <v>46009</v>
      </c>
      <c r="X133" s="698">
        <v>1</v>
      </c>
      <c r="Y133" s="280">
        <v>1</v>
      </c>
      <c r="Z133" s="1118">
        <v>1</v>
      </c>
      <c r="AA133" s="363">
        <v>46025</v>
      </c>
      <c r="AB133" s="255" t="s">
        <v>917</v>
      </c>
      <c r="AC133" s="723" t="s">
        <v>1133</v>
      </c>
    </row>
    <row r="134" spans="1:29" ht="39.75" customHeight="1">
      <c r="A134" s="806" t="s">
        <v>1134</v>
      </c>
      <c r="B134" s="691" t="s">
        <v>31</v>
      </c>
      <c r="C134" s="690">
        <v>46003</v>
      </c>
      <c r="D134" s="690" t="s">
        <v>56</v>
      </c>
      <c r="E134" s="690">
        <v>46002</v>
      </c>
      <c r="F134" s="691" t="s">
        <v>61</v>
      </c>
      <c r="G134" s="691"/>
      <c r="H134" s="692">
        <v>0</v>
      </c>
      <c r="I134" s="692" t="s">
        <v>591</v>
      </c>
      <c r="J134" s="692" t="s">
        <v>30</v>
      </c>
      <c r="K134" s="690" t="s">
        <v>584</v>
      </c>
      <c r="L134" s="692" t="s">
        <v>110</v>
      </c>
      <c r="M134" s="931">
        <v>11500.3</v>
      </c>
      <c r="N134" s="828">
        <v>12331.25</v>
      </c>
      <c r="O134" s="931"/>
      <c r="P134" s="828">
        <v>12331.25</v>
      </c>
      <c r="Q134" s="746" t="s">
        <v>110</v>
      </c>
      <c r="R134" s="773" t="s">
        <v>38</v>
      </c>
      <c r="S134" s="1325">
        <v>45994</v>
      </c>
      <c r="T134" s="1119">
        <v>908</v>
      </c>
      <c r="U134" s="1119">
        <v>925</v>
      </c>
      <c r="V134" s="365">
        <f>IFERROR($U134/$T134, 0)</f>
        <v>1.0187224669603525</v>
      </c>
      <c r="W134" s="705">
        <v>46013</v>
      </c>
      <c r="X134" s="698">
        <v>1</v>
      </c>
      <c r="Y134" s="280">
        <v>1</v>
      </c>
      <c r="Z134" s="466">
        <v>1</v>
      </c>
      <c r="AA134" s="379">
        <v>46025</v>
      </c>
      <c r="AB134" s="37" t="s">
        <v>816</v>
      </c>
      <c r="AC134" s="723"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2">
        <v>51970</v>
      </c>
      <c r="N135" s="902">
        <v>43259</v>
      </c>
      <c r="O135" s="346">
        <v>16589.25</v>
      </c>
      <c r="P135" s="902">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9"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3"/>
      <c r="P136" s="343">
        <v>9904.1</v>
      </c>
      <c r="Q136" s="1308" t="s">
        <v>110</v>
      </c>
      <c r="R136" s="300" t="s">
        <v>38</v>
      </c>
      <c r="S136" s="413">
        <v>45838</v>
      </c>
      <c r="T136" s="5">
        <v>765</v>
      </c>
      <c r="U136" s="44">
        <v>786</v>
      </c>
      <c r="V136" s="29">
        <v>1.03</v>
      </c>
      <c r="W136" s="502">
        <v>45845</v>
      </c>
      <c r="X136" s="280">
        <v>1</v>
      </c>
      <c r="Y136" s="280">
        <v>1</v>
      </c>
      <c r="Z136" s="280">
        <v>1</v>
      </c>
      <c r="AA136" s="370">
        <v>45916</v>
      </c>
      <c r="AB136" s="680">
        <v>45916</v>
      </c>
      <c r="AC136" s="1056"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50"/>
      <c r="P137" s="343">
        <v>3228.9</v>
      </c>
      <c r="Q137" s="1336" t="s">
        <v>110</v>
      </c>
      <c r="R137" s="300" t="s">
        <v>38</v>
      </c>
      <c r="S137" s="497">
        <v>45939</v>
      </c>
      <c r="T137" s="942">
        <v>228</v>
      </c>
      <c r="U137" s="942">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4">
        <v>662</v>
      </c>
      <c r="U138" s="1125">
        <v>662</v>
      </c>
      <c r="V138" s="29">
        <v>1</v>
      </c>
      <c r="W138" s="595">
        <v>45909</v>
      </c>
      <c r="X138" s="466">
        <v>1</v>
      </c>
      <c r="Y138" s="466">
        <v>1</v>
      </c>
      <c r="Z138" s="466">
        <v>1</v>
      </c>
      <c r="AA138" s="461">
        <v>45926</v>
      </c>
      <c r="AB138" s="461">
        <v>45926</v>
      </c>
      <c r="AC138" s="1126"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6" t="s">
        <v>38</v>
      </c>
      <c r="S139" s="620">
        <v>45848</v>
      </c>
      <c r="T139" s="1124">
        <v>90</v>
      </c>
      <c r="U139" s="1124">
        <v>90</v>
      </c>
      <c r="V139" s="29">
        <v>1</v>
      </c>
      <c r="W139" s="595">
        <v>45854</v>
      </c>
      <c r="X139" s="464">
        <v>1</v>
      </c>
      <c r="Y139" s="464">
        <v>1</v>
      </c>
      <c r="Z139" s="464">
        <v>1</v>
      </c>
      <c r="AA139" s="281">
        <v>45898</v>
      </c>
      <c r="AB139" s="281">
        <v>45898</v>
      </c>
      <c r="AC139" s="809" t="s">
        <v>1144</v>
      </c>
    </row>
    <row r="140" spans="1:29" ht="39.75" customHeight="1">
      <c r="A140" s="297" t="s">
        <v>230</v>
      </c>
      <c r="B140" s="298" t="s">
        <v>31</v>
      </c>
      <c r="C140" s="19">
        <v>45899</v>
      </c>
      <c r="D140" s="455" t="s">
        <v>50</v>
      </c>
      <c r="E140" s="455">
        <v>45882</v>
      </c>
      <c r="F140" s="298" t="s">
        <v>57</v>
      </c>
      <c r="G140" s="1123"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3"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7">
        <v>62844.55</v>
      </c>
      <c r="O142" s="954"/>
      <c r="P142" s="937">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2"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9">
        <v>42623.8</v>
      </c>
      <c r="O143" s="929"/>
      <c r="P143" s="929">
        <v>42623.8</v>
      </c>
      <c r="Q143" s="787" t="s">
        <v>110</v>
      </c>
      <c r="R143" s="300" t="s">
        <v>38</v>
      </c>
      <c r="S143" s="1270">
        <v>45950</v>
      </c>
      <c r="T143" s="333">
        <v>3078</v>
      </c>
      <c r="U143" s="333">
        <v>3272</v>
      </c>
      <c r="V143" s="365">
        <f>IFERROR($U143/$T143, 0)</f>
        <v>1.0630279402209226</v>
      </c>
      <c r="W143" s="370">
        <v>45966</v>
      </c>
      <c r="X143" s="280">
        <v>1</v>
      </c>
      <c r="Y143" s="7">
        <v>1</v>
      </c>
      <c r="Z143" s="7">
        <v>1</v>
      </c>
      <c r="AA143" s="59">
        <v>45999</v>
      </c>
      <c r="AB143" s="657">
        <v>45999</v>
      </c>
      <c r="AC143" s="1127"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8"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4" t="s">
        <v>591</v>
      </c>
      <c r="J146" s="362" t="s">
        <v>36</v>
      </c>
      <c r="K146" s="360">
        <v>45937</v>
      </c>
      <c r="L146" s="362" t="s">
        <v>110</v>
      </c>
      <c r="M146" s="929">
        <v>210533.1</v>
      </c>
      <c r="N146" s="1303">
        <v>199293.1</v>
      </c>
      <c r="O146" s="954"/>
      <c r="P146" s="1303">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2" t="s">
        <v>1154</v>
      </c>
    </row>
    <row r="147" spans="1:29" ht="39.75" customHeight="1">
      <c r="A147" s="806" t="s">
        <v>1155</v>
      </c>
      <c r="B147" s="632" t="s">
        <v>31</v>
      </c>
      <c r="C147" s="690">
        <v>46020</v>
      </c>
      <c r="D147" s="690" t="s">
        <v>1156</v>
      </c>
      <c r="E147" s="690">
        <v>45978</v>
      </c>
      <c r="F147" s="691" t="s">
        <v>61</v>
      </c>
      <c r="G147" s="691" t="s">
        <v>1157</v>
      </c>
      <c r="H147" s="692">
        <v>197</v>
      </c>
      <c r="I147" s="1064" t="s">
        <v>591</v>
      </c>
      <c r="J147" s="692" t="s">
        <v>36</v>
      </c>
      <c r="K147" s="690">
        <v>45978</v>
      </c>
      <c r="L147" s="692" t="s">
        <v>110</v>
      </c>
      <c r="M147" s="913">
        <v>87807.5</v>
      </c>
      <c r="N147" s="343">
        <v>81808</v>
      </c>
      <c r="O147" s="953"/>
      <c r="P147" s="343">
        <v>81808</v>
      </c>
      <c r="Q147" s="1226" t="s">
        <v>110</v>
      </c>
      <c r="R147" s="746" t="s">
        <v>38</v>
      </c>
      <c r="S147" s="1319">
        <v>45978</v>
      </c>
      <c r="T147" s="333">
        <v>10187</v>
      </c>
      <c r="U147" s="333">
        <v>8303</v>
      </c>
      <c r="V147" s="3">
        <v>0.82</v>
      </c>
      <c r="W147" s="783">
        <v>45985</v>
      </c>
      <c r="X147" s="698">
        <v>1</v>
      </c>
      <c r="Y147" s="280">
        <v>1</v>
      </c>
      <c r="Z147" s="365">
        <v>1</v>
      </c>
      <c r="AA147" s="641">
        <v>46029</v>
      </c>
      <c r="AB147" s="255" t="s">
        <v>917</v>
      </c>
      <c r="AC147" s="805"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8"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4"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4" t="s">
        <v>591</v>
      </c>
      <c r="J150" s="362" t="s">
        <v>36</v>
      </c>
      <c r="K150" s="360">
        <v>45905</v>
      </c>
      <c r="L150" s="362" t="s">
        <v>110</v>
      </c>
      <c r="M150" s="640">
        <v>145985.5</v>
      </c>
      <c r="N150" s="343">
        <v>135482.5</v>
      </c>
      <c r="O150" s="953"/>
      <c r="P150" s="343">
        <v>135482.5</v>
      </c>
      <c r="Q150" s="313" t="s">
        <v>110</v>
      </c>
      <c r="R150" s="300" t="s">
        <v>38</v>
      </c>
      <c r="S150" s="127">
        <v>45906</v>
      </c>
      <c r="T150" s="1153">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21" t="s">
        <v>38</v>
      </c>
      <c r="S151" s="127">
        <v>45873</v>
      </c>
      <c r="T151" s="1153">
        <v>1471</v>
      </c>
      <c r="U151" s="1119">
        <v>1437</v>
      </c>
      <c r="V151" s="1309">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7">
        <v>118545</v>
      </c>
      <c r="O152" s="374"/>
      <c r="P152" s="937">
        <v>118545</v>
      </c>
      <c r="Q152" s="362" t="s">
        <v>110</v>
      </c>
      <c r="R152" s="300" t="s">
        <v>38</v>
      </c>
      <c r="S152" s="1291">
        <v>45876</v>
      </c>
      <c r="T152" s="333">
        <v>11700</v>
      </c>
      <c r="U152" s="1117">
        <v>11820</v>
      </c>
      <c r="V152" s="1405">
        <v>1.01</v>
      </c>
      <c r="W152" s="502">
        <v>45890</v>
      </c>
      <c r="X152" s="280">
        <v>1</v>
      </c>
      <c r="Y152" s="280">
        <v>1</v>
      </c>
      <c r="Z152" s="365">
        <v>1</v>
      </c>
      <c r="AA152" s="59">
        <v>45926</v>
      </c>
      <c r="AB152" s="59">
        <v>45926</v>
      </c>
      <c r="AC152" s="389" t="s">
        <v>1167</v>
      </c>
    </row>
    <row r="153" spans="1:29" ht="39.75" customHeight="1">
      <c r="A153" s="1355" t="s">
        <v>1168</v>
      </c>
      <c r="B153" s="1072" t="s">
        <v>40</v>
      </c>
      <c r="C153" s="360">
        <v>46111</v>
      </c>
      <c r="D153" s="366" t="s">
        <v>50</v>
      </c>
      <c r="E153" s="367">
        <v>46085</v>
      </c>
      <c r="F153" s="366" t="s">
        <v>53</v>
      </c>
      <c r="G153" s="701" t="s">
        <v>1169</v>
      </c>
      <c r="H153" s="1003">
        <v>0</v>
      </c>
      <c r="I153" s="304" t="s">
        <v>591</v>
      </c>
      <c r="J153" s="750" t="s">
        <v>30</v>
      </c>
      <c r="K153" s="744" t="s">
        <v>260</v>
      </c>
      <c r="L153" s="750" t="s">
        <v>110</v>
      </c>
      <c r="M153" s="1400">
        <v>12316.35</v>
      </c>
      <c r="N153" s="343">
        <v>11751.85</v>
      </c>
      <c r="O153" s="575"/>
      <c r="P153" s="343">
        <v>11751.85</v>
      </c>
      <c r="Q153" s="939" t="s">
        <v>110</v>
      </c>
      <c r="R153" s="950" t="s">
        <v>38</v>
      </c>
      <c r="S153" s="1000">
        <v>46086</v>
      </c>
      <c r="T153" s="333">
        <v>7</v>
      </c>
      <c r="U153" s="996">
        <v>7</v>
      </c>
      <c r="V153" s="3">
        <f ca="1">IFERROR($W153/$V153, 0)</f>
        <v>1</v>
      </c>
      <c r="W153" s="1401">
        <v>46106</v>
      </c>
      <c r="X153" s="820">
        <v>1</v>
      </c>
      <c r="Y153" s="820">
        <v>1</v>
      </c>
      <c r="Z153" s="820">
        <v>1</v>
      </c>
      <c r="AA153" s="363">
        <v>46134</v>
      </c>
      <c r="AB153" s="363">
        <v>46134</v>
      </c>
      <c r="AC153" s="1262" t="s">
        <v>879</v>
      </c>
    </row>
    <row r="154" spans="1:29" ht="39.75" customHeight="1">
      <c r="A154" s="1434" t="s">
        <v>1170</v>
      </c>
      <c r="B154" s="1072" t="s">
        <v>40</v>
      </c>
      <c r="C154" s="360">
        <v>46111</v>
      </c>
      <c r="D154" s="701" t="s">
        <v>52</v>
      </c>
      <c r="E154" s="367">
        <v>46085</v>
      </c>
      <c r="F154" s="366" t="s">
        <v>53</v>
      </c>
      <c r="G154" s="701" t="s">
        <v>1171</v>
      </c>
      <c r="H154" s="1003">
        <v>0</v>
      </c>
      <c r="I154" s="304" t="s">
        <v>591</v>
      </c>
      <c r="J154" s="750" t="s">
        <v>30</v>
      </c>
      <c r="K154" s="744" t="s">
        <v>260</v>
      </c>
      <c r="L154" s="750" t="s">
        <v>110</v>
      </c>
      <c r="M154" s="1400">
        <v>151170.79999999999</v>
      </c>
      <c r="N154" s="423">
        <v>129393.3</v>
      </c>
      <c r="O154" s="423"/>
      <c r="P154" s="423">
        <v>129393.3</v>
      </c>
      <c r="Q154" s="750" t="s">
        <v>110</v>
      </c>
      <c r="R154" s="950" t="s">
        <v>38</v>
      </c>
      <c r="S154" s="1000">
        <v>46086</v>
      </c>
      <c r="T154" s="1001">
        <v>11789</v>
      </c>
      <c r="U154" s="996">
        <v>11958</v>
      </c>
      <c r="V154" s="365">
        <f t="shared" ref="V154" ca="1" si="2">IFERROR($W154/$V154, 0)</f>
        <v>1.0143353974043601</v>
      </c>
      <c r="W154" s="1007">
        <v>46099</v>
      </c>
      <c r="X154" s="820">
        <v>1</v>
      </c>
      <c r="Y154" s="824">
        <v>0</v>
      </c>
      <c r="Z154" s="738">
        <v>0</v>
      </c>
      <c r="AA154" s="363">
        <v>46127</v>
      </c>
      <c r="AB154" s="363">
        <v>46133</v>
      </c>
      <c r="AC154" s="1262" t="s">
        <v>1172</v>
      </c>
    </row>
    <row r="155" spans="1:29" ht="39.75" customHeight="1">
      <c r="A155" s="297" t="s">
        <v>1173</v>
      </c>
      <c r="B155" s="1072" t="s">
        <v>40</v>
      </c>
      <c r="C155" s="360">
        <v>46111</v>
      </c>
      <c r="D155" s="1260" t="s">
        <v>52</v>
      </c>
      <c r="E155" s="367">
        <v>46106</v>
      </c>
      <c r="F155" s="701" t="s">
        <v>51</v>
      </c>
      <c r="G155" s="701" t="s">
        <v>1174</v>
      </c>
      <c r="H155" s="1003">
        <v>0</v>
      </c>
      <c r="I155" s="304" t="s">
        <v>591</v>
      </c>
      <c r="J155" s="750" t="s">
        <v>30</v>
      </c>
      <c r="K155" s="1298" t="s">
        <v>260</v>
      </c>
      <c r="L155" s="750" t="s">
        <v>110</v>
      </c>
      <c r="M155" s="1400">
        <v>24122.75</v>
      </c>
      <c r="N155" s="423">
        <v>21041.25</v>
      </c>
      <c r="O155" s="423"/>
      <c r="P155" s="423">
        <v>21041.25</v>
      </c>
      <c r="Q155" s="750" t="s">
        <v>110</v>
      </c>
      <c r="R155" s="950" t="s">
        <v>38</v>
      </c>
      <c r="S155" s="370">
        <v>46087</v>
      </c>
      <c r="T155" s="9">
        <v>1925</v>
      </c>
      <c r="U155" s="364">
        <v>1896</v>
      </c>
      <c r="V155" s="365">
        <f ca="1">IFERROR($W155/$V155, 0)</f>
        <v>0.98493506493506489</v>
      </c>
      <c r="W155" s="21">
        <v>46111</v>
      </c>
      <c r="X155" s="820">
        <v>1</v>
      </c>
      <c r="Y155" s="820">
        <v>1</v>
      </c>
      <c r="Z155" s="820">
        <v>1</v>
      </c>
      <c r="AA155" s="363">
        <v>46135</v>
      </c>
      <c r="AB155" s="363">
        <v>46135</v>
      </c>
      <c r="AC155" s="1262" t="s">
        <v>873</v>
      </c>
    </row>
    <row r="156" spans="1:29" ht="39.75" customHeight="1">
      <c r="A156" s="297" t="s">
        <v>1175</v>
      </c>
      <c r="B156" s="1072" t="s">
        <v>40</v>
      </c>
      <c r="C156" s="360">
        <v>46111</v>
      </c>
      <c r="D156" s="366" t="s">
        <v>50</v>
      </c>
      <c r="E156" s="367">
        <v>46087</v>
      </c>
      <c r="F156" s="701" t="s">
        <v>51</v>
      </c>
      <c r="G156" s="701" t="s">
        <v>1176</v>
      </c>
      <c r="H156" s="1003">
        <v>0</v>
      </c>
      <c r="I156" s="304" t="s">
        <v>591</v>
      </c>
      <c r="J156" s="750" t="s">
        <v>30</v>
      </c>
      <c r="K156" s="744" t="s">
        <v>260</v>
      </c>
      <c r="L156" s="750" t="s">
        <v>110</v>
      </c>
      <c r="M156" s="1400">
        <v>6808.8</v>
      </c>
      <c r="N156" s="343">
        <v>5552.8</v>
      </c>
      <c r="O156" s="575"/>
      <c r="P156" s="343">
        <v>5552.8</v>
      </c>
      <c r="Q156" s="750" t="s">
        <v>110</v>
      </c>
      <c r="R156" s="950" t="s">
        <v>38</v>
      </c>
      <c r="S156" s="1000">
        <v>46087</v>
      </c>
      <c r="T156" s="1001">
        <v>508</v>
      </c>
      <c r="U156" s="996">
        <v>513</v>
      </c>
      <c r="V156" s="365">
        <f ca="1">IFERROR($W156/$V156, 0)</f>
        <v>1.0098425196850394</v>
      </c>
      <c r="W156" s="1007">
        <v>46105</v>
      </c>
      <c r="X156" s="820">
        <v>1</v>
      </c>
      <c r="Y156" s="820">
        <v>1</v>
      </c>
      <c r="Z156" s="820">
        <v>1</v>
      </c>
      <c r="AA156" s="363">
        <v>46134</v>
      </c>
      <c r="AB156" s="363">
        <v>46134</v>
      </c>
      <c r="AC156" s="1262" t="s">
        <v>1177</v>
      </c>
    </row>
    <row r="157" spans="1:29" ht="39.75" customHeight="1">
      <c r="A157" s="559" t="s">
        <v>1178</v>
      </c>
      <c r="B157" s="1072" t="s">
        <v>40</v>
      </c>
      <c r="C157" s="360">
        <v>46111</v>
      </c>
      <c r="D157" s="366" t="s">
        <v>50</v>
      </c>
      <c r="E157" s="367">
        <v>46097</v>
      </c>
      <c r="F157" s="701" t="s">
        <v>51</v>
      </c>
      <c r="G157" s="701" t="s">
        <v>1179</v>
      </c>
      <c r="H157" s="1003">
        <v>0</v>
      </c>
      <c r="I157" s="304" t="s">
        <v>591</v>
      </c>
      <c r="J157" s="750" t="s">
        <v>30</v>
      </c>
      <c r="K157" s="744" t="s">
        <v>260</v>
      </c>
      <c r="L157" s="750" t="s">
        <v>110</v>
      </c>
      <c r="M157" s="1400">
        <v>16760.150000000001</v>
      </c>
      <c r="N157" s="343">
        <v>14572.65</v>
      </c>
      <c r="O157" s="937">
        <v>3931.15</v>
      </c>
      <c r="P157" s="1400">
        <v>18503.8</v>
      </c>
      <c r="Q157" s="750" t="s">
        <v>110</v>
      </c>
      <c r="R157" s="950" t="s">
        <v>38</v>
      </c>
      <c r="S157" s="1000">
        <v>46097</v>
      </c>
      <c r="T157" s="1001">
        <v>1329</v>
      </c>
      <c r="U157" s="996">
        <v>1349</v>
      </c>
      <c r="V157" s="365">
        <f t="shared" ref="V157" ca="1" si="3">IFERROR($W157/$V157, 0)</f>
        <v>1.0150489089541008</v>
      </c>
      <c r="W157" s="1007">
        <v>46111</v>
      </c>
      <c r="X157" s="820">
        <v>1</v>
      </c>
      <c r="Y157" s="820">
        <v>1</v>
      </c>
      <c r="Z157" s="820">
        <v>1</v>
      </c>
      <c r="AA157" s="363">
        <v>46134</v>
      </c>
      <c r="AB157" s="363">
        <v>46134</v>
      </c>
      <c r="AC157" s="699" t="s">
        <v>1180</v>
      </c>
    </row>
    <row r="158" spans="1:29" ht="39.75" customHeight="1">
      <c r="A158" s="559" t="s">
        <v>1181</v>
      </c>
      <c r="B158" s="1072" t="s">
        <v>40</v>
      </c>
      <c r="C158" s="360">
        <v>46111</v>
      </c>
      <c r="D158" s="366" t="s">
        <v>50</v>
      </c>
      <c r="E158" s="367">
        <v>46097</v>
      </c>
      <c r="F158" s="701" t="s">
        <v>51</v>
      </c>
      <c r="G158" s="701" t="s">
        <v>1176</v>
      </c>
      <c r="H158" s="1003">
        <v>0</v>
      </c>
      <c r="I158" s="304" t="s">
        <v>591</v>
      </c>
      <c r="J158" s="750" t="s">
        <v>30</v>
      </c>
      <c r="K158" s="744" t="s">
        <v>260</v>
      </c>
      <c r="L158" s="750" t="s">
        <v>110</v>
      </c>
      <c r="M158" s="1400">
        <v>14178.2</v>
      </c>
      <c r="N158" s="423">
        <v>12286.2</v>
      </c>
      <c r="O158" s="423">
        <v>1892</v>
      </c>
      <c r="P158" s="1400">
        <v>14178.2</v>
      </c>
      <c r="Q158" s="750" t="s">
        <v>110</v>
      </c>
      <c r="R158" s="950" t="s">
        <v>38</v>
      </c>
      <c r="S158" s="1000">
        <v>46097</v>
      </c>
      <c r="T158" s="1001">
        <v>1132</v>
      </c>
      <c r="U158" s="1006">
        <v>1186</v>
      </c>
      <c r="V158" s="3">
        <f t="shared" ref="V158" ca="1" si="4">IFERROR($W158/$V158, 0)</f>
        <v>1.047703180212014</v>
      </c>
      <c r="W158" s="1007">
        <v>46107</v>
      </c>
      <c r="X158" s="820">
        <v>1</v>
      </c>
      <c r="Y158" s="820">
        <v>1</v>
      </c>
      <c r="Z158" s="820">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8" t="s">
        <v>110</v>
      </c>
      <c r="R160" s="300" t="s">
        <v>38</v>
      </c>
      <c r="S160" s="129">
        <v>45719</v>
      </c>
      <c r="T160" s="470">
        <v>5853</v>
      </c>
      <c r="U160" s="633">
        <v>5975</v>
      </c>
      <c r="V160" s="1168">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4"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8">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3">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4">
        <v>90860.5</v>
      </c>
      <c r="O166" s="794"/>
      <c r="P166" s="794">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9">
        <v>8420</v>
      </c>
      <c r="U167" s="1130">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6">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8">
        <v>4979</v>
      </c>
      <c r="U173" s="376">
        <v>4984</v>
      </c>
      <c r="V173" s="365">
        <v>1</v>
      </c>
      <c r="W173" s="370">
        <v>45714</v>
      </c>
      <c r="X173" s="365">
        <v>1</v>
      </c>
      <c r="Y173" s="365">
        <v>1</v>
      </c>
      <c r="Z173" s="7">
        <v>1</v>
      </c>
      <c r="AA173" s="281" t="s">
        <v>902</v>
      </c>
      <c r="AB173" s="373" t="s">
        <v>816</v>
      </c>
      <c r="AC173" s="1131"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3">
        <v>0</v>
      </c>
      <c r="AA175" s="363">
        <v>45894</v>
      </c>
      <c r="AB175" s="363">
        <v>45894</v>
      </c>
      <c r="AC175" s="810"/>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2" t="s">
        <v>28</v>
      </c>
      <c r="C177" s="455">
        <v>45688</v>
      </c>
      <c r="D177" s="455" t="s">
        <v>472</v>
      </c>
      <c r="E177" s="455">
        <v>45695</v>
      </c>
      <c r="F177" s="299" t="s">
        <v>59</v>
      </c>
      <c r="G177" s="1123"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3"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31"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8">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4">
        <v>45894</v>
      </c>
      <c r="AB194" s="1134">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4">
        <v>45894</v>
      </c>
      <c r="AB198" s="1134">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5">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9">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4"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0"/>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4">
        <v>6217</v>
      </c>
      <c r="V209" s="1074">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6">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8">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8">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8"/>
      <c r="AE220" s="959"/>
      <c r="AF220" s="1137"/>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4" t="s">
        <v>962</v>
      </c>
      <c r="J222" s="362" t="s">
        <v>36</v>
      </c>
      <c r="K222" s="700">
        <v>45964</v>
      </c>
      <c r="L222" s="702" t="s">
        <v>110</v>
      </c>
      <c r="M222" s="908">
        <v>215088</v>
      </c>
      <c r="N222" s="908">
        <v>215088</v>
      </c>
      <c r="O222" s="908">
        <v>53710</v>
      </c>
      <c r="P222" s="908">
        <v>268798</v>
      </c>
      <c r="Q222" s="702" t="s">
        <v>110</v>
      </c>
      <c r="R222" s="746" t="s">
        <v>38</v>
      </c>
      <c r="S222" s="783">
        <v>45960</v>
      </c>
      <c r="T222" s="706">
        <v>22238</v>
      </c>
      <c r="U222" s="696">
        <v>22321</v>
      </c>
      <c r="V222" s="383">
        <f>IFERROR($U222/$T222, 0)</f>
        <v>1.0037323500314776</v>
      </c>
      <c r="W222" s="705">
        <v>45965</v>
      </c>
      <c r="X222" s="280">
        <v>1</v>
      </c>
      <c r="Y222" s="280">
        <v>1</v>
      </c>
      <c r="Z222" s="365">
        <v>1</v>
      </c>
      <c r="AA222" s="363">
        <v>46076</v>
      </c>
      <c r="AB222" s="363">
        <v>46076</v>
      </c>
      <c r="AC222" s="965" t="s">
        <v>1238</v>
      </c>
    </row>
    <row r="223" spans="1:32" ht="39.75" customHeight="1">
      <c r="A223" s="827" t="s">
        <v>1239</v>
      </c>
      <c r="B223" s="763" t="s">
        <v>1240</v>
      </c>
      <c r="C223" s="774">
        <v>46052</v>
      </c>
      <c r="D223" s="570" t="s">
        <v>56</v>
      </c>
      <c r="E223" s="774">
        <v>46027</v>
      </c>
      <c r="F223" s="826" t="s">
        <v>1058</v>
      </c>
      <c r="G223" s="826"/>
      <c r="H223" s="572">
        <v>68</v>
      </c>
      <c r="I223" s="577" t="s">
        <v>591</v>
      </c>
      <c r="J223" s="775" t="s">
        <v>30</v>
      </c>
      <c r="K223" s="743">
        <v>46027</v>
      </c>
      <c r="L223" s="702" t="s">
        <v>110</v>
      </c>
      <c r="M223" s="828">
        <v>68608</v>
      </c>
      <c r="N223" s="937">
        <v>68438</v>
      </c>
      <c r="O223" s="575"/>
      <c r="P223" s="937">
        <v>68438</v>
      </c>
      <c r="Q223" s="702" t="s">
        <v>110</v>
      </c>
      <c r="R223" s="746" t="s">
        <v>38</v>
      </c>
      <c r="S223" s="1319">
        <v>46027</v>
      </c>
      <c r="T223" s="5">
        <v>5699</v>
      </c>
      <c r="U223" s="726">
        <v>5669</v>
      </c>
      <c r="V223" s="79">
        <v>0.99</v>
      </c>
      <c r="W223" s="721">
        <v>46034</v>
      </c>
      <c r="X223" s="280">
        <v>1</v>
      </c>
      <c r="Y223" s="280">
        <v>1</v>
      </c>
      <c r="Z223" s="280">
        <v>1</v>
      </c>
      <c r="AA223" s="721">
        <v>46052</v>
      </c>
      <c r="AB223" s="363">
        <v>46141</v>
      </c>
      <c r="AC223" s="1297" t="s">
        <v>1241</v>
      </c>
    </row>
    <row r="224" spans="1:32" ht="39.75" customHeight="1">
      <c r="A224" s="566" t="s">
        <v>1242</v>
      </c>
      <c r="B224" s="763" t="s">
        <v>1240</v>
      </c>
      <c r="C224" s="24">
        <v>46052</v>
      </c>
      <c r="D224" s="570" t="s">
        <v>56</v>
      </c>
      <c r="E224" s="774">
        <v>46027</v>
      </c>
      <c r="F224" s="569" t="s">
        <v>1058</v>
      </c>
      <c r="G224" s="826"/>
      <c r="H224" s="572">
        <v>85</v>
      </c>
      <c r="I224" s="577" t="s">
        <v>591</v>
      </c>
      <c r="J224" s="775" t="s">
        <v>30</v>
      </c>
      <c r="K224" s="743">
        <v>46027</v>
      </c>
      <c r="L224" s="702" t="s">
        <v>110</v>
      </c>
      <c r="M224" s="828">
        <v>73334</v>
      </c>
      <c r="N224" s="937">
        <v>73164</v>
      </c>
      <c r="O224" s="575"/>
      <c r="P224" s="937">
        <v>73164</v>
      </c>
      <c r="Q224" s="750" t="s">
        <v>110</v>
      </c>
      <c r="R224" s="773" t="s">
        <v>38</v>
      </c>
      <c r="S224" s="1319">
        <v>46027</v>
      </c>
      <c r="T224" s="5">
        <v>5860</v>
      </c>
      <c r="U224" s="1006">
        <v>5883</v>
      </c>
      <c r="V224" s="79">
        <v>1</v>
      </c>
      <c r="W224" s="1008">
        <v>46034</v>
      </c>
      <c r="X224" s="280">
        <v>1</v>
      </c>
      <c r="Y224" s="280">
        <v>1</v>
      </c>
      <c r="Z224" s="280">
        <v>1</v>
      </c>
      <c r="AA224" s="721">
        <v>46052</v>
      </c>
      <c r="AB224" s="363">
        <v>46141</v>
      </c>
      <c r="AC224" s="967" t="s">
        <v>1243</v>
      </c>
    </row>
    <row r="225" spans="1:32" ht="39.75" customHeight="1">
      <c r="A225" s="566" t="s">
        <v>1244</v>
      </c>
      <c r="B225" s="763" t="s">
        <v>1240</v>
      </c>
      <c r="C225" s="24">
        <v>46052</v>
      </c>
      <c r="D225" s="570" t="s">
        <v>56</v>
      </c>
      <c r="E225" s="774">
        <v>46027</v>
      </c>
      <c r="F225" s="569" t="s">
        <v>1058</v>
      </c>
      <c r="G225" s="826"/>
      <c r="H225" s="572">
        <v>87</v>
      </c>
      <c r="I225" s="577" t="s">
        <v>591</v>
      </c>
      <c r="J225" s="775" t="s">
        <v>30</v>
      </c>
      <c r="K225" s="743">
        <v>46027</v>
      </c>
      <c r="L225" s="702" t="s">
        <v>110</v>
      </c>
      <c r="M225" s="828">
        <v>78025</v>
      </c>
      <c r="N225" s="937">
        <v>77855</v>
      </c>
      <c r="O225" s="575"/>
      <c r="P225" s="937">
        <v>77855</v>
      </c>
      <c r="Q225" s="1334" t="s">
        <v>110</v>
      </c>
      <c r="R225" s="746" t="s">
        <v>38</v>
      </c>
      <c r="S225" s="1319">
        <v>46027</v>
      </c>
      <c r="T225" s="5">
        <v>6432</v>
      </c>
      <c r="U225" s="726">
        <v>6309</v>
      </c>
      <c r="V225" s="79">
        <v>0.98</v>
      </c>
      <c r="W225" s="721">
        <v>46035</v>
      </c>
      <c r="X225" s="739">
        <v>1</v>
      </c>
      <c r="Y225" s="739">
        <v>1</v>
      </c>
      <c r="Z225" s="280">
        <v>1</v>
      </c>
      <c r="AA225" s="721">
        <v>46052</v>
      </c>
      <c r="AB225" s="363">
        <v>46141</v>
      </c>
      <c r="AC225" s="967" t="s">
        <v>1245</v>
      </c>
    </row>
    <row r="226" spans="1:32" ht="39.75" customHeight="1">
      <c r="A226" s="921" t="s">
        <v>1246</v>
      </c>
      <c r="B226" s="1163" t="s">
        <v>1240</v>
      </c>
      <c r="C226" s="299">
        <v>46052</v>
      </c>
      <c r="D226" s="1164" t="s">
        <v>56</v>
      </c>
      <c r="E226" s="743">
        <v>46027</v>
      </c>
      <c r="F226" s="1165" t="s">
        <v>1058</v>
      </c>
      <c r="G226" s="745"/>
      <c r="H226" s="20">
        <v>68</v>
      </c>
      <c r="I226" s="304" t="s">
        <v>591</v>
      </c>
      <c r="J226" s="750" t="s">
        <v>30</v>
      </c>
      <c r="K226" s="743">
        <v>46027</v>
      </c>
      <c r="L226" s="702" t="s">
        <v>110</v>
      </c>
      <c r="M226" s="828">
        <v>59114.5</v>
      </c>
      <c r="N226" s="1332">
        <v>58944.5</v>
      </c>
      <c r="O226" s="575"/>
      <c r="P226" s="1332">
        <v>58944.5</v>
      </c>
      <c r="Q226" s="702" t="s">
        <v>110</v>
      </c>
      <c r="R226" s="746" t="s">
        <v>38</v>
      </c>
      <c r="S226" s="1319">
        <v>46027</v>
      </c>
      <c r="T226" s="5">
        <v>4836</v>
      </c>
      <c r="U226" s="1006">
        <v>4894</v>
      </c>
      <c r="V226" s="3">
        <v>1.01</v>
      </c>
      <c r="W226" s="1011">
        <v>46036</v>
      </c>
      <c r="X226" s="280">
        <v>1</v>
      </c>
      <c r="Y226" s="280">
        <v>1</v>
      </c>
      <c r="Z226" s="280">
        <v>1</v>
      </c>
      <c r="AA226" s="721">
        <v>46052</v>
      </c>
      <c r="AB226" s="373" t="s">
        <v>917</v>
      </c>
      <c r="AC226" s="967" t="s">
        <v>1247</v>
      </c>
    </row>
    <row r="227" spans="1:32" ht="39.75" customHeight="1">
      <c r="A227" s="911" t="s">
        <v>1248</v>
      </c>
      <c r="B227" s="1163" t="s">
        <v>1240</v>
      </c>
      <c r="C227" s="744">
        <v>46052</v>
      </c>
      <c r="D227" s="1164" t="s">
        <v>56</v>
      </c>
      <c r="E227" s="743">
        <v>46027</v>
      </c>
      <c r="F227" s="780" t="s">
        <v>1058</v>
      </c>
      <c r="G227" s="745"/>
      <c r="H227" s="20">
        <v>90</v>
      </c>
      <c r="I227" s="304" t="s">
        <v>591</v>
      </c>
      <c r="J227" s="750" t="s">
        <v>30</v>
      </c>
      <c r="K227" s="743">
        <v>46027</v>
      </c>
      <c r="L227" s="702" t="s">
        <v>110</v>
      </c>
      <c r="M227" s="828">
        <v>88362</v>
      </c>
      <c r="N227" s="343">
        <v>88192</v>
      </c>
      <c r="O227" s="575"/>
      <c r="P227" s="343">
        <v>88192</v>
      </c>
      <c r="Q227" s="702" t="s">
        <v>110</v>
      </c>
      <c r="R227" s="746" t="s">
        <v>38</v>
      </c>
      <c r="S227" s="1319">
        <v>46027</v>
      </c>
      <c r="T227" s="5">
        <v>7145</v>
      </c>
      <c r="U227" s="1345">
        <v>7173</v>
      </c>
      <c r="V227" s="3">
        <v>1</v>
      </c>
      <c r="W227" s="721">
        <v>46036</v>
      </c>
      <c r="X227" s="739">
        <v>1</v>
      </c>
      <c r="Y227" s="739">
        <v>1</v>
      </c>
      <c r="Z227" s="280">
        <v>1</v>
      </c>
      <c r="AA227" s="363">
        <v>46059</v>
      </c>
      <c r="AB227" s="363">
        <v>46141</v>
      </c>
      <c r="AC227" s="967" t="s">
        <v>1249</v>
      </c>
    </row>
    <row r="228" spans="1:32" ht="39.75" customHeight="1">
      <c r="A228" s="924" t="s">
        <v>1250</v>
      </c>
      <c r="B228" s="1163" t="s">
        <v>1240</v>
      </c>
      <c r="C228" s="299">
        <v>46052</v>
      </c>
      <c r="D228" s="1164" t="s">
        <v>56</v>
      </c>
      <c r="E228" s="598">
        <v>46027</v>
      </c>
      <c r="F228" s="780" t="s">
        <v>1058</v>
      </c>
      <c r="G228" s="745"/>
      <c r="H228" s="20">
        <v>90</v>
      </c>
      <c r="I228" s="304" t="s">
        <v>591</v>
      </c>
      <c r="J228" s="750" t="s">
        <v>30</v>
      </c>
      <c r="K228" s="743">
        <v>46027</v>
      </c>
      <c r="L228" s="702" t="s">
        <v>110</v>
      </c>
      <c r="M228" s="807">
        <v>86984</v>
      </c>
      <c r="N228" s="343">
        <v>86814</v>
      </c>
      <c r="O228" s="575"/>
      <c r="P228" s="343">
        <v>86814</v>
      </c>
      <c r="Q228" s="702" t="s">
        <v>110</v>
      </c>
      <c r="R228" s="746" t="s">
        <v>38</v>
      </c>
      <c r="S228" s="1319">
        <v>46027</v>
      </c>
      <c r="T228" s="5">
        <v>7341</v>
      </c>
      <c r="U228" s="1346">
        <v>7212</v>
      </c>
      <c r="V228" s="3">
        <v>0.98</v>
      </c>
      <c r="W228" s="1008">
        <v>46037</v>
      </c>
      <c r="X228" s="280">
        <v>1</v>
      </c>
      <c r="Y228" s="280">
        <v>1</v>
      </c>
      <c r="Z228" s="280">
        <v>1</v>
      </c>
      <c r="AA228" s="721">
        <v>46048</v>
      </c>
      <c r="AB228" s="373" t="s">
        <v>917</v>
      </c>
      <c r="AC228" s="967" t="s">
        <v>1251</v>
      </c>
    </row>
    <row r="229" spans="1:32" ht="39.75" customHeight="1">
      <c r="A229" s="297" t="s">
        <v>1252</v>
      </c>
      <c r="B229" s="311" t="s">
        <v>1240</v>
      </c>
      <c r="C229" s="19">
        <v>46052</v>
      </c>
      <c r="D229" s="305" t="s">
        <v>56</v>
      </c>
      <c r="E229" s="19">
        <v>46027</v>
      </c>
      <c r="F229" s="821" t="s">
        <v>946</v>
      </c>
      <c r="G229" s="821"/>
      <c r="H229" s="750">
        <v>0</v>
      </c>
      <c r="I229" s="304" t="s">
        <v>591</v>
      </c>
      <c r="J229" s="750" t="s">
        <v>30</v>
      </c>
      <c r="K229" s="743">
        <v>46027</v>
      </c>
      <c r="L229" s="702" t="s">
        <v>110</v>
      </c>
      <c r="M229" s="807">
        <v>54261.05</v>
      </c>
      <c r="N229" s="343">
        <v>45087.05</v>
      </c>
      <c r="O229" s="575"/>
      <c r="P229" s="343">
        <v>45087.05</v>
      </c>
      <c r="Q229" s="750" t="s">
        <v>110</v>
      </c>
      <c r="R229" s="1335" t="s">
        <v>38</v>
      </c>
      <c r="S229" s="1319">
        <v>46027</v>
      </c>
      <c r="T229" s="5">
        <v>4022</v>
      </c>
      <c r="U229" s="726">
        <v>4019</v>
      </c>
      <c r="V229" s="3">
        <v>1</v>
      </c>
      <c r="W229" s="812">
        <v>46037</v>
      </c>
      <c r="X229" s="739">
        <v>1</v>
      </c>
      <c r="Y229" s="739">
        <v>1</v>
      </c>
      <c r="Z229" s="280">
        <v>1</v>
      </c>
      <c r="AA229" s="758">
        <v>46059</v>
      </c>
      <c r="AB229" s="373" t="s">
        <v>917</v>
      </c>
      <c r="AC229" s="967" t="s">
        <v>1253</v>
      </c>
    </row>
    <row r="230" spans="1:32" ht="39.75" customHeight="1">
      <c r="A230" s="566" t="s">
        <v>1254</v>
      </c>
      <c r="B230" s="1193" t="s">
        <v>1240</v>
      </c>
      <c r="C230" s="24">
        <v>46052</v>
      </c>
      <c r="D230" s="1194" t="s">
        <v>56</v>
      </c>
      <c r="E230" s="1195">
        <v>46027</v>
      </c>
      <c r="F230" s="1196" t="s">
        <v>946</v>
      </c>
      <c r="G230" s="1196"/>
      <c r="H230" s="1197">
        <v>0</v>
      </c>
      <c r="I230" s="1198" t="s">
        <v>591</v>
      </c>
      <c r="J230" s="1197" t="s">
        <v>30</v>
      </c>
      <c r="K230" s="1199">
        <v>46027</v>
      </c>
      <c r="L230" s="1191" t="s">
        <v>110</v>
      </c>
      <c r="M230" s="1200">
        <v>18078.28</v>
      </c>
      <c r="N230" s="937">
        <v>19162.75</v>
      </c>
      <c r="O230" s="575"/>
      <c r="P230" s="937">
        <v>19162.75</v>
      </c>
      <c r="Q230" s="1192" t="s">
        <v>110</v>
      </c>
      <c r="R230" s="1318" t="s">
        <v>38</v>
      </c>
      <c r="S230" s="1320">
        <v>46027</v>
      </c>
      <c r="T230" s="5">
        <v>1284</v>
      </c>
      <c r="U230" s="380">
        <v>1277</v>
      </c>
      <c r="V230" s="1201">
        <v>0.99</v>
      </c>
      <c r="W230" s="59">
        <v>46042</v>
      </c>
      <c r="X230" s="1202">
        <v>1</v>
      </c>
      <c r="Y230" s="1203">
        <v>1</v>
      </c>
      <c r="Z230" s="280">
        <v>1</v>
      </c>
      <c r="AA230" s="1204">
        <v>46059</v>
      </c>
      <c r="AB230" s="373" t="s">
        <v>917</v>
      </c>
      <c r="AC230" s="1205" t="s">
        <v>1255</v>
      </c>
    </row>
    <row r="231" spans="1:32" ht="39.75" customHeight="1">
      <c r="A231" s="297" t="s">
        <v>1256</v>
      </c>
      <c r="B231" s="311" t="s">
        <v>1240</v>
      </c>
      <c r="C231" s="19">
        <v>46045</v>
      </c>
      <c r="D231" s="305" t="s">
        <v>56</v>
      </c>
      <c r="E231" s="19"/>
      <c r="F231" s="18" t="s">
        <v>1257</v>
      </c>
      <c r="G231" s="303"/>
      <c r="H231" s="762">
        <v>80</v>
      </c>
      <c r="I231" s="304" t="s">
        <v>591</v>
      </c>
      <c r="J231" s="20" t="s">
        <v>30</v>
      </c>
      <c r="K231" s="19" t="s">
        <v>260</v>
      </c>
      <c r="L231" s="20" t="s">
        <v>110</v>
      </c>
      <c r="M231" s="798">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7"/>
      <c r="AE231" s="797"/>
      <c r="AF231" s="960"/>
    </row>
    <row r="232" spans="1:32" ht="39.75" customHeight="1">
      <c r="A232" s="297" t="s">
        <v>1259</v>
      </c>
      <c r="B232" s="311" t="s">
        <v>1240</v>
      </c>
      <c r="C232" s="19">
        <v>46045</v>
      </c>
      <c r="D232" s="305" t="s">
        <v>56</v>
      </c>
      <c r="E232" s="19"/>
      <c r="F232" s="18" t="s">
        <v>1257</v>
      </c>
      <c r="G232" s="303"/>
      <c r="H232" s="762">
        <v>89</v>
      </c>
      <c r="I232" s="304" t="s">
        <v>591</v>
      </c>
      <c r="J232" s="20" t="s">
        <v>30</v>
      </c>
      <c r="K232" s="19" t="s">
        <v>260</v>
      </c>
      <c r="L232" s="20" t="s">
        <v>110</v>
      </c>
      <c r="M232" s="798">
        <v>26696</v>
      </c>
      <c r="N232" s="423">
        <v>499.4</v>
      </c>
      <c r="O232" s="423"/>
      <c r="P232" s="423">
        <v>499.4</v>
      </c>
      <c r="Q232" s="1304" t="s">
        <v>110</v>
      </c>
      <c r="R232" s="1321" t="s">
        <v>38</v>
      </c>
      <c r="S232" s="127" t="s">
        <v>260</v>
      </c>
      <c r="T232" s="920">
        <v>8153</v>
      </c>
      <c r="U232" s="44">
        <v>8114</v>
      </c>
      <c r="V232" s="29">
        <v>1</v>
      </c>
      <c r="W232" s="59">
        <v>45964</v>
      </c>
      <c r="X232" s="7">
        <v>1</v>
      </c>
      <c r="Y232" s="7">
        <v>1</v>
      </c>
      <c r="Z232" s="7">
        <v>1</v>
      </c>
      <c r="AA232" s="379">
        <v>45999</v>
      </c>
      <c r="AB232" s="363">
        <v>46115</v>
      </c>
      <c r="AC232" s="352" t="s">
        <v>1260</v>
      </c>
      <c r="AD232" s="797"/>
      <c r="AE232" s="797"/>
      <c r="AF232" s="960"/>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8">
        <v>4046.5</v>
      </c>
      <c r="N233" s="423">
        <v>7377.15</v>
      </c>
      <c r="O233" s="423"/>
      <c r="P233" s="423">
        <v>7377.15</v>
      </c>
      <c r="Q233" s="20" t="s">
        <v>110</v>
      </c>
      <c r="R233" s="300" t="s">
        <v>38</v>
      </c>
      <c r="S233" s="620" t="s">
        <v>260</v>
      </c>
      <c r="T233" s="914">
        <v>5136</v>
      </c>
      <c r="U233" s="601">
        <v>5136</v>
      </c>
      <c r="V233" s="29">
        <v>1</v>
      </c>
      <c r="W233" s="59">
        <v>45964</v>
      </c>
      <c r="X233" s="7">
        <v>1</v>
      </c>
      <c r="Y233" s="7">
        <v>1</v>
      </c>
      <c r="Z233" s="7">
        <v>1</v>
      </c>
      <c r="AA233" s="379">
        <v>45999</v>
      </c>
      <c r="AB233" s="363">
        <v>46106</v>
      </c>
      <c r="AC233" s="1267" t="s">
        <v>1262</v>
      </c>
      <c r="AD233" s="797"/>
      <c r="AE233" s="797"/>
      <c r="AF233" s="960"/>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8">
        <v>170</v>
      </c>
      <c r="N234" s="423">
        <v>948</v>
      </c>
      <c r="O234" s="423"/>
      <c r="P234" s="423">
        <v>948</v>
      </c>
      <c r="Q234" s="20" t="s">
        <v>110</v>
      </c>
      <c r="R234" s="300" t="s">
        <v>38</v>
      </c>
      <c r="S234" s="127" t="s">
        <v>260</v>
      </c>
      <c r="T234" s="920">
        <v>4095</v>
      </c>
      <c r="U234" s="44">
        <v>4088</v>
      </c>
      <c r="V234" s="3">
        <v>1</v>
      </c>
      <c r="W234" s="59">
        <v>45964</v>
      </c>
      <c r="X234" s="7">
        <v>1</v>
      </c>
      <c r="Y234" s="7">
        <v>1</v>
      </c>
      <c r="Z234" s="7">
        <v>1</v>
      </c>
      <c r="AA234" s="379">
        <v>46002</v>
      </c>
      <c r="AB234" s="363">
        <v>46114</v>
      </c>
      <c r="AC234" s="352" t="s">
        <v>1264</v>
      </c>
      <c r="AD234" s="797"/>
      <c r="AE234" s="797"/>
      <c r="AF234" s="960"/>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8">
        <v>25891</v>
      </c>
      <c r="N235" s="423">
        <v>618.6</v>
      </c>
      <c r="O235" s="423"/>
      <c r="P235" s="423">
        <v>618.6</v>
      </c>
      <c r="Q235" s="20" t="s">
        <v>110</v>
      </c>
      <c r="R235" s="300" t="s">
        <v>38</v>
      </c>
      <c r="S235" s="59" t="s">
        <v>260</v>
      </c>
      <c r="T235" s="920">
        <v>5254</v>
      </c>
      <c r="U235" s="44">
        <v>5254</v>
      </c>
      <c r="V235" s="3">
        <v>1</v>
      </c>
      <c r="W235" s="59">
        <v>45964</v>
      </c>
      <c r="X235" s="7">
        <v>1</v>
      </c>
      <c r="Y235" s="7">
        <v>1</v>
      </c>
      <c r="Z235" s="7">
        <v>1</v>
      </c>
      <c r="AA235" s="379">
        <v>46002</v>
      </c>
      <c r="AB235" s="373" t="s">
        <v>816</v>
      </c>
      <c r="AC235" s="352" t="s">
        <v>1266</v>
      </c>
      <c r="AD235" s="797"/>
      <c r="AE235" s="797"/>
      <c r="AF235" s="960"/>
    </row>
    <row r="236" spans="1:32" ht="39.75" customHeight="1">
      <c r="A236" s="297" t="s">
        <v>1267</v>
      </c>
      <c r="B236" s="311" t="s">
        <v>1240</v>
      </c>
      <c r="C236" s="19">
        <v>46045</v>
      </c>
      <c r="D236" s="305" t="s">
        <v>56</v>
      </c>
      <c r="E236" s="19"/>
      <c r="F236" s="18" t="s">
        <v>1257</v>
      </c>
      <c r="G236" s="303"/>
      <c r="H236" s="762">
        <v>83</v>
      </c>
      <c r="I236" s="304" t="s">
        <v>591</v>
      </c>
      <c r="J236" s="20" t="s">
        <v>30</v>
      </c>
      <c r="K236" s="19" t="s">
        <v>260</v>
      </c>
      <c r="L236" s="20" t="s">
        <v>110</v>
      </c>
      <c r="M236" s="798">
        <v>170</v>
      </c>
      <c r="N236" s="423">
        <v>499.4</v>
      </c>
      <c r="O236" s="423"/>
      <c r="P236" s="423">
        <v>499.4</v>
      </c>
      <c r="Q236" s="20" t="s">
        <v>110</v>
      </c>
      <c r="R236" s="300" t="s">
        <v>38</v>
      </c>
      <c r="S236" s="938" t="s">
        <v>260</v>
      </c>
      <c r="T236" s="951">
        <v>5947</v>
      </c>
      <c r="U236" s="44">
        <v>5947</v>
      </c>
      <c r="V236" s="3">
        <v>1</v>
      </c>
      <c r="W236" s="59">
        <v>45964</v>
      </c>
      <c r="X236" s="7">
        <v>1</v>
      </c>
      <c r="Y236" s="7">
        <v>1</v>
      </c>
      <c r="Z236" s="7">
        <v>1</v>
      </c>
      <c r="AA236" s="379">
        <v>46002</v>
      </c>
      <c r="AB236" s="373" t="s">
        <v>816</v>
      </c>
      <c r="AC236" s="352" t="s">
        <v>1268</v>
      </c>
      <c r="AD236" s="797"/>
      <c r="AE236" s="797"/>
      <c r="AF236" s="960"/>
    </row>
    <row r="237" spans="1:32" ht="39.75" customHeight="1">
      <c r="A237" s="297" t="s">
        <v>1269</v>
      </c>
      <c r="B237" s="311" t="s">
        <v>1240</v>
      </c>
      <c r="C237" s="19">
        <v>46045</v>
      </c>
      <c r="D237" s="305" t="s">
        <v>56</v>
      </c>
      <c r="E237" s="19"/>
      <c r="F237" s="18" t="s">
        <v>1257</v>
      </c>
      <c r="G237" s="303"/>
      <c r="H237" s="762">
        <v>85</v>
      </c>
      <c r="I237" s="304" t="s">
        <v>591</v>
      </c>
      <c r="J237" s="20" t="s">
        <v>30</v>
      </c>
      <c r="K237" s="19" t="s">
        <v>260</v>
      </c>
      <c r="L237" s="20" t="s">
        <v>110</v>
      </c>
      <c r="M237" s="798">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7"/>
      <c r="AE237" s="797"/>
      <c r="AF237" s="960"/>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8">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5" t="s">
        <v>1264</v>
      </c>
      <c r="AD238" s="797"/>
      <c r="AE238" s="797"/>
      <c r="AF238" s="960"/>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8">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5" t="s">
        <v>1273</v>
      </c>
      <c r="AD239" s="797"/>
      <c r="AE239" s="797"/>
      <c r="AF239" s="960"/>
    </row>
    <row r="240" spans="1:32" ht="39.75" customHeight="1">
      <c r="A240" s="911" t="s">
        <v>1274</v>
      </c>
      <c r="B240" s="355" t="s">
        <v>1240</v>
      </c>
      <c r="C240" s="299">
        <v>46052</v>
      </c>
      <c r="D240" s="1162" t="s">
        <v>56</v>
      </c>
      <c r="E240" s="744">
        <v>45993</v>
      </c>
      <c r="F240" s="745" t="s">
        <v>946</v>
      </c>
      <c r="G240" s="745" t="s">
        <v>1275</v>
      </c>
      <c r="H240" s="756">
        <v>89</v>
      </c>
      <c r="I240" s="1159" t="s">
        <v>591</v>
      </c>
      <c r="J240" s="735" t="s">
        <v>30</v>
      </c>
      <c r="K240" s="744">
        <v>45993</v>
      </c>
      <c r="L240" s="735" t="s">
        <v>110</v>
      </c>
      <c r="M240" s="936">
        <v>93349.5</v>
      </c>
      <c r="N240" s="1332">
        <v>78956.5</v>
      </c>
      <c r="O240" s="555"/>
      <c r="P240" s="1332">
        <v>78956.5</v>
      </c>
      <c r="Q240" s="1334" t="s">
        <v>110</v>
      </c>
      <c r="R240" s="746" t="s">
        <v>38</v>
      </c>
      <c r="S240" s="1319">
        <v>45993</v>
      </c>
      <c r="T240" s="757">
        <v>7828</v>
      </c>
      <c r="U240" s="726">
        <v>7828</v>
      </c>
      <c r="V240" s="3">
        <v>1</v>
      </c>
      <c r="W240" s="721">
        <v>45994</v>
      </c>
      <c r="X240" s="280">
        <v>1</v>
      </c>
      <c r="Y240" s="739">
        <v>1</v>
      </c>
      <c r="Z240" s="280">
        <v>1</v>
      </c>
      <c r="AA240" s="721">
        <v>46048</v>
      </c>
      <c r="AB240" s="363">
        <v>46114</v>
      </c>
      <c r="AC240" s="967" t="s">
        <v>1276</v>
      </c>
      <c r="AD240" s="797"/>
      <c r="AE240" s="797"/>
      <c r="AF240" s="960"/>
    </row>
    <row r="241" spans="1:32" ht="39.75" customHeight="1">
      <c r="A241" s="921" t="s">
        <v>1277</v>
      </c>
      <c r="B241" s="355" t="s">
        <v>1240</v>
      </c>
      <c r="C241" s="299">
        <v>45989</v>
      </c>
      <c r="D241" s="1162" t="s">
        <v>56</v>
      </c>
      <c r="E241" s="299">
        <v>45959</v>
      </c>
      <c r="F241" s="298" t="s">
        <v>946</v>
      </c>
      <c r="G241" s="492" t="s">
        <v>1278</v>
      </c>
      <c r="H241" s="300">
        <v>59</v>
      </c>
      <c r="I241" s="1159" t="s">
        <v>591</v>
      </c>
      <c r="J241" s="630" t="s">
        <v>30</v>
      </c>
      <c r="K241" s="19">
        <v>45964</v>
      </c>
      <c r="L241" s="630" t="s">
        <v>110</v>
      </c>
      <c r="M241" s="902">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9" t="s">
        <v>1279</v>
      </c>
      <c r="AD241" s="797"/>
      <c r="AE241" s="797"/>
      <c r="AF241" s="960"/>
    </row>
    <row r="242" spans="1:32" ht="39.75" customHeight="1">
      <c r="A242" s="921" t="s">
        <v>1280</v>
      </c>
      <c r="B242" s="355" t="s">
        <v>1240</v>
      </c>
      <c r="C242" s="299">
        <v>46010</v>
      </c>
      <c r="D242" s="1162" t="s">
        <v>56</v>
      </c>
      <c r="E242" s="299">
        <v>45959</v>
      </c>
      <c r="F242" s="298" t="s">
        <v>946</v>
      </c>
      <c r="G242" s="492" t="s">
        <v>1281</v>
      </c>
      <c r="H242" s="300">
        <v>89</v>
      </c>
      <c r="I242" s="1159" t="s">
        <v>591</v>
      </c>
      <c r="J242" s="630" t="s">
        <v>30</v>
      </c>
      <c r="K242" s="19">
        <v>45964</v>
      </c>
      <c r="L242" s="630" t="s">
        <v>110</v>
      </c>
      <c r="M242" s="902">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6" t="s">
        <v>1282</v>
      </c>
      <c r="AD242" s="797"/>
      <c r="AE242" s="797"/>
      <c r="AF242" s="960"/>
    </row>
    <row r="243" spans="1:32" ht="39.75" customHeight="1">
      <c r="A243" s="921" t="s">
        <v>1283</v>
      </c>
      <c r="B243" s="355" t="s">
        <v>1240</v>
      </c>
      <c r="C243" s="299">
        <v>46045</v>
      </c>
      <c r="D243" s="1162" t="s">
        <v>56</v>
      </c>
      <c r="E243" s="299">
        <v>45959</v>
      </c>
      <c r="F243" s="298" t="s">
        <v>946</v>
      </c>
      <c r="G243" s="492"/>
      <c r="H243" s="300">
        <v>88</v>
      </c>
      <c r="I243" s="1159" t="s">
        <v>591</v>
      </c>
      <c r="J243" s="630" t="s">
        <v>30</v>
      </c>
      <c r="K243" s="19">
        <v>45961</v>
      </c>
      <c r="L243" s="20" t="s">
        <v>110</v>
      </c>
      <c r="M243" s="902">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6" t="s">
        <v>1284</v>
      </c>
      <c r="AD243" s="797"/>
      <c r="AE243" s="797"/>
      <c r="AF243" s="960"/>
    </row>
    <row r="244" spans="1:32" ht="39.75" customHeight="1">
      <c r="A244" s="921" t="s">
        <v>1285</v>
      </c>
      <c r="B244" s="355" t="s">
        <v>1240</v>
      </c>
      <c r="C244" s="299">
        <v>45989</v>
      </c>
      <c r="D244" s="1162" t="s">
        <v>56</v>
      </c>
      <c r="E244" s="299">
        <v>45959</v>
      </c>
      <c r="F244" s="298" t="s">
        <v>946</v>
      </c>
      <c r="G244" s="492" t="s">
        <v>1286</v>
      </c>
      <c r="H244" s="300">
        <v>87</v>
      </c>
      <c r="I244" s="1159" t="s">
        <v>591</v>
      </c>
      <c r="J244" s="630" t="s">
        <v>30</v>
      </c>
      <c r="K244" s="19">
        <v>45964</v>
      </c>
      <c r="L244" s="630" t="s">
        <v>110</v>
      </c>
      <c r="M244" s="902">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4"/>
      <c r="AD244" s="797"/>
      <c r="AE244" s="797"/>
      <c r="AF244" s="960"/>
    </row>
    <row r="245" spans="1:32" ht="39.75" customHeight="1">
      <c r="A245" s="921" t="s">
        <v>1287</v>
      </c>
      <c r="B245" s="355" t="s">
        <v>1240</v>
      </c>
      <c r="C245" s="299">
        <v>46045</v>
      </c>
      <c r="D245" s="1162" t="s">
        <v>56</v>
      </c>
      <c r="E245" s="299">
        <v>45959</v>
      </c>
      <c r="F245" s="298" t="s">
        <v>946</v>
      </c>
      <c r="G245" s="492"/>
      <c r="H245" s="300">
        <v>90</v>
      </c>
      <c r="I245" s="1159" t="s">
        <v>591</v>
      </c>
      <c r="J245" s="630" t="s">
        <v>30</v>
      </c>
      <c r="K245" s="19">
        <v>45964</v>
      </c>
      <c r="L245" s="20" t="s">
        <v>110</v>
      </c>
      <c r="M245" s="902">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6" t="s">
        <v>1288</v>
      </c>
      <c r="AD245" s="797"/>
      <c r="AE245" s="797"/>
      <c r="AF245" s="960"/>
    </row>
    <row r="246" spans="1:32" ht="39.75" customHeight="1">
      <c r="A246" s="911" t="s">
        <v>1289</v>
      </c>
      <c r="B246" s="355" t="s">
        <v>1240</v>
      </c>
      <c r="C246" s="744">
        <v>46019</v>
      </c>
      <c r="D246" s="1162" t="s">
        <v>56</v>
      </c>
      <c r="E246" s="744">
        <v>45959</v>
      </c>
      <c r="F246" s="745" t="s">
        <v>946</v>
      </c>
      <c r="G246" s="745" t="s">
        <v>1290</v>
      </c>
      <c r="H246" s="746">
        <v>90</v>
      </c>
      <c r="I246" s="1159" t="s">
        <v>591</v>
      </c>
      <c r="J246" s="735" t="s">
        <v>30</v>
      </c>
      <c r="K246" s="748">
        <v>45961</v>
      </c>
      <c r="L246" s="735" t="s">
        <v>110</v>
      </c>
      <c r="M246" s="828">
        <v>91897</v>
      </c>
      <c r="N246" s="343">
        <v>76050</v>
      </c>
      <c r="O246" s="555"/>
      <c r="P246" s="343">
        <v>76050</v>
      </c>
      <c r="Q246" s="750" t="s">
        <v>110</v>
      </c>
      <c r="R246" s="746" t="s">
        <v>38</v>
      </c>
      <c r="S246" s="1322">
        <v>45961</v>
      </c>
      <c r="T246" s="726">
        <v>7457</v>
      </c>
      <c r="U246" s="726">
        <v>7468</v>
      </c>
      <c r="V246" s="3">
        <v>1</v>
      </c>
      <c r="W246" s="721">
        <v>45974</v>
      </c>
      <c r="X246" s="280">
        <v>1</v>
      </c>
      <c r="Y246" s="280">
        <v>1</v>
      </c>
      <c r="Z246" s="280">
        <v>1</v>
      </c>
      <c r="AA246" s="59">
        <v>46034</v>
      </c>
      <c r="AB246" s="373" t="s">
        <v>917</v>
      </c>
      <c r="AC246" s="966" t="s">
        <v>1291</v>
      </c>
      <c r="AD246" s="797"/>
      <c r="AE246" s="797"/>
      <c r="AF246" s="960"/>
    </row>
    <row r="247" spans="1:32" ht="39.75" customHeight="1">
      <c r="A247" s="921" t="s">
        <v>1292</v>
      </c>
      <c r="B247" s="355" t="s">
        <v>1240</v>
      </c>
      <c r="C247" s="299">
        <v>45989</v>
      </c>
      <c r="D247" s="1162" t="s">
        <v>56</v>
      </c>
      <c r="E247" s="299">
        <v>45959</v>
      </c>
      <c r="F247" s="298" t="s">
        <v>946</v>
      </c>
      <c r="G247" s="492" t="s">
        <v>1293</v>
      </c>
      <c r="H247" s="300">
        <v>90</v>
      </c>
      <c r="I247" s="1159" t="s">
        <v>591</v>
      </c>
      <c r="J247" s="630" t="s">
        <v>30</v>
      </c>
      <c r="K247" s="19">
        <v>45964</v>
      </c>
      <c r="L247" s="630" t="s">
        <v>110</v>
      </c>
      <c r="M247" s="902">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9" t="s">
        <v>1294</v>
      </c>
      <c r="AD247" s="797"/>
      <c r="AE247" s="797"/>
      <c r="AF247" s="960"/>
    </row>
    <row r="248" spans="1:32" ht="39.75" customHeight="1">
      <c r="A248" s="911" t="s">
        <v>1295</v>
      </c>
      <c r="B248" s="355" t="s">
        <v>1240</v>
      </c>
      <c r="C248" s="744">
        <v>46019</v>
      </c>
      <c r="D248" s="1162" t="s">
        <v>56</v>
      </c>
      <c r="E248" s="744">
        <v>45959</v>
      </c>
      <c r="F248" s="745" t="s">
        <v>946</v>
      </c>
      <c r="G248" s="745" t="s">
        <v>1296</v>
      </c>
      <c r="H248" s="746">
        <v>90</v>
      </c>
      <c r="I248" s="1159" t="s">
        <v>591</v>
      </c>
      <c r="J248" s="735" t="s">
        <v>30</v>
      </c>
      <c r="K248" s="748">
        <v>45964</v>
      </c>
      <c r="L248" s="735" t="s">
        <v>110</v>
      </c>
      <c r="M248" s="828">
        <v>85815</v>
      </c>
      <c r="N248" s="343">
        <v>71126</v>
      </c>
      <c r="O248" s="555"/>
      <c r="P248" s="343">
        <v>71126</v>
      </c>
      <c r="Q248" s="750" t="s">
        <v>110</v>
      </c>
      <c r="R248" s="746" t="s">
        <v>38</v>
      </c>
      <c r="S248" s="1322">
        <v>45964</v>
      </c>
      <c r="T248" s="726">
        <v>6981</v>
      </c>
      <c r="U248" s="726">
        <v>6963</v>
      </c>
      <c r="V248" s="3">
        <v>1</v>
      </c>
      <c r="W248" s="721">
        <v>45981</v>
      </c>
      <c r="X248" s="280">
        <v>1</v>
      </c>
      <c r="Y248" s="280">
        <v>1</v>
      </c>
      <c r="Z248" s="280">
        <v>1</v>
      </c>
      <c r="AA248" s="59">
        <v>46024</v>
      </c>
      <c r="AB248" s="363">
        <v>46118</v>
      </c>
      <c r="AC248" s="1239" t="s">
        <v>1297</v>
      </c>
      <c r="AD248" s="797"/>
      <c r="AE248" s="797"/>
      <c r="AF248" s="960"/>
    </row>
    <row r="249" spans="1:32" ht="39.75" customHeight="1">
      <c r="A249" s="921" t="s">
        <v>1298</v>
      </c>
      <c r="B249" s="355" t="s">
        <v>1240</v>
      </c>
      <c r="C249" s="299">
        <v>46021</v>
      </c>
      <c r="D249" s="1162" t="s">
        <v>56</v>
      </c>
      <c r="E249" s="299">
        <v>45959</v>
      </c>
      <c r="F249" s="298" t="s">
        <v>946</v>
      </c>
      <c r="G249" s="492" t="s">
        <v>1299</v>
      </c>
      <c r="H249" s="300">
        <v>89</v>
      </c>
      <c r="I249" s="1159" t="s">
        <v>591</v>
      </c>
      <c r="J249" s="630" t="s">
        <v>30</v>
      </c>
      <c r="K249" s="19">
        <v>45961</v>
      </c>
      <c r="L249" s="630" t="s">
        <v>110</v>
      </c>
      <c r="M249" s="902">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1">
        <v>46048</v>
      </c>
      <c r="AB249" s="373" t="s">
        <v>917</v>
      </c>
      <c r="AC249" s="1239" t="s">
        <v>1300</v>
      </c>
      <c r="AD249" s="797"/>
      <c r="AE249" s="797"/>
      <c r="AF249" s="960"/>
    </row>
    <row r="250" spans="1:32" ht="39.75" customHeight="1">
      <c r="A250" s="911" t="s">
        <v>1301</v>
      </c>
      <c r="B250" s="355" t="s">
        <v>1240</v>
      </c>
      <c r="C250" s="744">
        <v>46021</v>
      </c>
      <c r="D250" s="1162" t="s">
        <v>56</v>
      </c>
      <c r="E250" s="744">
        <v>45959</v>
      </c>
      <c r="F250" s="745" t="s">
        <v>946</v>
      </c>
      <c r="G250" s="745" t="s">
        <v>1302</v>
      </c>
      <c r="H250" s="746">
        <v>88</v>
      </c>
      <c r="I250" s="1159" t="s">
        <v>591</v>
      </c>
      <c r="J250" s="735" t="s">
        <v>30</v>
      </c>
      <c r="K250" s="748">
        <v>45964</v>
      </c>
      <c r="L250" s="735" t="s">
        <v>110</v>
      </c>
      <c r="M250" s="828">
        <v>78736.5</v>
      </c>
      <c r="N250" s="343">
        <v>65465.5</v>
      </c>
      <c r="O250" s="555"/>
      <c r="P250" s="343">
        <v>65465.5</v>
      </c>
      <c r="Q250" s="750" t="s">
        <v>110</v>
      </c>
      <c r="R250" s="746" t="s">
        <v>38</v>
      </c>
      <c r="S250" s="1322">
        <v>45964</v>
      </c>
      <c r="T250" s="726">
        <v>6403</v>
      </c>
      <c r="U250" s="726">
        <v>6403</v>
      </c>
      <c r="V250" s="3">
        <v>1</v>
      </c>
      <c r="W250" s="721">
        <v>46000</v>
      </c>
      <c r="X250" s="280">
        <v>1</v>
      </c>
      <c r="Y250" s="280">
        <v>1</v>
      </c>
      <c r="Z250" s="280">
        <v>1</v>
      </c>
      <c r="AA250" s="721">
        <v>46048</v>
      </c>
      <c r="AB250" s="373" t="s">
        <v>917</v>
      </c>
      <c r="AC250" s="966" t="s">
        <v>1303</v>
      </c>
      <c r="AD250" s="797"/>
      <c r="AE250" s="797"/>
      <c r="AF250" s="960"/>
    </row>
    <row r="251" spans="1:32" ht="39.75" customHeight="1">
      <c r="A251" s="911" t="s">
        <v>1304</v>
      </c>
      <c r="B251" s="355" t="s">
        <v>1240</v>
      </c>
      <c r="C251" s="744">
        <v>46021</v>
      </c>
      <c r="D251" s="1162" t="s">
        <v>56</v>
      </c>
      <c r="E251" s="744">
        <v>45959</v>
      </c>
      <c r="F251" s="745" t="s">
        <v>946</v>
      </c>
      <c r="G251" s="745" t="s">
        <v>1305</v>
      </c>
      <c r="H251" s="746">
        <v>86</v>
      </c>
      <c r="I251" s="1159" t="s">
        <v>591</v>
      </c>
      <c r="J251" s="735" t="s">
        <v>30</v>
      </c>
      <c r="K251" s="748">
        <v>45964</v>
      </c>
      <c r="L251" s="735" t="s">
        <v>110</v>
      </c>
      <c r="M251" s="828">
        <v>80698</v>
      </c>
      <c r="N251" s="343">
        <v>67837</v>
      </c>
      <c r="O251" s="555"/>
      <c r="P251" s="343">
        <v>67837</v>
      </c>
      <c r="Q251" s="750" t="s">
        <v>110</v>
      </c>
      <c r="R251" s="746" t="s">
        <v>38</v>
      </c>
      <c r="S251" s="1322">
        <v>45964</v>
      </c>
      <c r="T251" s="726">
        <v>6739</v>
      </c>
      <c r="U251" s="726">
        <v>6739</v>
      </c>
      <c r="V251" s="3">
        <v>1</v>
      </c>
      <c r="W251" s="721">
        <v>46008</v>
      </c>
      <c r="X251" s="280">
        <v>1</v>
      </c>
      <c r="Y251" s="280">
        <v>1</v>
      </c>
      <c r="Z251" s="280">
        <v>1</v>
      </c>
      <c r="AA251" s="363">
        <v>46053</v>
      </c>
      <c r="AB251" s="373" t="s">
        <v>917</v>
      </c>
      <c r="AC251" s="1239" t="s">
        <v>1306</v>
      </c>
      <c r="AD251" s="797"/>
      <c r="AE251" s="797"/>
      <c r="AF251" s="960"/>
    </row>
    <row r="252" spans="1:32" ht="39.75" customHeight="1">
      <c r="A252" s="911" t="s">
        <v>1307</v>
      </c>
      <c r="B252" s="355" t="s">
        <v>1240</v>
      </c>
      <c r="C252" s="299">
        <v>46052</v>
      </c>
      <c r="D252" s="1162" t="s">
        <v>56</v>
      </c>
      <c r="E252" s="744">
        <v>45959</v>
      </c>
      <c r="F252" s="745" t="s">
        <v>946</v>
      </c>
      <c r="G252" s="745" t="s">
        <v>1308</v>
      </c>
      <c r="H252" s="746">
        <v>87</v>
      </c>
      <c r="I252" s="1159" t="s">
        <v>591</v>
      </c>
      <c r="J252" s="735" t="s">
        <v>30</v>
      </c>
      <c r="K252" s="748">
        <v>45964</v>
      </c>
      <c r="L252" s="735" t="s">
        <v>110</v>
      </c>
      <c r="M252" s="828">
        <v>79552</v>
      </c>
      <c r="N252" s="343">
        <v>66689</v>
      </c>
      <c r="O252" s="555"/>
      <c r="P252" s="343">
        <v>66689</v>
      </c>
      <c r="Q252" s="750" t="s">
        <v>110</v>
      </c>
      <c r="R252" s="746" t="s">
        <v>38</v>
      </c>
      <c r="S252" s="1322">
        <v>45964</v>
      </c>
      <c r="T252" s="726">
        <v>6577</v>
      </c>
      <c r="U252" s="726">
        <v>6577</v>
      </c>
      <c r="V252" s="3">
        <v>1</v>
      </c>
      <c r="W252" s="721">
        <v>46000</v>
      </c>
      <c r="X252" s="739">
        <v>1</v>
      </c>
      <c r="Y252" s="739">
        <v>1</v>
      </c>
      <c r="Z252" s="280">
        <v>1</v>
      </c>
      <c r="AA252" s="721">
        <v>46048</v>
      </c>
      <c r="AB252" s="373" t="s">
        <v>917</v>
      </c>
      <c r="AC252" s="1297" t="s">
        <v>1309</v>
      </c>
      <c r="AD252" s="797"/>
      <c r="AE252" s="797"/>
      <c r="AF252" s="960"/>
    </row>
    <row r="253" spans="1:32" ht="39.75" customHeight="1">
      <c r="A253" s="911" t="s">
        <v>1310</v>
      </c>
      <c r="B253" s="355" t="s">
        <v>1240</v>
      </c>
      <c r="C253" s="744">
        <v>46021</v>
      </c>
      <c r="D253" s="1162" t="s">
        <v>56</v>
      </c>
      <c r="E253" s="744">
        <v>45959</v>
      </c>
      <c r="F253" s="745" t="s">
        <v>946</v>
      </c>
      <c r="G253" s="745" t="s">
        <v>1311</v>
      </c>
      <c r="H253" s="746">
        <v>85</v>
      </c>
      <c r="I253" s="1159" t="s">
        <v>591</v>
      </c>
      <c r="J253" s="735" t="s">
        <v>30</v>
      </c>
      <c r="K253" s="748">
        <v>45964</v>
      </c>
      <c r="L253" s="735" t="s">
        <v>110</v>
      </c>
      <c r="M253" s="828">
        <v>84770</v>
      </c>
      <c r="N253" s="343">
        <v>70169</v>
      </c>
      <c r="O253" s="555"/>
      <c r="P253" s="343">
        <v>70169</v>
      </c>
      <c r="Q253" s="750" t="s">
        <v>110</v>
      </c>
      <c r="R253" s="773" t="s">
        <v>38</v>
      </c>
      <c r="S253" s="1322">
        <v>45964</v>
      </c>
      <c r="T253" s="726">
        <v>6965</v>
      </c>
      <c r="U253" s="726">
        <v>6758</v>
      </c>
      <c r="V253" s="3">
        <v>0.97</v>
      </c>
      <c r="W253" s="721">
        <v>45999</v>
      </c>
      <c r="X253" s="280">
        <v>1</v>
      </c>
      <c r="Y253" s="280">
        <v>1</v>
      </c>
      <c r="Z253" s="280">
        <v>1</v>
      </c>
      <c r="AA253" s="721">
        <v>46048</v>
      </c>
      <c r="AB253" s="373" t="s">
        <v>917</v>
      </c>
      <c r="AC253" s="1239" t="s">
        <v>1312</v>
      </c>
      <c r="AD253" s="797"/>
      <c r="AE253" s="797"/>
      <c r="AF253" s="960"/>
    </row>
    <row r="254" spans="1:32" ht="39.75" customHeight="1">
      <c r="A254" s="911" t="s">
        <v>1313</v>
      </c>
      <c r="B254" s="355" t="s">
        <v>1240</v>
      </c>
      <c r="C254" s="744">
        <v>46019</v>
      </c>
      <c r="D254" s="1162" t="s">
        <v>56</v>
      </c>
      <c r="E254" s="744">
        <v>45959</v>
      </c>
      <c r="F254" s="745" t="s">
        <v>946</v>
      </c>
      <c r="G254" s="745" t="s">
        <v>1314</v>
      </c>
      <c r="H254" s="746">
        <v>87</v>
      </c>
      <c r="I254" s="1159" t="s">
        <v>591</v>
      </c>
      <c r="J254" s="735" t="s">
        <v>30</v>
      </c>
      <c r="K254" s="748">
        <v>45964</v>
      </c>
      <c r="L254" s="735" t="s">
        <v>110</v>
      </c>
      <c r="M254" s="828">
        <v>87875</v>
      </c>
      <c r="N254" s="343">
        <v>74526</v>
      </c>
      <c r="O254" s="555"/>
      <c r="P254" s="343">
        <v>74526</v>
      </c>
      <c r="Q254" s="1334" t="s">
        <v>110</v>
      </c>
      <c r="R254" s="746" t="s">
        <v>38</v>
      </c>
      <c r="S254" s="1322">
        <v>45964</v>
      </c>
      <c r="T254" s="726">
        <v>7319</v>
      </c>
      <c r="U254" s="726">
        <v>7319</v>
      </c>
      <c r="V254" s="3">
        <v>1</v>
      </c>
      <c r="W254" s="721">
        <v>46000</v>
      </c>
      <c r="X254" s="280">
        <v>1</v>
      </c>
      <c r="Y254" s="280">
        <v>1</v>
      </c>
      <c r="Z254" s="280">
        <v>1</v>
      </c>
      <c r="AA254" s="59">
        <v>46034</v>
      </c>
      <c r="AB254" s="363">
        <v>46120</v>
      </c>
      <c r="AC254" s="1239" t="s">
        <v>1315</v>
      </c>
      <c r="AD254" s="797"/>
      <c r="AE254" s="797"/>
      <c r="AF254" s="960"/>
    </row>
    <row r="255" spans="1:32" ht="39.75" customHeight="1">
      <c r="A255" s="911" t="s">
        <v>1316</v>
      </c>
      <c r="B255" s="355" t="s">
        <v>1240</v>
      </c>
      <c r="C255" s="744">
        <v>46052</v>
      </c>
      <c r="D255" s="1162" t="s">
        <v>56</v>
      </c>
      <c r="E255" s="744">
        <v>45987</v>
      </c>
      <c r="F255" s="745" t="s">
        <v>946</v>
      </c>
      <c r="G255" s="745" t="s">
        <v>1317</v>
      </c>
      <c r="H255" s="746">
        <v>85</v>
      </c>
      <c r="I255" s="1159" t="s">
        <v>591</v>
      </c>
      <c r="J255" s="735" t="s">
        <v>30</v>
      </c>
      <c r="K255" s="748">
        <v>45987</v>
      </c>
      <c r="L255" s="735" t="s">
        <v>110</v>
      </c>
      <c r="M255" s="828">
        <v>84092.5</v>
      </c>
      <c r="N255" s="1332">
        <v>69227.5</v>
      </c>
      <c r="O255" s="555"/>
      <c r="P255" s="1332">
        <v>69227.5</v>
      </c>
      <c r="Q255" s="1334" t="s">
        <v>110</v>
      </c>
      <c r="R255" s="746" t="s">
        <v>38</v>
      </c>
      <c r="S255" s="1322">
        <v>45987</v>
      </c>
      <c r="T255" s="726">
        <v>6897</v>
      </c>
      <c r="U255" s="726">
        <v>6897</v>
      </c>
      <c r="V255" s="3">
        <v>1</v>
      </c>
      <c r="W255" s="721">
        <v>46009</v>
      </c>
      <c r="X255" s="280">
        <v>1</v>
      </c>
      <c r="Y255" s="280">
        <v>1</v>
      </c>
      <c r="Z255" s="280">
        <v>1</v>
      </c>
      <c r="AA255" s="721">
        <v>46048</v>
      </c>
      <c r="AB255" s="363">
        <v>46120</v>
      </c>
      <c r="AC255" s="967" t="s">
        <v>1318</v>
      </c>
      <c r="AD255" s="797"/>
      <c r="AE255" s="797"/>
      <c r="AF255" s="960"/>
    </row>
    <row r="256" spans="1:32" ht="39.75" customHeight="1">
      <c r="A256" s="911" t="s">
        <v>1319</v>
      </c>
      <c r="B256" s="355" t="s">
        <v>1240</v>
      </c>
      <c r="C256" s="299">
        <v>46052</v>
      </c>
      <c r="D256" s="1162" t="s">
        <v>56</v>
      </c>
      <c r="E256" s="744">
        <v>45987</v>
      </c>
      <c r="F256" s="745" t="s">
        <v>946</v>
      </c>
      <c r="G256" s="745" t="s">
        <v>1320</v>
      </c>
      <c r="H256" s="746">
        <v>76</v>
      </c>
      <c r="I256" s="1159" t="s">
        <v>591</v>
      </c>
      <c r="J256" s="735" t="s">
        <v>30</v>
      </c>
      <c r="K256" s="748">
        <v>45987</v>
      </c>
      <c r="L256" s="735" t="s">
        <v>110</v>
      </c>
      <c r="M256" s="828">
        <v>74892.5</v>
      </c>
      <c r="N256" s="343">
        <v>62257.5</v>
      </c>
      <c r="O256" s="555"/>
      <c r="P256" s="343">
        <v>62257.5</v>
      </c>
      <c r="Q256" s="1334" t="s">
        <v>110</v>
      </c>
      <c r="R256" s="746" t="s">
        <v>38</v>
      </c>
      <c r="S256" s="1323">
        <v>45987</v>
      </c>
      <c r="T256" s="726">
        <v>6218</v>
      </c>
      <c r="U256" s="726">
        <v>6218</v>
      </c>
      <c r="V256" s="3">
        <v>1</v>
      </c>
      <c r="W256" s="721">
        <v>46386</v>
      </c>
      <c r="X256" s="280">
        <v>1</v>
      </c>
      <c r="Y256" s="280">
        <v>1</v>
      </c>
      <c r="Z256" s="280">
        <v>1</v>
      </c>
      <c r="AA256" s="721">
        <v>46052</v>
      </c>
      <c r="AB256" s="363">
        <v>46120</v>
      </c>
      <c r="AC256" s="1297" t="s">
        <v>1321</v>
      </c>
      <c r="AD256" s="797"/>
      <c r="AE256" s="797"/>
      <c r="AF256" s="960"/>
    </row>
    <row r="257" spans="1:32" ht="39.75" customHeight="1">
      <c r="A257" s="911" t="s">
        <v>1322</v>
      </c>
      <c r="B257" s="355" t="s">
        <v>1240</v>
      </c>
      <c r="C257" s="299">
        <v>46052</v>
      </c>
      <c r="D257" s="1162" t="s">
        <v>56</v>
      </c>
      <c r="E257" s="744">
        <v>45987</v>
      </c>
      <c r="F257" s="745" t="s">
        <v>946</v>
      </c>
      <c r="G257" s="772" t="s">
        <v>1323</v>
      </c>
      <c r="H257" s="773">
        <v>86</v>
      </c>
      <c r="I257" s="372" t="s">
        <v>591</v>
      </c>
      <c r="J257" s="702" t="s">
        <v>30</v>
      </c>
      <c r="K257" s="748">
        <v>45987</v>
      </c>
      <c r="L257" s="735" t="s">
        <v>110</v>
      </c>
      <c r="M257" s="828">
        <v>90841</v>
      </c>
      <c r="N257" s="343">
        <v>75112</v>
      </c>
      <c r="O257" s="555"/>
      <c r="P257" s="343">
        <v>75112</v>
      </c>
      <c r="Q257" s="1334" t="s">
        <v>110</v>
      </c>
      <c r="R257" s="746" t="s">
        <v>38</v>
      </c>
      <c r="S257" s="1322">
        <v>45987</v>
      </c>
      <c r="T257" s="1290">
        <v>7491</v>
      </c>
      <c r="U257" s="771">
        <v>7491</v>
      </c>
      <c r="V257" s="79">
        <v>1</v>
      </c>
      <c r="W257" s="721">
        <v>46009</v>
      </c>
      <c r="X257" s="739">
        <v>1</v>
      </c>
      <c r="Y257" s="739">
        <v>1</v>
      </c>
      <c r="Z257" s="280">
        <v>1</v>
      </c>
      <c r="AA257" s="721">
        <v>46052</v>
      </c>
      <c r="AB257" s="363">
        <v>46120</v>
      </c>
      <c r="AC257" s="967" t="s">
        <v>1324</v>
      </c>
      <c r="AD257" s="797"/>
      <c r="AE257" s="797"/>
      <c r="AF257" s="960"/>
    </row>
    <row r="258" spans="1:32" ht="39.75" customHeight="1">
      <c r="A258" s="911" t="s">
        <v>1325</v>
      </c>
      <c r="B258" s="355" t="s">
        <v>1240</v>
      </c>
      <c r="C258" s="299">
        <v>46052</v>
      </c>
      <c r="D258" s="1162" t="s">
        <v>56</v>
      </c>
      <c r="E258" s="744">
        <v>45987</v>
      </c>
      <c r="F258" s="780" t="s">
        <v>946</v>
      </c>
      <c r="G258" s="745" t="s">
        <v>1326</v>
      </c>
      <c r="H258" s="746">
        <v>78</v>
      </c>
      <c r="I258" s="304" t="s">
        <v>591</v>
      </c>
      <c r="J258" s="750" t="s">
        <v>30</v>
      </c>
      <c r="K258" s="748">
        <v>45987</v>
      </c>
      <c r="L258" s="735" t="s">
        <v>110</v>
      </c>
      <c r="M258" s="828">
        <v>68606.5</v>
      </c>
      <c r="N258" s="1332">
        <v>54793.5</v>
      </c>
      <c r="O258" s="555"/>
      <c r="P258" s="1332">
        <v>54793.5</v>
      </c>
      <c r="Q258" s="1334" t="s">
        <v>110</v>
      </c>
      <c r="R258" s="746" t="s">
        <v>38</v>
      </c>
      <c r="S258" s="1322">
        <v>45987</v>
      </c>
      <c r="T258" s="771">
        <v>5456</v>
      </c>
      <c r="U258" s="726">
        <v>5441</v>
      </c>
      <c r="V258" s="3">
        <v>1</v>
      </c>
      <c r="W258" s="721">
        <v>46028</v>
      </c>
      <c r="X258" s="280">
        <v>1</v>
      </c>
      <c r="Y258" s="280">
        <v>1</v>
      </c>
      <c r="Z258" s="280">
        <v>1</v>
      </c>
      <c r="AA258" s="721">
        <v>46052</v>
      </c>
      <c r="AB258" s="363">
        <v>46119</v>
      </c>
      <c r="AC258" s="967" t="s">
        <v>1327</v>
      </c>
      <c r="AD258" s="797"/>
      <c r="AE258" s="797"/>
      <c r="AF258" s="960"/>
    </row>
    <row r="259" spans="1:32" ht="39.75" customHeight="1">
      <c r="A259" s="933" t="s">
        <v>1328</v>
      </c>
      <c r="B259" s="1163" t="s">
        <v>1240</v>
      </c>
      <c r="C259" s="299">
        <v>46052</v>
      </c>
      <c r="D259" s="1164" t="s">
        <v>56</v>
      </c>
      <c r="E259" s="743">
        <v>45987</v>
      </c>
      <c r="F259" s="691" t="s">
        <v>946</v>
      </c>
      <c r="G259" s="745" t="s">
        <v>1329</v>
      </c>
      <c r="H259" s="746">
        <v>73</v>
      </c>
      <c r="I259" s="304" t="s">
        <v>591</v>
      </c>
      <c r="J259" s="750" t="s">
        <v>30</v>
      </c>
      <c r="K259" s="774">
        <v>45987</v>
      </c>
      <c r="L259" s="702" t="s">
        <v>110</v>
      </c>
      <c r="M259" s="807">
        <v>71371</v>
      </c>
      <c r="N259" s="1333">
        <v>58248</v>
      </c>
      <c r="O259" s="575"/>
      <c r="P259" s="1333">
        <v>58248</v>
      </c>
      <c r="Q259" s="702" t="s">
        <v>110</v>
      </c>
      <c r="R259" s="746" t="s">
        <v>38</v>
      </c>
      <c r="S259" s="1322">
        <v>45987</v>
      </c>
      <c r="T259" s="726">
        <v>5810</v>
      </c>
      <c r="U259" s="726">
        <v>5674</v>
      </c>
      <c r="V259" s="3">
        <v>0.98</v>
      </c>
      <c r="W259" s="721">
        <v>46030</v>
      </c>
      <c r="X259" s="739">
        <v>1</v>
      </c>
      <c r="Y259" s="739">
        <v>1</v>
      </c>
      <c r="Z259" s="280">
        <v>1</v>
      </c>
      <c r="AA259" s="721">
        <v>46052</v>
      </c>
      <c r="AB259" s="373" t="s">
        <v>917</v>
      </c>
      <c r="AC259" s="967" t="s">
        <v>1330</v>
      </c>
      <c r="AD259" s="797"/>
      <c r="AE259" s="797"/>
      <c r="AF259" s="960"/>
    </row>
    <row r="260" spans="1:32" ht="39.75" customHeight="1">
      <c r="A260" s="911" t="s">
        <v>1331</v>
      </c>
      <c r="B260" s="355" t="s">
        <v>1240</v>
      </c>
      <c r="C260" s="744">
        <v>46019</v>
      </c>
      <c r="D260" s="1162" t="s">
        <v>56</v>
      </c>
      <c r="E260" s="744">
        <v>45959</v>
      </c>
      <c r="F260" s="745" t="s">
        <v>946</v>
      </c>
      <c r="G260" s="745" t="s">
        <v>1332</v>
      </c>
      <c r="H260" s="746">
        <v>0</v>
      </c>
      <c r="I260" s="1159" t="s">
        <v>591</v>
      </c>
      <c r="J260" s="735" t="s">
        <v>30</v>
      </c>
      <c r="K260" s="748">
        <v>45961</v>
      </c>
      <c r="L260" s="735" t="s">
        <v>110</v>
      </c>
      <c r="M260" s="828">
        <v>64985.65</v>
      </c>
      <c r="N260" s="343">
        <v>41925.15</v>
      </c>
      <c r="O260" s="555"/>
      <c r="P260" s="343">
        <v>41925.15</v>
      </c>
      <c r="Q260" s="1334" t="s">
        <v>110</v>
      </c>
      <c r="R260" s="746" t="s">
        <v>38</v>
      </c>
      <c r="S260" s="1322">
        <v>45964</v>
      </c>
      <c r="T260" s="726">
        <v>5155</v>
      </c>
      <c r="U260" s="726">
        <v>5169</v>
      </c>
      <c r="V260" s="3">
        <v>1</v>
      </c>
      <c r="W260" s="721">
        <v>45992</v>
      </c>
      <c r="X260" s="739">
        <v>1</v>
      </c>
      <c r="Y260" s="280">
        <v>1</v>
      </c>
      <c r="Z260" s="280">
        <v>1</v>
      </c>
      <c r="AA260" s="721">
        <v>46040</v>
      </c>
      <c r="AB260" s="373" t="s">
        <v>917</v>
      </c>
      <c r="AC260" s="966" t="s">
        <v>1333</v>
      </c>
      <c r="AD260" s="797"/>
      <c r="AE260" s="797"/>
      <c r="AF260" s="960"/>
    </row>
    <row r="261" spans="1:32" ht="39.75" customHeight="1">
      <c r="A261" s="911" t="s">
        <v>1334</v>
      </c>
      <c r="B261" s="355" t="s">
        <v>1240</v>
      </c>
      <c r="C261" s="744">
        <v>46019</v>
      </c>
      <c r="D261" s="1162" t="s">
        <v>56</v>
      </c>
      <c r="E261" s="744">
        <v>45959</v>
      </c>
      <c r="F261" s="745" t="s">
        <v>946</v>
      </c>
      <c r="G261" s="745" t="s">
        <v>1335</v>
      </c>
      <c r="H261" s="746">
        <v>0</v>
      </c>
      <c r="I261" s="1159" t="s">
        <v>591</v>
      </c>
      <c r="J261" s="735" t="s">
        <v>30</v>
      </c>
      <c r="K261" s="748">
        <v>45961</v>
      </c>
      <c r="L261" s="735" t="s">
        <v>110</v>
      </c>
      <c r="M261" s="828">
        <v>54043.5</v>
      </c>
      <c r="N261" s="343">
        <v>46053.5</v>
      </c>
      <c r="O261" s="555"/>
      <c r="P261" s="343">
        <v>46053.5</v>
      </c>
      <c r="Q261" s="1334" t="s">
        <v>110</v>
      </c>
      <c r="R261" s="746" t="s">
        <v>38</v>
      </c>
      <c r="S261" s="1322">
        <v>45961</v>
      </c>
      <c r="T261" s="726">
        <v>4140</v>
      </c>
      <c r="U261" s="726">
        <v>4140</v>
      </c>
      <c r="V261" s="3">
        <v>1</v>
      </c>
      <c r="W261" s="721">
        <v>45974</v>
      </c>
      <c r="X261" s="739">
        <v>1</v>
      </c>
      <c r="Y261" s="280">
        <v>1</v>
      </c>
      <c r="Z261" s="280">
        <v>1</v>
      </c>
      <c r="AA261" s="721">
        <v>46040</v>
      </c>
      <c r="AB261" s="373" t="s">
        <v>917</v>
      </c>
      <c r="AC261" s="1239" t="s">
        <v>1336</v>
      </c>
      <c r="AD261" s="797"/>
      <c r="AE261" s="797"/>
      <c r="AF261" s="960"/>
    </row>
    <row r="262" spans="1:32" ht="39.75" customHeight="1">
      <c r="A262" s="600"/>
      <c r="B262" s="1163"/>
      <c r="C262" s="598"/>
      <c r="D262" s="649"/>
      <c r="E262" s="598"/>
      <c r="F262" s="600"/>
      <c r="G262" s="653"/>
      <c r="H262" s="1288"/>
      <c r="I262" s="577"/>
      <c r="J262" s="572"/>
      <c r="K262" s="24"/>
      <c r="L262" s="572"/>
      <c r="M262" s="1289"/>
      <c r="N262" s="952"/>
      <c r="O262" s="952"/>
      <c r="P262" s="640" t="e">
        <f>SUM(#REF!+O262)</f>
        <v>#REF!</v>
      </c>
      <c r="Q262" s="20"/>
      <c r="R262" s="1321"/>
      <c r="S262" s="1291"/>
      <c r="T262" s="644"/>
      <c r="U262" s="44"/>
      <c r="V262" s="1235"/>
      <c r="W262" s="127"/>
      <c r="X262" s="7"/>
      <c r="Y262" s="7"/>
      <c r="Z262" s="7"/>
      <c r="AA262" s="379"/>
      <c r="AB262" s="379"/>
      <c r="AC262" s="805"/>
      <c r="AD262" s="797"/>
      <c r="AE262" s="797"/>
      <c r="AF262" s="960"/>
    </row>
    <row r="263" spans="1:32" ht="39.75" customHeight="1">
      <c r="A263" s="1292"/>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3">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9"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7" t="s">
        <v>38</v>
      </c>
      <c r="S269" s="497">
        <v>45852</v>
      </c>
      <c r="T269" s="376">
        <v>3432</v>
      </c>
      <c r="U269" s="387">
        <v>3519</v>
      </c>
      <c r="V269" s="3">
        <v>1.03</v>
      </c>
      <c r="W269" s="502">
        <v>45866</v>
      </c>
      <c r="X269" s="280">
        <v>1</v>
      </c>
      <c r="Y269" s="280">
        <v>1</v>
      </c>
      <c r="Z269" s="464">
        <v>1</v>
      </c>
      <c r="AA269" s="373" t="s">
        <v>917</v>
      </c>
      <c r="AB269" s="901" t="s">
        <v>917</v>
      </c>
      <c r="AC269" s="990"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4"/>
      <c r="O270" s="415"/>
      <c r="P270" s="686">
        <v>98170.1</v>
      </c>
      <c r="Q270" s="313" t="s">
        <v>110</v>
      </c>
      <c r="R270" s="1337" t="s">
        <v>38</v>
      </c>
      <c r="S270" s="497">
        <v>45908</v>
      </c>
      <c r="T270" s="333">
        <v>9086</v>
      </c>
      <c r="U270" s="560">
        <v>8945</v>
      </c>
      <c r="V270" s="3">
        <v>0.98</v>
      </c>
      <c r="W270" s="502">
        <v>45922</v>
      </c>
      <c r="X270" s="280">
        <v>1</v>
      </c>
      <c r="Y270" s="1203">
        <v>1</v>
      </c>
      <c r="Z270" s="1203">
        <v>1</v>
      </c>
      <c r="AA270" s="373" t="s">
        <v>917</v>
      </c>
      <c r="AB270" s="901" t="s">
        <v>917</v>
      </c>
      <c r="AC270" s="803" t="s">
        <v>1343</v>
      </c>
    </row>
    <row r="271" spans="1:32" ht="39.75" customHeight="1">
      <c r="A271" s="925" t="s">
        <v>1344</v>
      </c>
      <c r="B271" s="1138" t="s">
        <v>34</v>
      </c>
      <c r="C271" s="606">
        <v>45999</v>
      </c>
      <c r="D271" s="608" t="s">
        <v>50</v>
      </c>
      <c r="E271" s="634">
        <v>45975</v>
      </c>
      <c r="F271" s="608" t="s">
        <v>55</v>
      </c>
      <c r="G271" s="1139" t="s">
        <v>1345</v>
      </c>
      <c r="H271" s="630">
        <v>0</v>
      </c>
      <c r="I271" s="1140" t="s">
        <v>591</v>
      </c>
      <c r="J271" s="607" t="s">
        <v>30</v>
      </c>
      <c r="K271" s="591">
        <v>45960</v>
      </c>
      <c r="L271" s="20" t="s">
        <v>110</v>
      </c>
      <c r="M271" s="912">
        <v>4911.8999999999996</v>
      </c>
      <c r="N271" s="956"/>
      <c r="O271" s="415"/>
      <c r="P271" s="912">
        <v>4911.8999999999996</v>
      </c>
      <c r="Q271" s="1308" t="s">
        <v>110</v>
      </c>
      <c r="R271" s="1337" t="s">
        <v>38</v>
      </c>
      <c r="S271" s="595">
        <v>45960</v>
      </c>
      <c r="T271" s="631">
        <v>294</v>
      </c>
      <c r="U271" s="687">
        <v>321</v>
      </c>
      <c r="V271" s="466">
        <f>IFERROR($U271/$T271, 0)</f>
        <v>1.0918367346938775</v>
      </c>
      <c r="W271" s="462">
        <v>45979</v>
      </c>
      <c r="X271" s="464">
        <v>1</v>
      </c>
      <c r="Y271" s="464">
        <v>1</v>
      </c>
      <c r="Z271" s="464">
        <v>1</v>
      </c>
      <c r="AA271" s="37" t="s">
        <v>917</v>
      </c>
      <c r="AB271" s="255" t="s">
        <v>917</v>
      </c>
      <c r="AC271" s="1251"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8" t="s">
        <v>110</v>
      </c>
      <c r="M272" s="929">
        <v>2812.95</v>
      </c>
      <c r="N272" s="415"/>
      <c r="O272" s="415"/>
      <c r="P272" s="929">
        <v>2812.95</v>
      </c>
      <c r="Q272" s="369" t="s">
        <v>110</v>
      </c>
      <c r="R272" s="1337" t="s">
        <v>38</v>
      </c>
      <c r="S272" s="502">
        <v>45792</v>
      </c>
      <c r="T272" s="9">
        <v>285</v>
      </c>
      <c r="U272" s="647">
        <v>285</v>
      </c>
      <c r="V272" s="365">
        <f>IFERROR($U272/$T272, 0)</f>
        <v>1</v>
      </c>
      <c r="W272" s="370">
        <v>45798</v>
      </c>
      <c r="X272" s="365">
        <v>1</v>
      </c>
      <c r="Y272" s="365">
        <v>1</v>
      </c>
      <c r="Z272" s="464">
        <v>1</v>
      </c>
      <c r="AA272" s="373" t="s">
        <v>917</v>
      </c>
      <c r="AB272" s="373" t="s">
        <v>917</v>
      </c>
      <c r="AC272" s="990"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7">
        <v>57973.5</v>
      </c>
      <c r="N273" s="927"/>
      <c r="O273" s="415"/>
      <c r="P273" s="907">
        <v>57973.5</v>
      </c>
      <c r="Q273" s="369" t="s">
        <v>110</v>
      </c>
      <c r="R273" s="1337"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90"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7">
        <v>68151.75</v>
      </c>
      <c r="N274" s="927"/>
      <c r="O274" s="416"/>
      <c r="P274" s="907">
        <v>68151.75</v>
      </c>
      <c r="Q274" s="369" t="s">
        <v>110</v>
      </c>
      <c r="R274" s="1337"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90" t="s">
        <v>1348</v>
      </c>
    </row>
    <row r="275" spans="1:29" ht="39.75" customHeight="1">
      <c r="A275" s="806" t="s">
        <v>1351</v>
      </c>
      <c r="B275" s="377" t="s">
        <v>34</v>
      </c>
      <c r="C275" s="690">
        <v>46107</v>
      </c>
      <c r="D275" s="690" t="s">
        <v>54</v>
      </c>
      <c r="E275" s="690">
        <v>45980</v>
      </c>
      <c r="F275" s="690" t="s">
        <v>53</v>
      </c>
      <c r="G275" s="691" t="s">
        <v>1352</v>
      </c>
      <c r="H275" s="692">
        <v>82</v>
      </c>
      <c r="I275" s="692" t="s">
        <v>591</v>
      </c>
      <c r="J275" s="692" t="s">
        <v>30</v>
      </c>
      <c r="K275" s="700" t="s">
        <v>260</v>
      </c>
      <c r="L275" s="692" t="s">
        <v>110</v>
      </c>
      <c r="M275" s="807">
        <v>56294</v>
      </c>
      <c r="N275" s="927"/>
      <c r="O275" s="937"/>
      <c r="P275" s="807">
        <v>56294</v>
      </c>
      <c r="Q275" s="949" t="s">
        <v>110</v>
      </c>
      <c r="R275" s="1356" t="s">
        <v>38</v>
      </c>
      <c r="S275" s="695">
        <v>45981</v>
      </c>
      <c r="T275" s="696">
        <v>4146</v>
      </c>
      <c r="U275" s="808">
        <v>4184</v>
      </c>
      <c r="V275" s="3">
        <f>IFERROR(Table5[[#This Row],[Actual Redline Completed Footage UG]]/Table5[[#This Row],[Footage UG]], 0)</f>
        <v>1.0091654606849976</v>
      </c>
      <c r="W275" s="705">
        <v>46084</v>
      </c>
      <c r="X275" s="1203">
        <v>1</v>
      </c>
      <c r="Y275" s="1203">
        <v>1</v>
      </c>
      <c r="Z275" s="1203">
        <v>1</v>
      </c>
      <c r="AA275" s="363">
        <v>46125</v>
      </c>
      <c r="AB275" s="363">
        <v>46125</v>
      </c>
      <c r="AC275" s="699" t="s">
        <v>1353</v>
      </c>
    </row>
    <row r="276" spans="1:29" ht="39.75" customHeight="1">
      <c r="A276" s="806" t="s">
        <v>1354</v>
      </c>
      <c r="B276" s="377" t="s">
        <v>34</v>
      </c>
      <c r="C276" s="690">
        <v>46107</v>
      </c>
      <c r="D276" s="690" t="s">
        <v>54</v>
      </c>
      <c r="E276" s="690">
        <v>46009</v>
      </c>
      <c r="F276" s="690" t="s">
        <v>53</v>
      </c>
      <c r="G276" s="691" t="s">
        <v>1355</v>
      </c>
      <c r="H276" s="692">
        <v>54</v>
      </c>
      <c r="I276" s="692" t="s">
        <v>591</v>
      </c>
      <c r="J276" s="692" t="s">
        <v>30</v>
      </c>
      <c r="K276" s="690">
        <v>46077</v>
      </c>
      <c r="L276" s="692" t="s">
        <v>110</v>
      </c>
      <c r="M276" s="807">
        <v>58240</v>
      </c>
      <c r="N276" s="927"/>
      <c r="O276" s="937"/>
      <c r="P276" s="807">
        <v>58240</v>
      </c>
      <c r="Q276" s="692" t="s">
        <v>110</v>
      </c>
      <c r="R276" s="1356" t="s">
        <v>38</v>
      </c>
      <c r="S276" s="995">
        <v>46077</v>
      </c>
      <c r="T276" s="696">
        <v>3599</v>
      </c>
      <c r="U276" s="808">
        <v>3613</v>
      </c>
      <c r="V276" s="3">
        <f>IFERROR(Table5[[#This Row],[Actual Redline Completed Footage UG]]/Table5[[#This Row],[Footage UG]], 0)</f>
        <v>1.0038899694359544</v>
      </c>
      <c r="W276" s="705">
        <v>46085</v>
      </c>
      <c r="X276" s="1203">
        <v>1</v>
      </c>
      <c r="Y276" s="1203">
        <v>1</v>
      </c>
      <c r="Z276" s="1203">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8" t="s">
        <v>110</v>
      </c>
      <c r="R277" s="1337"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6" t="s">
        <v>1358</v>
      </c>
      <c r="B278" s="377" t="s">
        <v>34</v>
      </c>
      <c r="C278" s="690">
        <v>46040</v>
      </c>
      <c r="D278" s="366" t="s">
        <v>50</v>
      </c>
      <c r="E278" s="700">
        <v>46077</v>
      </c>
      <c r="F278" s="701"/>
      <c r="G278" s="701" t="s">
        <v>1359</v>
      </c>
      <c r="H278" s="702">
        <v>0</v>
      </c>
      <c r="I278" s="372" t="s">
        <v>591</v>
      </c>
      <c r="J278" s="702" t="s">
        <v>30</v>
      </c>
      <c r="K278" s="700" t="s">
        <v>260</v>
      </c>
      <c r="L278" s="702" t="s">
        <v>110</v>
      </c>
      <c r="M278" s="908">
        <v>1675.2</v>
      </c>
      <c r="N278" s="343"/>
      <c r="O278" s="575"/>
      <c r="P278" s="908">
        <v>1675.2</v>
      </c>
      <c r="Q278" s="702" t="s">
        <v>110</v>
      </c>
      <c r="R278" s="1338" t="s">
        <v>38</v>
      </c>
      <c r="S278" s="783">
        <v>46077</v>
      </c>
      <c r="T278" s="706">
        <v>123</v>
      </c>
      <c r="U278" s="808">
        <v>130</v>
      </c>
      <c r="V278" s="3">
        <f>IFERROR(Table5[[#This Row],[Actual Redline Completed Footage UG]]/Table5[[#This Row],[Footage UG]], 0)</f>
        <v>1.056910569105691</v>
      </c>
      <c r="W278" s="705">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7"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6" t="s">
        <v>1362</v>
      </c>
      <c r="B280" s="377" t="s">
        <v>34</v>
      </c>
      <c r="C280" s="690">
        <v>46040</v>
      </c>
      <c r="D280" s="701" t="s">
        <v>54</v>
      </c>
      <c r="E280" s="700">
        <v>46042</v>
      </c>
      <c r="F280" s="701" t="s">
        <v>53</v>
      </c>
      <c r="G280" s="701"/>
      <c r="H280" s="702">
        <v>0</v>
      </c>
      <c r="I280" s="372" t="s">
        <v>591</v>
      </c>
      <c r="J280" s="702" t="s">
        <v>30</v>
      </c>
      <c r="K280" s="700" t="s">
        <v>260</v>
      </c>
      <c r="L280" s="702" t="s">
        <v>110</v>
      </c>
      <c r="M280" s="908">
        <v>45312.55</v>
      </c>
      <c r="N280" s="927"/>
      <c r="O280" s="416"/>
      <c r="P280" s="908">
        <v>45312.55</v>
      </c>
      <c r="Q280" s="702" t="s">
        <v>110</v>
      </c>
      <c r="R280" s="1338" t="s">
        <v>38</v>
      </c>
      <c r="S280" s="783">
        <v>46044</v>
      </c>
      <c r="T280" s="706">
        <v>3683</v>
      </c>
      <c r="U280" s="808">
        <v>3713</v>
      </c>
      <c r="V280" s="3">
        <f>IFERROR(Table5[[#This Row],[Actual Redline Completed Footage UG]]/Table5[[#This Row],[Footage UG]], 0)</f>
        <v>1.0081455335324463</v>
      </c>
      <c r="W280" s="705">
        <v>46050</v>
      </c>
      <c r="X280" s="698">
        <v>1</v>
      </c>
      <c r="Y280" s="280">
        <v>1</v>
      </c>
      <c r="Z280" s="280">
        <v>1</v>
      </c>
      <c r="AA280" s="363">
        <v>46073</v>
      </c>
      <c r="AB280" s="363">
        <v>46073</v>
      </c>
      <c r="AC280" s="699" t="s">
        <v>1363</v>
      </c>
    </row>
    <row r="281" spans="1:29" ht="39.75" customHeight="1">
      <c r="A281" s="806" t="s">
        <v>1364</v>
      </c>
      <c r="B281" s="377" t="s">
        <v>34</v>
      </c>
      <c r="C281" s="690">
        <v>46040</v>
      </c>
      <c r="D281" s="701" t="s">
        <v>1365</v>
      </c>
      <c r="E281" s="700">
        <v>46034</v>
      </c>
      <c r="F281" s="701" t="s">
        <v>53</v>
      </c>
      <c r="G281" s="701"/>
      <c r="H281" s="702">
        <v>76</v>
      </c>
      <c r="I281" s="372" t="s">
        <v>591</v>
      </c>
      <c r="J281" s="1068" t="s">
        <v>30</v>
      </c>
      <c r="K281" s="700">
        <v>46036</v>
      </c>
      <c r="L281" s="702" t="s">
        <v>110</v>
      </c>
      <c r="M281" s="908">
        <v>64325</v>
      </c>
      <c r="N281" s="927"/>
      <c r="O281" s="416"/>
      <c r="P281" s="908">
        <v>64325</v>
      </c>
      <c r="Q281" s="702" t="s">
        <v>110</v>
      </c>
      <c r="R281" s="1338" t="s">
        <v>38</v>
      </c>
      <c r="S281" s="783">
        <v>46034</v>
      </c>
      <c r="T281" s="706">
        <v>8189</v>
      </c>
      <c r="U281" s="808">
        <v>8349</v>
      </c>
      <c r="V281" s="3">
        <f>IFERROR(Table5[[#This Row],[Actual Redline Completed Footage UG]]/Table5[[#This Row],[Footage UG]], 0)</f>
        <v>1.0195384051776775</v>
      </c>
      <c r="W281" s="705">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8">
        <v>109</v>
      </c>
      <c r="I282" s="372" t="s">
        <v>591</v>
      </c>
      <c r="J282" s="1068" t="s">
        <v>30</v>
      </c>
      <c r="K282" s="367">
        <v>45663</v>
      </c>
      <c r="L282" s="702" t="s">
        <v>110</v>
      </c>
      <c r="M282" s="1263">
        <v>123587.5</v>
      </c>
      <c r="N282" s="927"/>
      <c r="O282" s="937"/>
      <c r="P282" s="1263">
        <v>123587.5</v>
      </c>
      <c r="Q282" s="998" t="s">
        <v>110</v>
      </c>
      <c r="R282" s="1339" t="s">
        <v>38</v>
      </c>
      <c r="S282" s="1343">
        <v>46008</v>
      </c>
      <c r="T282" s="1001">
        <v>5450</v>
      </c>
      <c r="U282" s="1257">
        <v>5628</v>
      </c>
      <c r="V282" s="3">
        <f>IFERROR(Table5[[#This Row],[Actual Redline Completed Footage UG]]/Table5[[#This Row],[Footage UG]], 0)</f>
        <v>1.0326605504587156</v>
      </c>
      <c r="W282" s="1000">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7">
        <v>35942</v>
      </c>
      <c r="N283" s="927"/>
      <c r="O283" s="416"/>
      <c r="P283" s="907">
        <v>35942</v>
      </c>
      <c r="Q283" s="369" t="s">
        <v>110</v>
      </c>
      <c r="R283" s="1337"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3" t="s">
        <v>1371</v>
      </c>
    </row>
    <row r="284" spans="1:29" ht="39.75" customHeight="1">
      <c r="A284" s="559" t="s">
        <v>1372</v>
      </c>
      <c r="B284" s="377" t="s">
        <v>37</v>
      </c>
      <c r="C284" s="360">
        <v>46006</v>
      </c>
      <c r="D284" s="366" t="s">
        <v>52</v>
      </c>
      <c r="E284" s="367">
        <v>45975</v>
      </c>
      <c r="F284" s="366" t="s">
        <v>51</v>
      </c>
      <c r="G284" s="368" t="s">
        <v>1373</v>
      </c>
      <c r="H284" s="369">
        <v>86</v>
      </c>
      <c r="I284" s="372" t="s">
        <v>591</v>
      </c>
      <c r="J284" s="1068" t="s">
        <v>30</v>
      </c>
      <c r="K284" s="367" t="s">
        <v>260</v>
      </c>
      <c r="L284" s="369" t="s">
        <v>110</v>
      </c>
      <c r="M284" s="907">
        <v>111432</v>
      </c>
      <c r="N284" s="555"/>
      <c r="O284" s="953"/>
      <c r="P284" s="907">
        <v>111432</v>
      </c>
      <c r="Q284" s="369" t="s">
        <v>110</v>
      </c>
      <c r="R284" s="1337"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3"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7">
        <v>82330</v>
      </c>
      <c r="N285" s="555"/>
      <c r="O285" s="953"/>
      <c r="P285" s="907">
        <v>82330</v>
      </c>
      <c r="Q285" s="369" t="s">
        <v>110</v>
      </c>
      <c r="R285" s="1337"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3" t="s">
        <v>1377</v>
      </c>
    </row>
    <row r="286" spans="1:29" ht="39.75" customHeight="1">
      <c r="A286" s="806" t="s">
        <v>1378</v>
      </c>
      <c r="B286" s="691" t="s">
        <v>31</v>
      </c>
      <c r="C286" s="690">
        <v>46073</v>
      </c>
      <c r="D286" s="690" t="s">
        <v>964</v>
      </c>
      <c r="E286" s="690"/>
      <c r="F286" s="691" t="s">
        <v>57</v>
      </c>
      <c r="G286" s="691" t="s">
        <v>1379</v>
      </c>
      <c r="H286" s="692">
        <v>0</v>
      </c>
      <c r="I286" s="1064" t="s">
        <v>591</v>
      </c>
      <c r="J286" s="692" t="s">
        <v>30</v>
      </c>
      <c r="K286" s="744" t="s">
        <v>260</v>
      </c>
      <c r="L286" s="692" t="s">
        <v>110</v>
      </c>
      <c r="M286" s="807">
        <v>38359.1</v>
      </c>
      <c r="N286" s="555"/>
      <c r="O286" s="575"/>
      <c r="P286" s="807">
        <v>38359.1</v>
      </c>
      <c r="Q286" s="692" t="s">
        <v>110</v>
      </c>
      <c r="R286" s="1338" t="s">
        <v>38</v>
      </c>
      <c r="S286" s="725">
        <v>46041</v>
      </c>
      <c r="T286" s="333">
        <v>3146</v>
      </c>
      <c r="U286" s="560">
        <v>3263</v>
      </c>
      <c r="V286" s="3">
        <f>IFERROR(Table5[[#This Row],[Actual Redline Completed Footage UG]]/Table5[[#This Row],[Footage UG]], 0)</f>
        <v>1.0371900826446281</v>
      </c>
      <c r="W286" s="705">
        <v>46042</v>
      </c>
      <c r="X286" s="820">
        <v>1</v>
      </c>
      <c r="Y286" s="7">
        <v>1</v>
      </c>
      <c r="Z286" s="820">
        <v>1</v>
      </c>
      <c r="AA286" s="363">
        <v>46101</v>
      </c>
      <c r="AB286" s="363">
        <v>46101</v>
      </c>
      <c r="AC286" s="713"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6"/>
      <c r="O287" s="555"/>
      <c r="P287" s="346">
        <v>12695</v>
      </c>
      <c r="Q287" s="1357" t="s">
        <v>110</v>
      </c>
      <c r="R287" s="1337" t="s">
        <v>38</v>
      </c>
      <c r="S287" s="127">
        <v>45902</v>
      </c>
      <c r="T287" s="1119">
        <v>1010</v>
      </c>
      <c r="U287" s="1148">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9" t="s">
        <v>56</v>
      </c>
      <c r="E288" s="619">
        <v>45817</v>
      </c>
      <c r="F288" s="1149" t="s">
        <v>57</v>
      </c>
      <c r="G288" s="1150" t="s">
        <v>235</v>
      </c>
      <c r="H288" s="625">
        <v>0</v>
      </c>
      <c r="I288" s="1116" t="s">
        <v>591</v>
      </c>
      <c r="J288" s="625" t="s">
        <v>30</v>
      </c>
      <c r="K288" s="1151">
        <v>45821</v>
      </c>
      <c r="L288" s="1116" t="s">
        <v>110</v>
      </c>
      <c r="M288" s="626">
        <v>23436.55</v>
      </c>
      <c r="N288" s="1316"/>
      <c r="O288" s="555"/>
      <c r="P288" s="626">
        <v>23436.55</v>
      </c>
      <c r="Q288" s="1358" t="s">
        <v>110</v>
      </c>
      <c r="R288" s="1337" t="s">
        <v>38</v>
      </c>
      <c r="S288" s="620">
        <v>45817</v>
      </c>
      <c r="T288" s="463">
        <v>1769</v>
      </c>
      <c r="U288" s="687">
        <v>1044</v>
      </c>
      <c r="V288" s="29">
        <f>IFERROR(Table5[[#This Row],[Actual Redline Completed Footage UG]]/Table5[[#This Row],[Footage UG]], 0)</f>
        <v>0.5901639344262295</v>
      </c>
      <c r="W288" s="595">
        <v>45831</v>
      </c>
      <c r="X288" s="905">
        <v>1</v>
      </c>
      <c r="Y288" s="1269">
        <v>1</v>
      </c>
      <c r="Z288" s="1269">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7"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4" t="s">
        <v>591</v>
      </c>
      <c r="J290" s="362" t="s">
        <v>36</v>
      </c>
      <c r="K290" s="358" t="s">
        <v>38</v>
      </c>
      <c r="L290" s="362" t="s">
        <v>110</v>
      </c>
      <c r="M290" s="640">
        <v>30892</v>
      </c>
      <c r="N290" s="415"/>
      <c r="O290" s="415"/>
      <c r="P290" s="640">
        <v>30892</v>
      </c>
      <c r="Q290" s="313" t="s">
        <v>110</v>
      </c>
      <c r="R290" s="1337" t="s">
        <v>38</v>
      </c>
      <c r="S290" s="497">
        <v>45911</v>
      </c>
      <c r="T290" s="333">
        <v>2811</v>
      </c>
      <c r="U290" s="560">
        <v>2732</v>
      </c>
      <c r="V290" s="3">
        <f>IFERROR($U290/$T290, 0)</f>
        <v>0.97189612237637857</v>
      </c>
      <c r="W290" s="21">
        <v>45922</v>
      </c>
      <c r="X290" s="789">
        <v>1</v>
      </c>
      <c r="Y290" s="280">
        <v>1</v>
      </c>
      <c r="Z290" s="365">
        <v>1</v>
      </c>
      <c r="AA290" s="373" t="s">
        <v>917</v>
      </c>
      <c r="AB290" s="373" t="s">
        <v>917</v>
      </c>
      <c r="AC290" s="603" t="s">
        <v>1385</v>
      </c>
    </row>
    <row r="291" spans="1:30" ht="39.75" customHeight="1">
      <c r="A291" s="925" t="s">
        <v>1386</v>
      </c>
      <c r="B291" s="358" t="s">
        <v>31</v>
      </c>
      <c r="C291" s="360">
        <v>46017</v>
      </c>
      <c r="D291" s="360" t="s">
        <v>1156</v>
      </c>
      <c r="E291" s="360">
        <v>45936</v>
      </c>
      <c r="F291" s="358" t="s">
        <v>57</v>
      </c>
      <c r="G291" s="361"/>
      <c r="H291" s="362">
        <v>157</v>
      </c>
      <c r="I291" s="1064" t="s">
        <v>591</v>
      </c>
      <c r="J291" s="362" t="s">
        <v>36</v>
      </c>
      <c r="K291" s="360">
        <v>45943</v>
      </c>
      <c r="L291" s="362" t="s">
        <v>110</v>
      </c>
      <c r="M291" s="640">
        <v>64059.5</v>
      </c>
      <c r="N291" s="415"/>
      <c r="O291" s="415"/>
      <c r="P291" s="640">
        <v>64059.5</v>
      </c>
      <c r="Q291" s="313" t="s">
        <v>110</v>
      </c>
      <c r="R291" s="1337" t="s">
        <v>38</v>
      </c>
      <c r="S291" s="497">
        <v>45943</v>
      </c>
      <c r="T291" s="364">
        <v>4725</v>
      </c>
      <c r="U291" s="560">
        <v>4535</v>
      </c>
      <c r="V291" s="3">
        <v>0.96</v>
      </c>
      <c r="W291" s="21">
        <v>45971</v>
      </c>
      <c r="X291" s="789">
        <v>1</v>
      </c>
      <c r="Y291" s="280">
        <v>1</v>
      </c>
      <c r="Z291" s="365">
        <v>1</v>
      </c>
      <c r="AA291" s="363">
        <v>46001</v>
      </c>
      <c r="AB291" s="373" t="s">
        <v>917</v>
      </c>
      <c r="AC291" s="1154"/>
    </row>
    <row r="292" spans="1:30" ht="39.75" customHeight="1">
      <c r="A292" s="806" t="s">
        <v>1387</v>
      </c>
      <c r="B292" s="632" t="s">
        <v>31</v>
      </c>
      <c r="C292" s="690">
        <v>46015</v>
      </c>
      <c r="D292" s="690" t="s">
        <v>964</v>
      </c>
      <c r="E292" s="690">
        <v>45965</v>
      </c>
      <c r="F292" s="691" t="s">
        <v>57</v>
      </c>
      <c r="G292" s="691" t="s">
        <v>1388</v>
      </c>
      <c r="H292" s="692">
        <v>0</v>
      </c>
      <c r="I292" s="1064" t="s">
        <v>591</v>
      </c>
      <c r="J292" s="692" t="s">
        <v>30</v>
      </c>
      <c r="K292" s="690" t="s">
        <v>260</v>
      </c>
      <c r="L292" s="692" t="s">
        <v>110</v>
      </c>
      <c r="M292" s="807">
        <v>4773.8</v>
      </c>
      <c r="N292" s="578"/>
      <c r="O292" s="374"/>
      <c r="P292" s="807">
        <v>4773.8</v>
      </c>
      <c r="Q292" s="1226" t="s">
        <v>110</v>
      </c>
      <c r="R292" s="1338" t="s">
        <v>38</v>
      </c>
      <c r="S292" s="725" t="s">
        <v>36</v>
      </c>
      <c r="T292" s="333">
        <v>103</v>
      </c>
      <c r="U292" s="560">
        <v>82</v>
      </c>
      <c r="V292" s="3">
        <f>IFERROR(Table5[[#This Row],[Actual Redline Completed Footage UG]]/Table5[[#This Row],[Footage UG]], 0)</f>
        <v>0.79611650485436891</v>
      </c>
      <c r="W292" s="705">
        <v>45985</v>
      </c>
      <c r="X292" s="698">
        <v>0</v>
      </c>
      <c r="Y292" s="698">
        <v>0</v>
      </c>
      <c r="Z292" s="696">
        <v>0</v>
      </c>
      <c r="AA292" s="363">
        <v>46035</v>
      </c>
      <c r="AB292" s="363">
        <v>46073</v>
      </c>
      <c r="AC292" s="699" t="s">
        <v>1389</v>
      </c>
    </row>
    <row r="293" spans="1:30" ht="39.75" customHeight="1">
      <c r="A293" s="1355" t="s">
        <v>1390</v>
      </c>
      <c r="B293" s="1361" t="s">
        <v>41</v>
      </c>
      <c r="C293" s="299">
        <v>46081</v>
      </c>
      <c r="D293" s="1260" t="s">
        <v>1365</v>
      </c>
      <c r="E293" s="1298">
        <v>46059</v>
      </c>
      <c r="F293" s="1362" t="s">
        <v>51</v>
      </c>
      <c r="G293" s="1362"/>
      <c r="H293" s="1318">
        <v>171</v>
      </c>
      <c r="I293" s="1363" t="s">
        <v>591</v>
      </c>
      <c r="J293" s="1318" t="s">
        <v>36</v>
      </c>
      <c r="K293" s="1364">
        <v>46062</v>
      </c>
      <c r="L293" s="1191" t="s">
        <v>110</v>
      </c>
      <c r="M293" s="1365">
        <v>160211</v>
      </c>
      <c r="N293" s="41"/>
      <c r="O293" s="575"/>
      <c r="P293" s="1365">
        <v>160211</v>
      </c>
      <c r="Q293" s="1192" t="s">
        <v>110</v>
      </c>
      <c r="R293" s="1366" t="s">
        <v>38</v>
      </c>
      <c r="S293" s="1367">
        <v>46062</v>
      </c>
      <c r="T293" s="1368">
        <v>10731</v>
      </c>
      <c r="U293" s="1369">
        <v>10731</v>
      </c>
      <c r="V293" s="79">
        <f>IFERROR(Table5[[#This Row],[Actual Redline Completed Footage UG]]/Table5[[#This Row],[Footage UG]], 0)</f>
        <v>1</v>
      </c>
      <c r="W293" s="1402">
        <v>46070</v>
      </c>
      <c r="X293" s="1370">
        <v>1</v>
      </c>
      <c r="Y293" s="1370">
        <v>1</v>
      </c>
      <c r="Z293" s="1370">
        <v>1</v>
      </c>
      <c r="AA293" s="363">
        <v>46118</v>
      </c>
      <c r="AB293" s="363">
        <v>46140</v>
      </c>
      <c r="AC293" s="1256" t="s">
        <v>1391</v>
      </c>
    </row>
    <row r="294" spans="1:30" ht="39.75" customHeight="1">
      <c r="A294" s="1155" t="s">
        <v>264</v>
      </c>
      <c r="B294" s="359" t="s">
        <v>28</v>
      </c>
      <c r="C294" s="345">
        <v>45716</v>
      </c>
      <c r="D294" s="345" t="s">
        <v>50</v>
      </c>
      <c r="E294" s="345">
        <v>45701</v>
      </c>
      <c r="F294" s="366" t="s">
        <v>59</v>
      </c>
      <c r="G294" s="1156" t="s">
        <v>116</v>
      </c>
      <c r="H294" s="372">
        <v>0</v>
      </c>
      <c r="I294" s="372" t="s">
        <v>38</v>
      </c>
      <c r="J294" s="372" t="s">
        <v>30</v>
      </c>
      <c r="K294" s="345">
        <v>45705</v>
      </c>
      <c r="L294" s="372" t="s">
        <v>110</v>
      </c>
      <c r="M294" s="1157">
        <v>1295</v>
      </c>
      <c r="N294" s="1158"/>
      <c r="O294" s="1315"/>
      <c r="P294" s="1157">
        <v>1295</v>
      </c>
      <c r="Q294" s="1341" t="s">
        <v>110</v>
      </c>
      <c r="R294" s="1337"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8" t="s">
        <v>110</v>
      </c>
      <c r="R295" s="1337" t="s">
        <v>38</v>
      </c>
      <c r="S295" s="502">
        <v>45722</v>
      </c>
      <c r="T295" s="9">
        <v>3642</v>
      </c>
      <c r="U295" s="382">
        <v>3666</v>
      </c>
      <c r="V295" s="1098">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7"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6"/>
      <c r="P297" s="573">
        <v>71979</v>
      </c>
      <c r="Q297" s="1341" t="s">
        <v>110</v>
      </c>
      <c r="R297" s="1337"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1" t="s">
        <v>382</v>
      </c>
      <c r="B298" s="302" t="s">
        <v>28</v>
      </c>
      <c r="C298" s="19">
        <v>45742</v>
      </c>
      <c r="D298" s="676" t="s">
        <v>1201</v>
      </c>
      <c r="E298" s="305">
        <v>45680</v>
      </c>
      <c r="F298" s="18" t="s">
        <v>59</v>
      </c>
      <c r="G298" s="441" t="s">
        <v>383</v>
      </c>
      <c r="H298" s="20">
        <v>79</v>
      </c>
      <c r="I298" s="1159" t="s">
        <v>962</v>
      </c>
      <c r="J298" s="630" t="s">
        <v>30</v>
      </c>
      <c r="K298" s="298" t="s">
        <v>38</v>
      </c>
      <c r="L298" s="304" t="s">
        <v>110</v>
      </c>
      <c r="M298" s="912">
        <v>64790.5</v>
      </c>
      <c r="N298" s="957"/>
      <c r="O298" s="957"/>
      <c r="P298" s="912">
        <v>64790.5</v>
      </c>
      <c r="Q298" s="1342" t="s">
        <v>110</v>
      </c>
      <c r="R298" s="1337" t="s">
        <v>38</v>
      </c>
      <c r="S298" s="129">
        <v>45675</v>
      </c>
      <c r="T298" s="5">
        <v>4975</v>
      </c>
      <c r="U298" s="602">
        <v>4975</v>
      </c>
      <c r="V298" s="3">
        <f>IFERROR($U298/$T298, 0)</f>
        <v>1</v>
      </c>
      <c r="W298" s="129">
        <v>45680</v>
      </c>
      <c r="X298" s="280">
        <v>0</v>
      </c>
      <c r="Y298" s="280">
        <v>0</v>
      </c>
      <c r="Z298" s="1103">
        <v>0</v>
      </c>
      <c r="AA298" s="373" t="s">
        <v>917</v>
      </c>
      <c r="AB298" s="373" t="s">
        <v>917</v>
      </c>
      <c r="AC298" s="27" t="s">
        <v>1394</v>
      </c>
    </row>
    <row r="299" spans="1:30" ht="39.75" customHeight="1">
      <c r="A299" s="924" t="s">
        <v>1395</v>
      </c>
      <c r="B299" s="568" t="s">
        <v>28</v>
      </c>
      <c r="C299" s="598">
        <v>45991</v>
      </c>
      <c r="D299" s="677" t="s">
        <v>50</v>
      </c>
      <c r="E299" s="24">
        <v>45743</v>
      </c>
      <c r="F299" s="569" t="s">
        <v>59</v>
      </c>
      <c r="G299" s="571" t="s">
        <v>387</v>
      </c>
      <c r="H299" s="572">
        <v>69</v>
      </c>
      <c r="I299" s="1064" t="s">
        <v>591</v>
      </c>
      <c r="J299" s="362" t="s">
        <v>30</v>
      </c>
      <c r="K299" s="19">
        <v>45741</v>
      </c>
      <c r="L299" s="300" t="s">
        <v>110</v>
      </c>
      <c r="M299" s="902">
        <v>67734.5</v>
      </c>
      <c r="N299" s="927"/>
      <c r="O299" s="927"/>
      <c r="P299" s="902">
        <v>67734.5</v>
      </c>
      <c r="Q299" s="313" t="s">
        <v>110</v>
      </c>
      <c r="R299" s="1337" t="s">
        <v>38</v>
      </c>
      <c r="S299" s="129">
        <v>45744</v>
      </c>
      <c r="T299" s="5">
        <v>4822</v>
      </c>
      <c r="U299" s="792">
        <v>4993</v>
      </c>
      <c r="V299" s="3">
        <f>IFERROR(Table5[[#This Row],[Actual Redline Completed Footage UG]]/Table5[[#This Row],[Footage UG]], 0)</f>
        <v>1.035462463708005</v>
      </c>
      <c r="W299" s="21">
        <v>45784</v>
      </c>
      <c r="X299" s="280">
        <v>0</v>
      </c>
      <c r="Y299" s="280">
        <v>0</v>
      </c>
      <c r="Z299" s="1065">
        <v>0</v>
      </c>
      <c r="AA299" s="373" t="s">
        <v>917</v>
      </c>
      <c r="AB299" s="373" t="s">
        <v>917</v>
      </c>
      <c r="AC299" s="27" t="s">
        <v>1396</v>
      </c>
    </row>
    <row r="300" spans="1:30" ht="39.75" customHeight="1">
      <c r="A300" s="806" t="s">
        <v>1397</v>
      </c>
      <c r="B300" s="359" t="s">
        <v>28</v>
      </c>
      <c r="C300" s="690">
        <v>46008</v>
      </c>
      <c r="D300" s="690" t="s">
        <v>1398</v>
      </c>
      <c r="E300" s="700">
        <v>45743</v>
      </c>
      <c r="F300" s="701" t="s">
        <v>59</v>
      </c>
      <c r="G300" s="701" t="s">
        <v>1399</v>
      </c>
      <c r="H300" s="702">
        <v>54</v>
      </c>
      <c r="I300" s="1064" t="s">
        <v>591</v>
      </c>
      <c r="J300" s="692" t="s">
        <v>30</v>
      </c>
      <c r="K300" s="700">
        <v>45741</v>
      </c>
      <c r="L300" s="692" t="s">
        <v>110</v>
      </c>
      <c r="M300" s="908">
        <v>45215.5</v>
      </c>
      <c r="N300" s="555"/>
      <c r="O300" s="953"/>
      <c r="P300" s="908">
        <v>45215.5</v>
      </c>
      <c r="Q300" s="692" t="s">
        <v>110</v>
      </c>
      <c r="R300" s="1338" t="s">
        <v>38</v>
      </c>
      <c r="S300" s="783">
        <v>45744</v>
      </c>
      <c r="T300" s="709">
        <v>3796</v>
      </c>
      <c r="U300" s="808">
        <v>3772</v>
      </c>
      <c r="V300" s="3">
        <f>IFERROR(Table5[[#This Row],[Actual Redline Completed Footage UG]]/Table5[[#This Row],[Footage UG]], 0)</f>
        <v>0.9936775553213909</v>
      </c>
      <c r="W300" s="707">
        <v>45996</v>
      </c>
      <c r="X300" s="698">
        <v>0</v>
      </c>
      <c r="Y300" s="698">
        <v>0</v>
      </c>
      <c r="Z300" s="1065">
        <v>0</v>
      </c>
      <c r="AA300" s="373" t="s">
        <v>917</v>
      </c>
      <c r="AB300" s="373" t="s">
        <v>917</v>
      </c>
      <c r="AC300" s="1104" t="s">
        <v>1400</v>
      </c>
    </row>
    <row r="301" spans="1:30" ht="39.75" customHeight="1">
      <c r="A301" s="924" t="s">
        <v>392</v>
      </c>
      <c r="B301" s="568" t="s">
        <v>28</v>
      </c>
      <c r="C301" s="598">
        <v>45991</v>
      </c>
      <c r="D301" s="668" t="s">
        <v>1401</v>
      </c>
      <c r="E301" s="570">
        <v>45735</v>
      </c>
      <c r="F301" s="569" t="s">
        <v>59</v>
      </c>
      <c r="G301" s="571" t="s">
        <v>393</v>
      </c>
      <c r="H301" s="572">
        <v>70</v>
      </c>
      <c r="I301" s="1064" t="s">
        <v>591</v>
      </c>
      <c r="J301" s="369" t="s">
        <v>30</v>
      </c>
      <c r="K301" s="299">
        <v>45716</v>
      </c>
      <c r="L301" s="20" t="s">
        <v>110</v>
      </c>
      <c r="M301" s="912">
        <v>56262.5</v>
      </c>
      <c r="N301" s="555"/>
      <c r="O301" s="555"/>
      <c r="P301" s="912">
        <v>56262.5</v>
      </c>
      <c r="Q301" s="1308" t="s">
        <v>110</v>
      </c>
      <c r="R301" s="1337" t="s">
        <v>38</v>
      </c>
      <c r="S301" s="129">
        <v>45744</v>
      </c>
      <c r="T301" s="5">
        <v>4870</v>
      </c>
      <c r="U301" s="792">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6" t="s">
        <v>1403</v>
      </c>
      <c r="B302" s="359" t="s">
        <v>28</v>
      </c>
      <c r="C302" s="690">
        <v>46080</v>
      </c>
      <c r="D302" s="366" t="s">
        <v>1404</v>
      </c>
      <c r="E302" s="700">
        <v>45700</v>
      </c>
      <c r="F302" s="366" t="s">
        <v>59</v>
      </c>
      <c r="G302" s="700" t="s">
        <v>395</v>
      </c>
      <c r="H302" s="702">
        <v>81</v>
      </c>
      <c r="I302" s="1064" t="s">
        <v>591</v>
      </c>
      <c r="J302" s="702" t="s">
        <v>30</v>
      </c>
      <c r="K302" s="700">
        <v>45702</v>
      </c>
      <c r="L302" s="372" t="s">
        <v>110</v>
      </c>
      <c r="M302" s="908">
        <v>70635</v>
      </c>
      <c r="N302" s="555"/>
      <c r="O302" s="575"/>
      <c r="P302" s="908">
        <v>70635</v>
      </c>
      <c r="Q302" s="372" t="s">
        <v>110</v>
      </c>
      <c r="R302" s="1338" t="s">
        <v>38</v>
      </c>
      <c r="S302" s="783">
        <v>45696</v>
      </c>
      <c r="T302" s="706">
        <v>6092</v>
      </c>
      <c r="U302" s="808">
        <v>6008</v>
      </c>
      <c r="V302" s="3">
        <f>IFERROR(Table5[[#This Row],[Actual Redline Completed Footage UG]]/Table5[[#This Row],[Footage UG]], 0)</f>
        <v>0.98621142481943536</v>
      </c>
      <c r="W302" s="705">
        <v>45747</v>
      </c>
      <c r="X302" s="365">
        <v>1</v>
      </c>
      <c r="Y302" s="365">
        <v>1</v>
      </c>
      <c r="Z302" s="365">
        <v>1</v>
      </c>
      <c r="AA302" s="373" t="s">
        <v>917</v>
      </c>
      <c r="AB302" s="373" t="s">
        <v>917</v>
      </c>
      <c r="AC302" s="811" t="s">
        <v>1405</v>
      </c>
    </row>
    <row r="303" spans="1:30" ht="39.75" customHeight="1">
      <c r="A303" s="559" t="s">
        <v>1406</v>
      </c>
      <c r="B303" s="359" t="s">
        <v>28</v>
      </c>
      <c r="C303" s="360">
        <v>45991</v>
      </c>
      <c r="D303" s="360" t="s">
        <v>50</v>
      </c>
      <c r="E303" s="367">
        <v>45743</v>
      </c>
      <c r="F303" s="366" t="s">
        <v>59</v>
      </c>
      <c r="G303" s="368" t="s">
        <v>401</v>
      </c>
      <c r="H303" s="369">
        <v>70</v>
      </c>
      <c r="I303" s="1064" t="s">
        <v>591</v>
      </c>
      <c r="J303" s="362" t="s">
        <v>30</v>
      </c>
      <c r="K303" s="367">
        <v>45741</v>
      </c>
      <c r="L303" s="362" t="s">
        <v>110</v>
      </c>
      <c r="M303" s="574">
        <v>67735.5</v>
      </c>
      <c r="N303" s="555"/>
      <c r="O303" s="953"/>
      <c r="P303" s="574">
        <v>67735.5</v>
      </c>
      <c r="Q303" s="362" t="s">
        <v>110</v>
      </c>
      <c r="R303" s="1337"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3"/>
      <c r="P304" s="574">
        <v>14262</v>
      </c>
      <c r="Q304" s="369" t="s">
        <v>110</v>
      </c>
      <c r="R304" s="1337"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9"/>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3"/>
      <c r="P305" s="574">
        <v>93462.85</v>
      </c>
      <c r="Q305" s="369" t="s">
        <v>110</v>
      </c>
      <c r="R305" s="1337"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8"/>
      <c r="AE305" s="962"/>
      <c r="AF305" s="963"/>
    </row>
    <row r="306" spans="1:32" ht="39.75" customHeight="1">
      <c r="A306" s="1272" t="s">
        <v>517</v>
      </c>
      <c r="B306" s="1273" t="s">
        <v>28</v>
      </c>
      <c r="C306" s="1274">
        <v>46048</v>
      </c>
      <c r="D306" s="1274" t="s">
        <v>1398</v>
      </c>
      <c r="E306" s="1275">
        <v>45748</v>
      </c>
      <c r="F306" s="1276" t="s">
        <v>59</v>
      </c>
      <c r="G306" s="1260" t="s">
        <v>1408</v>
      </c>
      <c r="H306" s="1191">
        <v>0</v>
      </c>
      <c r="I306" s="1191" t="s">
        <v>591</v>
      </c>
      <c r="J306" s="1242" t="s">
        <v>30</v>
      </c>
      <c r="K306" s="1275">
        <v>45742</v>
      </c>
      <c r="L306" s="1242" t="s">
        <v>110</v>
      </c>
      <c r="M306" s="1277">
        <v>13442.35</v>
      </c>
      <c r="N306" s="555"/>
      <c r="O306" s="575"/>
      <c r="P306" s="1277">
        <v>13442.35</v>
      </c>
      <c r="Q306" s="1242" t="s">
        <v>110</v>
      </c>
      <c r="R306" s="1340" t="s">
        <v>38</v>
      </c>
      <c r="S306" s="1344">
        <v>46027</v>
      </c>
      <c r="T306" s="1278">
        <v>831</v>
      </c>
      <c r="U306" s="1281">
        <v>910</v>
      </c>
      <c r="V306" s="3">
        <f>IFERROR(Table5[[#This Row],[Actual Redline Completed Footage UG]]/Table5[[#This Row],[Footage UG]], 0)</f>
        <v>1.095066185318893</v>
      </c>
      <c r="W306" s="1243">
        <v>46034</v>
      </c>
      <c r="X306" s="1203">
        <v>0</v>
      </c>
      <c r="Y306" s="1203">
        <v>0</v>
      </c>
      <c r="Z306" s="1279">
        <v>0</v>
      </c>
      <c r="AA306" s="373" t="s">
        <v>917</v>
      </c>
      <c r="AB306" s="373" t="s">
        <v>917</v>
      </c>
      <c r="AC306" s="1280" t="s">
        <v>1409</v>
      </c>
      <c r="AD306" s="968"/>
      <c r="AE306" s="962"/>
      <c r="AF306" s="963"/>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3"/>
      <c r="P307" s="640">
        <v>4397.6499999999996</v>
      </c>
      <c r="Q307" s="362" t="s">
        <v>110</v>
      </c>
      <c r="R307" s="1337" t="s">
        <v>38</v>
      </c>
      <c r="S307" s="497">
        <v>45852</v>
      </c>
      <c r="T307" s="364">
        <v>129</v>
      </c>
      <c r="U307" s="647">
        <v>129</v>
      </c>
      <c r="V307" s="79">
        <v>1</v>
      </c>
      <c r="W307" s="502">
        <v>45856</v>
      </c>
      <c r="X307" s="280">
        <v>0</v>
      </c>
      <c r="Y307" s="280">
        <v>0</v>
      </c>
      <c r="Z307" s="1065">
        <v>0</v>
      </c>
      <c r="AA307" s="370">
        <v>45972</v>
      </c>
      <c r="AB307" s="370">
        <v>45972</v>
      </c>
      <c r="AC307" s="330" t="s">
        <v>1410</v>
      </c>
      <c r="AD307" s="342"/>
      <c r="AE307" s="797"/>
      <c r="AF307" s="960"/>
    </row>
    <row r="308" spans="1:32" ht="39.75" customHeight="1">
      <c r="A308" s="924" t="s">
        <v>1411</v>
      </c>
      <c r="B308" s="359" t="s">
        <v>28</v>
      </c>
      <c r="C308" s="598">
        <v>46008</v>
      </c>
      <c r="D308" s="1161" t="s">
        <v>1412</v>
      </c>
      <c r="E308" s="24">
        <v>45938</v>
      </c>
      <c r="F308" s="366" t="s">
        <v>59</v>
      </c>
      <c r="G308" s="1156"/>
      <c r="H308" s="572">
        <v>193</v>
      </c>
      <c r="I308" s="1064" t="s">
        <v>591</v>
      </c>
      <c r="J308" s="362" t="s">
        <v>36</v>
      </c>
      <c r="K308" s="345">
        <v>46303</v>
      </c>
      <c r="L308" s="592" t="s">
        <v>110</v>
      </c>
      <c r="M308" s="912">
        <v>86136</v>
      </c>
      <c r="N308" s="555"/>
      <c r="O308" s="953"/>
      <c r="P308" s="912">
        <v>86136</v>
      </c>
      <c r="Q308" s="592" t="s">
        <v>110</v>
      </c>
      <c r="R308" s="1337"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7"/>
      <c r="AF308" s="960"/>
    </row>
    <row r="309" spans="1:32" ht="39.75" customHeight="1">
      <c r="A309" s="648" t="s">
        <v>1413</v>
      </c>
      <c r="B309" s="568" t="s">
        <v>28</v>
      </c>
      <c r="C309" s="598">
        <v>46008</v>
      </c>
      <c r="D309" s="677" t="s">
        <v>1414</v>
      </c>
      <c r="E309" s="24">
        <v>45952</v>
      </c>
      <c r="F309" s="366" t="s">
        <v>59</v>
      </c>
      <c r="G309" s="571"/>
      <c r="H309" s="572">
        <v>139</v>
      </c>
      <c r="I309" s="1064" t="s">
        <v>591</v>
      </c>
      <c r="J309" s="362" t="s">
        <v>36</v>
      </c>
      <c r="K309" s="24" t="s">
        <v>260</v>
      </c>
      <c r="L309" s="630" t="s">
        <v>110</v>
      </c>
      <c r="M309" s="912">
        <v>42766.5</v>
      </c>
      <c r="N309" s="555"/>
      <c r="O309" s="555"/>
      <c r="P309" s="912">
        <v>42766.5</v>
      </c>
      <c r="Q309" s="1308" t="s">
        <v>110</v>
      </c>
      <c r="R309" s="1337" t="s">
        <v>38</v>
      </c>
      <c r="S309" s="129">
        <v>45939</v>
      </c>
      <c r="T309" s="5">
        <v>6699</v>
      </c>
      <c r="U309" s="792">
        <v>7175</v>
      </c>
      <c r="V309" s="1073">
        <f>IFERROR($U309/$T309, 0)</f>
        <v>1.0710553814002091</v>
      </c>
      <c r="W309" s="21">
        <v>45954</v>
      </c>
      <c r="X309" s="464">
        <v>1</v>
      </c>
      <c r="Y309" s="464">
        <v>1</v>
      </c>
      <c r="Z309" s="365">
        <v>1</v>
      </c>
      <c r="AA309" s="373" t="s">
        <v>917</v>
      </c>
      <c r="AB309" s="373" t="s">
        <v>917</v>
      </c>
      <c r="AC309" s="964"/>
      <c r="AD309" s="342"/>
      <c r="AE309" s="797"/>
      <c r="AF309" s="960"/>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4">
        <v>170</v>
      </c>
      <c r="N310" s="822"/>
      <c r="O310" s="708"/>
      <c r="P310" s="934">
        <v>170</v>
      </c>
      <c r="Q310" s="369" t="s">
        <v>110</v>
      </c>
      <c r="R310" s="1337"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2" t="s">
        <v>1417</v>
      </c>
      <c r="AD310" s="342"/>
      <c r="AE310" s="797"/>
      <c r="AF310" s="960"/>
    </row>
    <row r="311" spans="1:32" ht="39.75" customHeight="1">
      <c r="A311" s="921" t="s">
        <v>1418</v>
      </c>
      <c r="B311" s="355" t="s">
        <v>1240</v>
      </c>
      <c r="C311" s="299">
        <v>46019</v>
      </c>
      <c r="D311" s="1162" t="s">
        <v>56</v>
      </c>
      <c r="E311" s="299">
        <v>45959</v>
      </c>
      <c r="F311" s="298" t="s">
        <v>1257</v>
      </c>
      <c r="G311" s="492" t="s">
        <v>1419</v>
      </c>
      <c r="H311" s="666">
        <v>89</v>
      </c>
      <c r="I311" s="1159" t="s">
        <v>591</v>
      </c>
      <c r="J311" s="630" t="s">
        <v>30</v>
      </c>
      <c r="K311" s="299">
        <v>45964</v>
      </c>
      <c r="L311" s="630" t="s">
        <v>110</v>
      </c>
      <c r="M311" s="791">
        <v>62937.05</v>
      </c>
      <c r="N311" s="555"/>
      <c r="O311" s="555"/>
      <c r="P311" s="791">
        <v>62937.05</v>
      </c>
      <c r="Q311" s="1308" t="s">
        <v>110</v>
      </c>
      <c r="R311" s="1337"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6" t="s">
        <v>1420</v>
      </c>
      <c r="AD311" s="342"/>
      <c r="AE311" s="797"/>
      <c r="AF311" s="960"/>
    </row>
    <row r="312" spans="1:32" ht="39.75" customHeight="1">
      <c r="A312" s="911" t="s">
        <v>1421</v>
      </c>
      <c r="B312" s="355" t="s">
        <v>1240</v>
      </c>
      <c r="C312" s="299">
        <v>46052</v>
      </c>
      <c r="D312" s="1162" t="s">
        <v>56</v>
      </c>
      <c r="E312" s="744">
        <v>45959</v>
      </c>
      <c r="F312" s="745" t="s">
        <v>1257</v>
      </c>
      <c r="G312" s="745" t="s">
        <v>1422</v>
      </c>
      <c r="H312" s="756">
        <v>83</v>
      </c>
      <c r="I312" s="1159" t="s">
        <v>591</v>
      </c>
      <c r="J312" s="735" t="s">
        <v>30</v>
      </c>
      <c r="K312" s="744" t="s">
        <v>260</v>
      </c>
      <c r="L312" s="735" t="s">
        <v>110</v>
      </c>
      <c r="M312" s="936">
        <v>45545.15</v>
      </c>
      <c r="N312" s="555"/>
      <c r="O312" s="555"/>
      <c r="P312" s="936">
        <v>45545.15</v>
      </c>
      <c r="Q312" s="1334" t="s">
        <v>110</v>
      </c>
      <c r="R312" s="1338" t="s">
        <v>38</v>
      </c>
      <c r="S312" s="1319">
        <v>45946</v>
      </c>
      <c r="T312" s="757">
        <v>4120</v>
      </c>
      <c r="U312" s="829">
        <v>4120</v>
      </c>
      <c r="V312" s="3">
        <f>IFERROR(Table5[[#This Row],[Actual Redline Completed Footage UG]]/Table5[[#This Row],[Footage UG]], 0)</f>
        <v>1</v>
      </c>
      <c r="W312" s="721">
        <v>45965</v>
      </c>
      <c r="X312" s="280">
        <v>1</v>
      </c>
      <c r="Y312" s="280">
        <v>1</v>
      </c>
      <c r="Z312" s="280">
        <v>1</v>
      </c>
      <c r="AA312" s="363">
        <v>46057</v>
      </c>
      <c r="AB312" s="373" t="s">
        <v>917</v>
      </c>
      <c r="AC312" s="967" t="s">
        <v>1423</v>
      </c>
      <c r="AD312" s="342"/>
      <c r="AE312" s="797"/>
      <c r="AF312" s="960"/>
    </row>
    <row r="313" spans="1:32" ht="39.75" customHeight="1">
      <c r="A313" s="566" t="s">
        <v>1424</v>
      </c>
      <c r="B313" s="763" t="s">
        <v>1240</v>
      </c>
      <c r="C313" s="24">
        <v>46045</v>
      </c>
      <c r="D313" s="570" t="s">
        <v>56</v>
      </c>
      <c r="E313" s="24"/>
      <c r="F313" s="569" t="s">
        <v>1257</v>
      </c>
      <c r="G313" s="571"/>
      <c r="H313" s="764">
        <v>85</v>
      </c>
      <c r="I313" s="577" t="s">
        <v>591</v>
      </c>
      <c r="J313" s="572" t="s">
        <v>30</v>
      </c>
      <c r="K313" s="367" t="s">
        <v>260</v>
      </c>
      <c r="L313" s="369" t="s">
        <v>110</v>
      </c>
      <c r="M313" s="790">
        <v>29180.45</v>
      </c>
      <c r="N313" s="575"/>
      <c r="O313" s="953"/>
      <c r="P313" s="790">
        <v>29180.45</v>
      </c>
      <c r="Q313" s="369" t="s">
        <v>110</v>
      </c>
      <c r="R313" s="1337" t="s">
        <v>38</v>
      </c>
      <c r="S313" s="127" t="s">
        <v>260</v>
      </c>
      <c r="T313" s="644">
        <v>6249</v>
      </c>
      <c r="U313" s="792">
        <v>6183</v>
      </c>
      <c r="V313" s="3">
        <f>IFERROR(Table5[[#This Row],[Actual Redline Completed Footage UG]]/Table5[[#This Row],[Footage UG]], 0)</f>
        <v>0.98943831012962069</v>
      </c>
      <c r="W313" s="497">
        <v>45964</v>
      </c>
      <c r="X313" s="280">
        <v>1</v>
      </c>
      <c r="Y313" s="280">
        <v>1</v>
      </c>
      <c r="Z313" s="280">
        <v>1</v>
      </c>
      <c r="AA313" s="59">
        <v>46002</v>
      </c>
      <c r="AB313" s="363">
        <v>46106</v>
      </c>
      <c r="AC313" s="1053" t="s">
        <v>1425</v>
      </c>
      <c r="AD313" s="342"/>
      <c r="AE313" s="797"/>
      <c r="AF313" s="960"/>
    </row>
    <row r="314" spans="1:32" ht="39.75" customHeight="1">
      <c r="A314" s="921" t="s">
        <v>1426</v>
      </c>
      <c r="B314" s="355" t="s">
        <v>1240</v>
      </c>
      <c r="C314" s="299">
        <v>46045</v>
      </c>
      <c r="D314" s="1162" t="s">
        <v>56</v>
      </c>
      <c r="E314" s="299">
        <v>45959</v>
      </c>
      <c r="F314" s="298" t="s">
        <v>946</v>
      </c>
      <c r="G314" s="492"/>
      <c r="H314" s="300">
        <v>89</v>
      </c>
      <c r="I314" s="1159" t="s">
        <v>591</v>
      </c>
      <c r="J314" s="630" t="s">
        <v>30</v>
      </c>
      <c r="K314" s="19">
        <v>45964</v>
      </c>
      <c r="L314" s="20" t="s">
        <v>110</v>
      </c>
      <c r="M314" s="902">
        <v>84750.5</v>
      </c>
      <c r="N314" s="555"/>
      <c r="O314" s="555"/>
      <c r="P314" s="902">
        <v>84750.5</v>
      </c>
      <c r="Q314" s="1308" t="s">
        <v>110</v>
      </c>
      <c r="R314" s="1337" t="s">
        <v>38</v>
      </c>
      <c r="S314" s="129">
        <v>45964</v>
      </c>
      <c r="T314" s="44">
        <v>6935</v>
      </c>
      <c r="U314" s="792">
        <v>6935</v>
      </c>
      <c r="V314" s="3">
        <f>IFERROR(Table5[[#This Row],[Actual Redline Completed Footage UG]]/Table5[[#This Row],[Footage UG]], 0)</f>
        <v>1</v>
      </c>
      <c r="W314" s="59">
        <v>45973</v>
      </c>
      <c r="X314" s="280">
        <v>1</v>
      </c>
      <c r="Y314" s="280">
        <v>1</v>
      </c>
      <c r="Z314" s="280">
        <v>1</v>
      </c>
      <c r="AA314" s="59">
        <v>46034</v>
      </c>
      <c r="AB314" s="363">
        <v>46106</v>
      </c>
      <c r="AC314" s="966" t="s">
        <v>1273</v>
      </c>
      <c r="AD314" s="342"/>
      <c r="AE314" s="797"/>
      <c r="AF314" s="960"/>
    </row>
    <row r="315" spans="1:32" ht="39.75" customHeight="1">
      <c r="A315" s="911" t="s">
        <v>1427</v>
      </c>
      <c r="B315" s="1163" t="s">
        <v>1240</v>
      </c>
      <c r="C315" s="744">
        <v>46052</v>
      </c>
      <c r="D315" s="1164" t="s">
        <v>56</v>
      </c>
      <c r="E315" s="743">
        <v>46027</v>
      </c>
      <c r="F315" s="780" t="s">
        <v>1058</v>
      </c>
      <c r="G315" s="745"/>
      <c r="H315" s="20">
        <v>81</v>
      </c>
      <c r="I315" s="304" t="s">
        <v>591</v>
      </c>
      <c r="J315" s="750" t="s">
        <v>30</v>
      </c>
      <c r="K315" s="743">
        <v>46027</v>
      </c>
      <c r="L315" s="702" t="s">
        <v>110</v>
      </c>
      <c r="M315" s="828">
        <v>73885</v>
      </c>
      <c r="N315" s="555"/>
      <c r="O315" s="575"/>
      <c r="P315" s="828">
        <v>73885</v>
      </c>
      <c r="Q315" s="702" t="s">
        <v>110</v>
      </c>
      <c r="R315" s="1338" t="s">
        <v>38</v>
      </c>
      <c r="S315" s="1319">
        <v>46027</v>
      </c>
      <c r="T315" s="5">
        <v>6021</v>
      </c>
      <c r="U315" s="829">
        <v>6092</v>
      </c>
      <c r="V315" s="3">
        <f>IFERROR(Table5[[#This Row],[Actual Redline Completed Footage UG]]/Table5[[#This Row],[Footage UG]], 0)</f>
        <v>1.0117920611194153</v>
      </c>
      <c r="W315" s="721">
        <v>46035</v>
      </c>
      <c r="X315" s="280">
        <v>1</v>
      </c>
      <c r="Y315" s="280">
        <v>1</v>
      </c>
      <c r="Z315" s="280">
        <v>1</v>
      </c>
      <c r="AA315" s="721">
        <v>46052</v>
      </c>
      <c r="AB315" s="363">
        <v>46141</v>
      </c>
      <c r="AC315" s="967" t="s">
        <v>1428</v>
      </c>
      <c r="AD315" s="342"/>
      <c r="AE315" s="797"/>
      <c r="AF315" s="960"/>
    </row>
    <row r="316" spans="1:32" ht="39.75" customHeight="1">
      <c r="A316" s="41"/>
      <c r="B316" s="41"/>
      <c r="C316" s="41"/>
      <c r="D316" s="41"/>
      <c r="E316" s="41"/>
      <c r="F316" s="41"/>
      <c r="G316" s="41"/>
      <c r="H316" s="41"/>
      <c r="I316" s="41"/>
      <c r="J316" s="41"/>
      <c r="K316" s="41"/>
      <c r="L316" s="41"/>
      <c r="M316" s="41"/>
      <c r="N316" s="41"/>
      <c r="O316" s="596"/>
      <c r="P316" s="1311"/>
      <c r="Q316" s="11"/>
      <c r="R316" s="103"/>
      <c r="S316" s="74"/>
      <c r="T316" s="11"/>
      <c r="U316" s="11"/>
      <c r="V316" s="11"/>
      <c r="W316" s="11"/>
      <c r="X316" s="340"/>
      <c r="Y316" s="11"/>
      <c r="Z316" s="11"/>
      <c r="AA316" s="11"/>
      <c r="AB316" s="81"/>
      <c r="AC316" s="432"/>
      <c r="AD316" s="1137"/>
    </row>
    <row r="317" spans="1:32" ht="39.75" customHeight="1">
      <c r="A317" s="41"/>
      <c r="B317" s="41"/>
      <c r="C317" s="41"/>
      <c r="D317" s="41"/>
      <c r="E317" s="41"/>
      <c r="F317" s="41"/>
      <c r="G317" s="41"/>
      <c r="H317" s="41"/>
      <c r="I317" s="41"/>
      <c r="J317" s="41"/>
      <c r="K317" s="41"/>
      <c r="L317" s="41"/>
      <c r="M317" s="41"/>
      <c r="N317" s="41"/>
      <c r="O317" s="596"/>
      <c r="P317" s="1311"/>
      <c r="Q317" s="11"/>
      <c r="R317" s="11"/>
      <c r="S317" s="11"/>
      <c r="T317" s="103"/>
      <c r="U317" s="103"/>
      <c r="V317" s="103"/>
      <c r="W317" s="103"/>
      <c r="X317" s="74"/>
      <c r="Y317" s="11"/>
      <c r="Z317" s="11"/>
      <c r="AA317" s="11"/>
      <c r="AB317" s="81"/>
      <c r="AC317" s="432"/>
      <c r="AD317" s="1137"/>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0"/>
      <c r="Y318" s="962"/>
      <c r="Z318" s="962"/>
      <c r="AA318" s="962"/>
      <c r="AB318" s="350"/>
      <c r="AC318" s="1166"/>
      <c r="AD318" s="1154"/>
    </row>
    <row r="319" spans="1:32" ht="39.75" customHeight="1">
      <c r="A319" s="797"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2" t="s">
        <v>890</v>
      </c>
      <c r="Q319" s="390" t="s">
        <v>94</v>
      </c>
      <c r="R319" s="390" t="s">
        <v>97</v>
      </c>
      <c r="S319" s="342" t="s">
        <v>98</v>
      </c>
      <c r="T319" s="342" t="s">
        <v>69</v>
      </c>
      <c r="U319" s="342" t="s">
        <v>536</v>
      </c>
      <c r="V319" s="961" t="s">
        <v>496</v>
      </c>
      <c r="W319" s="961" t="s">
        <v>538</v>
      </c>
      <c r="X319" s="973" t="s">
        <v>539</v>
      </c>
      <c r="Y319" s="984" t="s">
        <v>498</v>
      </c>
      <c r="Z319" s="984" t="s">
        <v>1430</v>
      </c>
      <c r="AA319" s="984" t="s">
        <v>891</v>
      </c>
      <c r="AB319" s="984" t="s">
        <v>1431</v>
      </c>
      <c r="AC319" s="1167" t="s">
        <v>893</v>
      </c>
    </row>
    <row r="320" spans="1:32" ht="39.75" customHeight="1">
      <c r="A320" s="955"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8">
        <f t="shared" ref="V320:V326" si="5">IFERROR($U320/$T320, 0)</f>
        <v>0</v>
      </c>
      <c r="W320" s="680">
        <v>45744</v>
      </c>
      <c r="X320" s="974">
        <v>1</v>
      </c>
      <c r="Y320" s="974"/>
      <c r="Z320" s="974"/>
      <c r="AA320" s="974"/>
      <c r="AB320" s="974"/>
      <c r="AC320" s="11" t="s">
        <v>1432</v>
      </c>
    </row>
    <row r="321" spans="1:29" ht="39.75" customHeight="1">
      <c r="A321" s="955"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1">
        <v>1</v>
      </c>
      <c r="Y321" s="971"/>
      <c r="Z321" s="971"/>
      <c r="AA321" s="971"/>
      <c r="AB321" s="971"/>
      <c r="AC321" s="603"/>
    </row>
    <row r="322" spans="1:29" ht="39.75" customHeight="1">
      <c r="A322" s="955"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1">
        <v>1</v>
      </c>
      <c r="Y322" s="971"/>
      <c r="Z322" s="971"/>
      <c r="AA322" s="971"/>
      <c r="AB322" s="971"/>
      <c r="AC322" s="11"/>
    </row>
    <row r="323" spans="1:29" ht="39.75" customHeight="1">
      <c r="A323" s="955" t="s">
        <v>271</v>
      </c>
      <c r="B323" s="359" t="s">
        <v>28</v>
      </c>
      <c r="C323" s="367">
        <v>45807</v>
      </c>
      <c r="D323" s="366" t="s">
        <v>865</v>
      </c>
      <c r="E323" s="366" t="s">
        <v>260</v>
      </c>
      <c r="F323" s="366" t="s">
        <v>63</v>
      </c>
      <c r="G323" s="368" t="s">
        <v>272</v>
      </c>
      <c r="H323" s="369">
        <v>68</v>
      </c>
      <c r="I323" s="369" t="s">
        <v>38</v>
      </c>
      <c r="J323" s="369" t="s">
        <v>36</v>
      </c>
      <c r="K323" s="1169">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5" t="s">
        <v>281</v>
      </c>
      <c r="B324" s="359" t="s">
        <v>28</v>
      </c>
      <c r="C324" s="367">
        <v>45772</v>
      </c>
      <c r="D324" s="366" t="s">
        <v>865</v>
      </c>
      <c r="E324" s="366" t="s">
        <v>260</v>
      </c>
      <c r="F324" s="366" t="s">
        <v>63</v>
      </c>
      <c r="G324" s="1170"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5" t="s">
        <v>359</v>
      </c>
      <c r="B325" s="359" t="s">
        <v>28</v>
      </c>
      <c r="C325" s="367">
        <v>45772</v>
      </c>
      <c r="D325" s="345" t="s">
        <v>472</v>
      </c>
      <c r="E325" s="345">
        <v>45698</v>
      </c>
      <c r="F325" s="367" t="s">
        <v>1185</v>
      </c>
      <c r="G325" s="1100" t="s">
        <v>360</v>
      </c>
      <c r="H325" s="369">
        <v>82</v>
      </c>
      <c r="I325" s="369" t="s">
        <v>591</v>
      </c>
      <c r="J325" s="369" t="s">
        <v>30</v>
      </c>
      <c r="K325" s="1169">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3"/>
      <c r="Z325" s="1073"/>
      <c r="AA325" s="1073"/>
      <c r="AB325" s="1073"/>
      <c r="AC325" s="972" t="s">
        <v>1435</v>
      </c>
    </row>
    <row r="326" spans="1:29" ht="39.75" customHeight="1">
      <c r="A326" s="955"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1"/>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11"/>
      <c r="Q328" s="11"/>
      <c r="R328" s="11"/>
      <c r="S328" s="11"/>
      <c r="T328" s="11"/>
      <c r="U328" s="11"/>
      <c r="V328" s="11"/>
      <c r="W328" s="11"/>
      <c r="X328" s="11"/>
      <c r="Y328" s="11"/>
      <c r="Z328" s="11"/>
      <c r="AA328" s="135"/>
      <c r="AB328" s="11"/>
      <c r="AC328" s="11"/>
    </row>
    <row r="329" spans="1:29" ht="39.75" customHeight="1">
      <c r="A329" s="980" t="s">
        <v>67</v>
      </c>
      <c r="B329" s="980" t="s">
        <v>90</v>
      </c>
      <c r="C329" s="980" t="s">
        <v>91</v>
      </c>
      <c r="D329" s="980" t="s">
        <v>444</v>
      </c>
      <c r="E329" s="980" t="s">
        <v>528</v>
      </c>
      <c r="F329" s="980" t="s">
        <v>529</v>
      </c>
      <c r="G329" s="980" t="s">
        <v>92</v>
      </c>
      <c r="H329" s="980" t="s">
        <v>68</v>
      </c>
      <c r="I329" s="980" t="s">
        <v>93</v>
      </c>
      <c r="J329" s="980" t="s">
        <v>26</v>
      </c>
      <c r="K329" s="980" t="s">
        <v>530</v>
      </c>
      <c r="L329" s="980" t="s">
        <v>96</v>
      </c>
      <c r="M329" s="980" t="s">
        <v>95</v>
      </c>
      <c r="N329" s="981" t="s">
        <v>531</v>
      </c>
      <c r="O329" s="981" t="s">
        <v>1437</v>
      </c>
      <c r="P329" s="417" t="s">
        <v>888</v>
      </c>
      <c r="Q329" s="980" t="s">
        <v>97</v>
      </c>
      <c r="R329" s="982" t="s">
        <v>98</v>
      </c>
      <c r="S329" s="982" t="s">
        <v>533</v>
      </c>
      <c r="T329" s="982" t="s">
        <v>1438</v>
      </c>
      <c r="U329" s="982" t="s">
        <v>1439</v>
      </c>
      <c r="V329" s="982" t="s">
        <v>891</v>
      </c>
      <c r="W329" s="982" t="s">
        <v>69</v>
      </c>
      <c r="X329" s="982" t="s">
        <v>536</v>
      </c>
      <c r="Y329" s="961" t="s">
        <v>537</v>
      </c>
      <c r="Z329" s="961" t="s">
        <v>496</v>
      </c>
      <c r="AA329" s="961" t="s">
        <v>538</v>
      </c>
      <c r="AB329" s="986" t="s">
        <v>893</v>
      </c>
      <c r="AC329" s="983" t="s">
        <v>541</v>
      </c>
    </row>
    <row r="330" spans="1:29" ht="39.75" customHeight="1">
      <c r="A330" s="975" t="s">
        <v>1440</v>
      </c>
      <c r="B330" s="358" t="s">
        <v>31</v>
      </c>
      <c r="C330" s="976"/>
      <c r="D330" s="360" t="s">
        <v>50</v>
      </c>
      <c r="E330" s="360">
        <v>45768</v>
      </c>
      <c r="F330" s="375" t="s">
        <v>946</v>
      </c>
      <c r="G330" s="358"/>
      <c r="H330" s="362">
        <v>0</v>
      </c>
      <c r="I330" s="1064" t="s">
        <v>38</v>
      </c>
      <c r="J330" s="362" t="s">
        <v>36</v>
      </c>
      <c r="K330" s="976"/>
      <c r="L330" s="366" t="s">
        <v>36</v>
      </c>
      <c r="M330" s="362" t="s">
        <v>238</v>
      </c>
      <c r="N330" s="415">
        <v>0</v>
      </c>
      <c r="O330" s="362" t="s">
        <v>238</v>
      </c>
      <c r="P330" s="977"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5" t="s">
        <v>1441</v>
      </c>
      <c r="B331" s="358" t="s">
        <v>31</v>
      </c>
      <c r="C331" s="976"/>
      <c r="D331" s="360" t="s">
        <v>50</v>
      </c>
      <c r="E331" s="360">
        <v>45768</v>
      </c>
      <c r="F331" s="375" t="s">
        <v>946</v>
      </c>
      <c r="G331" s="358"/>
      <c r="H331" s="362">
        <v>0</v>
      </c>
      <c r="I331" s="1064" t="s">
        <v>38</v>
      </c>
      <c r="J331" s="362" t="s">
        <v>36</v>
      </c>
      <c r="K331" s="976"/>
      <c r="L331" s="366" t="s">
        <v>36</v>
      </c>
      <c r="M331" s="362" t="s">
        <v>238</v>
      </c>
      <c r="N331" s="415">
        <v>0</v>
      </c>
      <c r="O331" s="362" t="s">
        <v>238</v>
      </c>
      <c r="P331" s="977" t="s">
        <v>38</v>
      </c>
      <c r="Q331" s="277" t="s">
        <v>36</v>
      </c>
      <c r="R331" s="373" t="s">
        <v>584</v>
      </c>
      <c r="S331" s="373" t="s">
        <v>584</v>
      </c>
      <c r="T331" s="373" t="s">
        <v>584</v>
      </c>
      <c r="U331" s="277"/>
      <c r="V331" s="373">
        <v>3</v>
      </c>
      <c r="W331" s="373">
        <v>3</v>
      </c>
      <c r="X331" s="364">
        <f t="shared" si="6"/>
        <v>0</v>
      </c>
      <c r="Y331" s="383">
        <f>IFERROR($W331/$V331, 0)</f>
        <v>1</v>
      </c>
      <c r="Z331" s="383"/>
      <c r="AA331" s="370">
        <v>45768</v>
      </c>
      <c r="AB331" s="985"/>
    </row>
    <row r="332" spans="1:29" ht="39.75" customHeight="1">
      <c r="A332" s="41"/>
      <c r="B332" s="41"/>
      <c r="C332" s="41"/>
      <c r="D332" s="41"/>
      <c r="E332" s="41"/>
      <c r="F332" s="41"/>
      <c r="G332" s="41"/>
      <c r="H332" s="41"/>
      <c r="I332" s="41"/>
      <c r="J332" s="41"/>
      <c r="K332" s="41"/>
      <c r="L332" s="41"/>
      <c r="M332" s="41"/>
      <c r="N332" s="41"/>
      <c r="O332" s="596"/>
      <c r="P332" s="1311"/>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1"/>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1"/>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1"/>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1"/>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1"/>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1"/>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1"/>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1"/>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6" workbookViewId="0">
      <selection activeCell="J1536" sqref="J153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9"/>
      <c r="C4" s="1499"/>
      <c r="D4" s="1499"/>
      <c r="E4" s="1499"/>
      <c r="F4" s="1499">
        <v>1049</v>
      </c>
      <c r="G4" s="1499">
        <v>1049</v>
      </c>
      <c r="J4" s="12" t="s">
        <v>1446</v>
      </c>
      <c r="K4" t="s">
        <v>48</v>
      </c>
      <c r="N4" s="12" t="s">
        <v>1446</v>
      </c>
      <c r="O4" t="s">
        <v>1447</v>
      </c>
      <c r="P4" t="s">
        <v>1448</v>
      </c>
      <c r="Q4" t="s">
        <v>1449</v>
      </c>
      <c r="R4" t="s">
        <v>473</v>
      </c>
    </row>
    <row r="5" spans="1:18">
      <c r="A5" t="s">
        <v>296</v>
      </c>
      <c r="B5" s="1499"/>
      <c r="C5" s="1499"/>
      <c r="D5" s="1499">
        <v>1426</v>
      </c>
      <c r="E5" s="1499">
        <v>1190</v>
      </c>
      <c r="F5" s="1499">
        <v>23</v>
      </c>
      <c r="G5" s="1499">
        <v>2639</v>
      </c>
      <c r="J5" t="s">
        <v>1187</v>
      </c>
      <c r="K5" s="1499">
        <v>6147</v>
      </c>
      <c r="N5" t="s">
        <v>1187</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1450</v>
      </c>
      <c r="K7" s="1499">
        <v>0</v>
      </c>
      <c r="N7" t="s">
        <v>1207</v>
      </c>
      <c r="O7" s="1499">
        <v>3158</v>
      </c>
      <c r="P7" s="1499">
        <v>21322</v>
      </c>
      <c r="Q7" s="1499">
        <v>12406</v>
      </c>
      <c r="R7" s="1499">
        <v>36886</v>
      </c>
    </row>
    <row r="8" spans="1:18">
      <c r="A8" t="s">
        <v>308</v>
      </c>
      <c r="B8" s="1499"/>
      <c r="C8" s="1499">
        <v>241</v>
      </c>
      <c r="D8" s="1499">
        <v>366</v>
      </c>
      <c r="E8" s="1499">
        <v>202</v>
      </c>
      <c r="F8" s="1499">
        <v>120</v>
      </c>
      <c r="G8" s="1499">
        <v>929</v>
      </c>
      <c r="J8" t="s">
        <v>1207</v>
      </c>
      <c r="K8" s="1499">
        <v>3629</v>
      </c>
      <c r="N8" t="s">
        <v>1212</v>
      </c>
      <c r="O8" s="1499"/>
      <c r="P8" s="1499">
        <v>4135</v>
      </c>
      <c r="Q8" s="1499">
        <v>7641</v>
      </c>
      <c r="R8" s="1499">
        <v>11776</v>
      </c>
    </row>
    <row r="9" spans="1:18">
      <c r="A9" t="s">
        <v>177</v>
      </c>
      <c r="B9" s="1499"/>
      <c r="C9" s="1499"/>
      <c r="D9" s="1499"/>
      <c r="E9" s="1499">
        <v>106</v>
      </c>
      <c r="F9" s="1499"/>
      <c r="G9" s="1499">
        <v>106</v>
      </c>
      <c r="J9" t="s">
        <v>1212</v>
      </c>
      <c r="K9" s="1499">
        <v>0</v>
      </c>
      <c r="N9" t="s">
        <v>1451</v>
      </c>
      <c r="O9" s="1499">
        <v>7188</v>
      </c>
      <c r="P9" s="1499">
        <v>23895</v>
      </c>
      <c r="Q9" s="1499">
        <v>13411</v>
      </c>
      <c r="R9" s="1499">
        <v>44494</v>
      </c>
    </row>
    <row r="10" spans="1:18">
      <c r="A10" t="s">
        <v>181</v>
      </c>
      <c r="B10" s="1499"/>
      <c r="C10" s="1499">
        <v>534</v>
      </c>
      <c r="D10" s="1499">
        <v>460</v>
      </c>
      <c r="E10" s="1499">
        <v>886</v>
      </c>
      <c r="F10" s="1499">
        <v>202</v>
      </c>
      <c r="G10" s="1499">
        <v>2082</v>
      </c>
      <c r="J10" t="s">
        <v>1215</v>
      </c>
      <c r="K10" s="1499">
        <v>933</v>
      </c>
      <c r="N10" t="s">
        <v>987</v>
      </c>
      <c r="O10" s="1499">
        <v>6561</v>
      </c>
      <c r="P10" s="1499">
        <v>14625</v>
      </c>
      <c r="Q10" s="1499">
        <v>17060</v>
      </c>
      <c r="R10" s="1499">
        <v>38246</v>
      </c>
    </row>
    <row r="11" spans="1:18">
      <c r="A11" t="s">
        <v>427</v>
      </c>
      <c r="B11" s="1499"/>
      <c r="C11" s="1499">
        <v>1990</v>
      </c>
      <c r="D11" s="1499">
        <v>1045</v>
      </c>
      <c r="E11" s="1499"/>
      <c r="F11" s="1499"/>
      <c r="G11" s="1499">
        <v>3035</v>
      </c>
      <c r="J11" t="s">
        <v>1451</v>
      </c>
      <c r="K11" s="1499">
        <v>4129</v>
      </c>
      <c r="N11" t="s">
        <v>914</v>
      </c>
      <c r="O11" s="1499"/>
      <c r="P11" s="1499">
        <v>5968</v>
      </c>
      <c r="Q11" s="1499">
        <v>20002</v>
      </c>
      <c r="R11" s="1499">
        <v>25970</v>
      </c>
    </row>
    <row r="12" spans="1:18">
      <c r="A12" t="s">
        <v>473</v>
      </c>
      <c r="B12" s="1499">
        <v>2677</v>
      </c>
      <c r="C12" s="1499">
        <v>2967</v>
      </c>
      <c r="D12" s="1499">
        <v>3297</v>
      </c>
      <c r="E12" s="1499">
        <v>2384</v>
      </c>
      <c r="F12" s="1499">
        <v>1394</v>
      </c>
      <c r="G12" s="1499">
        <v>12719</v>
      </c>
      <c r="J12" t="s">
        <v>987</v>
      </c>
      <c r="K12" s="1499">
        <v>7128</v>
      </c>
      <c r="N12" t="s">
        <v>1196</v>
      </c>
      <c r="O12" s="1499">
        <v>2073</v>
      </c>
      <c r="P12" s="1499">
        <v>6882</v>
      </c>
      <c r="Q12" s="1499">
        <v>7027</v>
      </c>
      <c r="R12" s="1499">
        <v>15982</v>
      </c>
    </row>
    <row r="13" spans="1:18">
      <c r="J13" t="s">
        <v>1452</v>
      </c>
      <c r="K13" s="1499">
        <v>2298</v>
      </c>
      <c r="N13" t="s">
        <v>473</v>
      </c>
      <c r="O13" s="1499">
        <v>50898</v>
      </c>
      <c r="P13" s="1499">
        <v>153120</v>
      </c>
      <c r="Q13" s="1499">
        <v>118737</v>
      </c>
      <c r="R13" s="1499">
        <v>322755</v>
      </c>
    </row>
    <row r="14" spans="1:18">
      <c r="J14" t="s">
        <v>914</v>
      </c>
      <c r="K14" s="1499">
        <v>13034</v>
      </c>
    </row>
    <row r="15" spans="1:18">
      <c r="A15" s="12" t="s">
        <v>1443</v>
      </c>
      <c r="B15" s="12" t="s">
        <v>1442</v>
      </c>
      <c r="J15" t="s">
        <v>472</v>
      </c>
      <c r="K15" s="1499">
        <v>4828</v>
      </c>
    </row>
    <row r="16" spans="1:18">
      <c r="A16" s="12" t="s">
        <v>1444</v>
      </c>
      <c r="B16" s="48">
        <v>45705</v>
      </c>
      <c r="C16" s="48">
        <v>45706</v>
      </c>
      <c r="D16" s="48">
        <v>45707</v>
      </c>
      <c r="E16" s="48">
        <v>45708</v>
      </c>
      <c r="F16" s="48">
        <v>45709</v>
      </c>
      <c r="G16" t="s">
        <v>473</v>
      </c>
      <c r="J16" t="s">
        <v>1196</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473</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473</v>
      </c>
      <c r="B35" s="1499">
        <v>666</v>
      </c>
      <c r="C35" s="1499">
        <v>3607</v>
      </c>
      <c r="D35" s="1499">
        <v>6573</v>
      </c>
      <c r="E35" s="1499">
        <v>6968</v>
      </c>
      <c r="F35" s="1499">
        <v>9397</v>
      </c>
      <c r="G35" s="1499">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1159</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1453</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473</v>
      </c>
      <c r="B72" s="1499">
        <v>2715</v>
      </c>
      <c r="C72" s="1499">
        <v>5384</v>
      </c>
      <c r="D72" s="1499">
        <v>9765</v>
      </c>
      <c r="E72" s="1499">
        <v>9064</v>
      </c>
      <c r="F72" s="1499">
        <v>6000</v>
      </c>
      <c r="G72" s="1499">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1159</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1453</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1454</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473</v>
      </c>
      <c r="B119" s="1499">
        <v>7386</v>
      </c>
      <c r="C119" s="1499">
        <v>7398</v>
      </c>
      <c r="D119" s="1499">
        <v>6140</v>
      </c>
      <c r="E119" s="1499">
        <v>7383</v>
      </c>
      <c r="F119" s="1499">
        <v>6171</v>
      </c>
      <c r="G119" s="149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1159</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1453</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1455</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473</v>
      </c>
      <c r="B175" s="1499">
        <v>3692</v>
      </c>
      <c r="C175" s="1499">
        <v>8835</v>
      </c>
      <c r="D175" s="1499">
        <v>14012</v>
      </c>
      <c r="E175" s="1499">
        <v>11838</v>
      </c>
      <c r="F175" s="1499">
        <v>6153</v>
      </c>
      <c r="G175" s="1499">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1455</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1456</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1457</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1458</v>
      </c>
      <c r="B220" s="1499"/>
      <c r="C220" s="1499"/>
      <c r="D220" s="1499"/>
      <c r="E220" s="1499"/>
      <c r="F220" s="1499">
        <v>583</v>
      </c>
      <c r="G220" s="1499">
        <v>583</v>
      </c>
    </row>
    <row r="221" spans="1:7">
      <c r="A221" t="s">
        <v>473</v>
      </c>
      <c r="B221" s="1499">
        <v>7728</v>
      </c>
      <c r="C221" s="1499">
        <v>5573</v>
      </c>
      <c r="D221" s="1499">
        <v>6879</v>
      </c>
      <c r="E221" s="1499">
        <v>18825</v>
      </c>
      <c r="F221" s="1499">
        <v>4269</v>
      </c>
      <c r="G221" s="1499">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1459</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1460</v>
      </c>
      <c r="B244" s="1499"/>
      <c r="C244" s="1499"/>
      <c r="D244" s="1499"/>
      <c r="E244" s="1499"/>
      <c r="F244" s="1499"/>
      <c r="G244" s="1499"/>
    </row>
    <row r="245" spans="1:7">
      <c r="A245" t="s">
        <v>1461</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1462</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1463</v>
      </c>
      <c r="B257" s="1499"/>
      <c r="C257" s="1499"/>
      <c r="D257" s="1499"/>
      <c r="E257" s="1499"/>
      <c r="F257" s="1499"/>
      <c r="G257" s="1499"/>
    </row>
    <row r="258" spans="1:7">
      <c r="A258" t="s">
        <v>473</v>
      </c>
      <c r="B258" s="1499">
        <v>6288</v>
      </c>
      <c r="C258" s="1499">
        <v>10704</v>
      </c>
      <c r="D258" s="1499">
        <v>15537</v>
      </c>
      <c r="E258" s="1499">
        <v>4598</v>
      </c>
      <c r="F258" s="1499">
        <v>4133</v>
      </c>
      <c r="G258" s="1499">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511</v>
      </c>
      <c r="B281" s="1499">
        <v>349</v>
      </c>
      <c r="C281" s="1499">
        <v>952</v>
      </c>
      <c r="D281" s="1499">
        <v>952</v>
      </c>
      <c r="E281" s="1499">
        <v>1328</v>
      </c>
      <c r="F281" s="1499">
        <v>397</v>
      </c>
      <c r="G281" s="1499">
        <v>3978</v>
      </c>
    </row>
    <row r="282" spans="1:7">
      <c r="A282" t="s">
        <v>479</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473</v>
      </c>
      <c r="B293" s="1499">
        <v>12032</v>
      </c>
      <c r="C293" s="1499">
        <v>2267</v>
      </c>
      <c r="D293" s="1499">
        <v>3661</v>
      </c>
      <c r="E293" s="1499">
        <v>10915</v>
      </c>
      <c r="F293" s="1499">
        <v>3770</v>
      </c>
      <c r="G293" s="1499">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473</v>
      </c>
      <c r="B322" s="1499">
        <v>5328</v>
      </c>
      <c r="C322" s="1499">
        <v>4629</v>
      </c>
      <c r="D322" s="1499">
        <v>5655</v>
      </c>
      <c r="E322" s="1499">
        <v>4473</v>
      </c>
      <c r="F322" s="1499">
        <v>2741</v>
      </c>
      <c r="G322" s="1499">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1460</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473</v>
      </c>
      <c r="B350" s="1499">
        <v>3213</v>
      </c>
      <c r="C350" s="1499">
        <v>9609</v>
      </c>
      <c r="D350" s="1499">
        <v>8532</v>
      </c>
      <c r="E350" s="1499">
        <v>6325</v>
      </c>
      <c r="F350" s="1499">
        <v>3565</v>
      </c>
      <c r="G350" s="1499">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473</v>
      </c>
      <c r="B380" s="1499">
        <v>2956</v>
      </c>
      <c r="C380" s="1499">
        <v>6650</v>
      </c>
      <c r="D380" s="1499">
        <v>7542</v>
      </c>
      <c r="E380" s="1499">
        <v>7403</v>
      </c>
      <c r="F380" s="1499">
        <v>3549</v>
      </c>
      <c r="G380" s="1499">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1464</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473</v>
      </c>
      <c r="B402" s="1499">
        <v>6951</v>
      </c>
      <c r="C402" s="1499">
        <v>8540</v>
      </c>
      <c r="D402" s="1499">
        <v>8067</v>
      </c>
      <c r="E402" s="1499">
        <v>4788</v>
      </c>
      <c r="F402" s="1499">
        <v>2387</v>
      </c>
      <c r="G402" s="1499">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510</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473</v>
      </c>
      <c r="B428" s="1499">
        <v>3282</v>
      </c>
      <c r="C428" s="1499">
        <v>5067</v>
      </c>
      <c r="D428" s="1499">
        <v>5637</v>
      </c>
      <c r="E428" s="1499">
        <v>6198</v>
      </c>
      <c r="F428" s="1499">
        <v>2723</v>
      </c>
      <c r="G428" s="1499">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1460</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1465</v>
      </c>
      <c r="B447" s="1499"/>
      <c r="C447" s="1499"/>
      <c r="D447" s="1499"/>
      <c r="E447" s="1499"/>
      <c r="F447" s="1499"/>
      <c r="G447" s="1499"/>
    </row>
    <row r="448" spans="1:7">
      <c r="A448" t="s">
        <v>1466</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1467</v>
      </c>
      <c r="B451" s="1499"/>
      <c r="C451" s="1499"/>
      <c r="D451" s="1499"/>
      <c r="E451" s="1499"/>
      <c r="F451" s="1499">
        <v>151</v>
      </c>
      <c r="G451" s="1499">
        <v>151</v>
      </c>
    </row>
    <row r="452" spans="1:7">
      <c r="A452" t="s">
        <v>473</v>
      </c>
      <c r="B452" s="1499"/>
      <c r="C452" s="1499">
        <v>1866</v>
      </c>
      <c r="D452" s="1499">
        <v>2445</v>
      </c>
      <c r="E452" s="1499">
        <v>5402</v>
      </c>
      <c r="F452" s="1499">
        <v>3784</v>
      </c>
      <c r="G452" s="1499">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1468</v>
      </c>
      <c r="B472" s="1499"/>
      <c r="C472" s="1499"/>
      <c r="D472" s="1499"/>
      <c r="E472" s="1499">
        <v>260</v>
      </c>
      <c r="F472" s="1499">
        <v>129</v>
      </c>
      <c r="G472" s="1499">
        <v>389</v>
      </c>
    </row>
    <row r="473" spans="1:7">
      <c r="A473" t="s">
        <v>1469</v>
      </c>
      <c r="B473" s="1499"/>
      <c r="C473" s="1499"/>
      <c r="D473" s="1499"/>
      <c r="E473" s="1499"/>
      <c r="F473" s="1499"/>
      <c r="G473" s="1499"/>
    </row>
    <row r="474" spans="1:7">
      <c r="A474" t="s">
        <v>473</v>
      </c>
      <c r="B474" s="1499">
        <v>4596</v>
      </c>
      <c r="C474" s="1499">
        <v>3924</v>
      </c>
      <c r="D474" s="1499">
        <v>3428</v>
      </c>
      <c r="E474" s="1499">
        <v>1980</v>
      </c>
      <c r="F474" s="1499">
        <v>1544</v>
      </c>
      <c r="G474" s="1499">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1470</v>
      </c>
      <c r="B487" s="1499"/>
      <c r="C487" s="1499"/>
      <c r="D487" s="1499"/>
      <c r="E487" s="1499"/>
      <c r="F487" s="1499"/>
    </row>
    <row r="488" spans="1:7">
      <c r="A488" t="s">
        <v>1471</v>
      </c>
      <c r="B488" s="1499"/>
      <c r="C488" s="1499"/>
      <c r="D488" s="1499"/>
      <c r="E488" s="1499"/>
      <c r="F488" s="1499"/>
    </row>
    <row r="489" spans="1:7">
      <c r="A489" t="s">
        <v>1472</v>
      </c>
      <c r="B489" s="1499"/>
      <c r="C489" s="1499"/>
      <c r="D489" s="1499"/>
      <c r="E489" s="1499"/>
      <c r="F489" s="1499"/>
    </row>
    <row r="490" spans="1:7">
      <c r="A490" t="s">
        <v>1473</v>
      </c>
      <c r="B490" s="1499"/>
      <c r="C490" s="1499"/>
      <c r="D490" s="1499"/>
      <c r="E490" s="1499"/>
      <c r="F490" s="1499"/>
    </row>
    <row r="491" spans="1:7">
      <c r="A491" t="s">
        <v>1474</v>
      </c>
      <c r="B491" s="1499"/>
      <c r="C491" s="1499"/>
      <c r="D491" s="1499"/>
      <c r="E491" s="1499"/>
      <c r="F491" s="1499"/>
    </row>
    <row r="492" spans="1:7">
      <c r="A492" t="s">
        <v>473</v>
      </c>
      <c r="B492" s="1499">
        <v>2983</v>
      </c>
      <c r="C492" s="1499">
        <v>3593</v>
      </c>
      <c r="D492" s="1499">
        <v>3943</v>
      </c>
      <c r="E492" s="1499">
        <v>711</v>
      </c>
      <c r="F492" s="1499">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1467</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1475</v>
      </c>
      <c r="B506" s="1499">
        <v>6</v>
      </c>
      <c r="C506" s="1499"/>
      <c r="D506" s="1499"/>
      <c r="E506" s="1499"/>
      <c r="F506" s="1499"/>
      <c r="G506" s="1499">
        <v>6</v>
      </c>
    </row>
    <row r="507" spans="1:7">
      <c r="A507" t="s">
        <v>1476</v>
      </c>
      <c r="B507" s="1499"/>
      <c r="C507" s="1499"/>
      <c r="D507" s="1499"/>
      <c r="E507" s="1499"/>
      <c r="F507" s="1499"/>
      <c r="G507" s="1499"/>
    </row>
    <row r="508" spans="1:7">
      <c r="A508" t="s">
        <v>505</v>
      </c>
      <c r="B508" s="1499"/>
      <c r="C508" s="1499"/>
      <c r="D508" s="1499"/>
      <c r="E508" s="1499"/>
      <c r="F508" s="1499"/>
      <c r="G508" s="1499"/>
    </row>
    <row r="509" spans="1:7">
      <c r="A509" t="s">
        <v>223</v>
      </c>
      <c r="B509" s="1499"/>
      <c r="C509" s="1499"/>
      <c r="D509" s="1499">
        <v>610</v>
      </c>
      <c r="E509" s="1499">
        <v>2523</v>
      </c>
      <c r="F509" s="1499"/>
      <c r="G509" s="1499">
        <v>3133</v>
      </c>
    </row>
    <row r="510" spans="1:7">
      <c r="A510" t="s">
        <v>1477</v>
      </c>
      <c r="B510" s="1499"/>
      <c r="C510" s="1499"/>
      <c r="D510" s="1499"/>
      <c r="E510" s="1499"/>
      <c r="F510" s="1499"/>
      <c r="G510" s="1499"/>
    </row>
    <row r="511" spans="1:7">
      <c r="A511" t="s">
        <v>473</v>
      </c>
      <c r="B511" s="1499">
        <v>3758</v>
      </c>
      <c r="C511" s="1499">
        <v>3342</v>
      </c>
      <c r="D511" s="1499">
        <v>2404</v>
      </c>
      <c r="E511" s="1499">
        <v>3965</v>
      </c>
      <c r="F511" s="1499">
        <v>437</v>
      </c>
      <c r="G511" s="1499">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1478</v>
      </c>
      <c r="B523" s="1499">
        <v>155</v>
      </c>
      <c r="C523" s="1499"/>
      <c r="D523" s="1499"/>
      <c r="E523" s="1499"/>
      <c r="F523" s="1499"/>
      <c r="G523" s="1499">
        <v>155</v>
      </c>
    </row>
    <row r="524" spans="1:7">
      <c r="A524" t="s">
        <v>1479</v>
      </c>
      <c r="B524" s="1499"/>
      <c r="C524" s="1499"/>
      <c r="D524" s="1499"/>
      <c r="E524" s="1499"/>
      <c r="F524" s="1499"/>
      <c r="G524" s="1499"/>
    </row>
    <row r="525" spans="1:7">
      <c r="A525" t="s">
        <v>473</v>
      </c>
      <c r="B525" s="1499">
        <v>2363</v>
      </c>
      <c r="C525" s="1499">
        <v>2146</v>
      </c>
      <c r="D525" s="1499">
        <v>2345</v>
      </c>
      <c r="E525" s="1499">
        <v>1790</v>
      </c>
      <c r="F525" s="1499"/>
      <c r="G525" s="1499">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473</v>
      </c>
      <c r="B541" s="1499">
        <v>2589</v>
      </c>
      <c r="C541" s="1499">
        <v>4755</v>
      </c>
      <c r="D541" s="1499">
        <v>3630</v>
      </c>
      <c r="E541" s="1499">
        <v>1441</v>
      </c>
      <c r="F541" s="1499">
        <v>166</v>
      </c>
      <c r="G541" s="1499">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473</v>
      </c>
      <c r="B558" s="1499">
        <v>2563</v>
      </c>
      <c r="C558" s="1499">
        <v>4503</v>
      </c>
      <c r="D558" s="1499">
        <v>3637</v>
      </c>
      <c r="E558" s="1499">
        <v>4425</v>
      </c>
      <c r="F558" s="1499">
        <v>733</v>
      </c>
      <c r="G558" s="1499">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473</v>
      </c>
      <c r="B573" s="1499">
        <v>1365</v>
      </c>
      <c r="C573" s="1499">
        <v>880</v>
      </c>
      <c r="D573" s="1499">
        <v>916</v>
      </c>
      <c r="E573" s="1499">
        <v>372</v>
      </c>
      <c r="F573" s="1499">
        <v>0</v>
      </c>
      <c r="G573" s="1499">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473</v>
      </c>
      <c r="B585" s="1499">
        <v>2490</v>
      </c>
      <c r="C585" s="1499">
        <v>1352</v>
      </c>
      <c r="D585" s="1499">
        <v>321</v>
      </c>
      <c r="E585" s="1499">
        <v>400</v>
      </c>
      <c r="F585" s="1499">
        <v>198</v>
      </c>
      <c r="G585" s="1499">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473</v>
      </c>
      <c r="B599" s="1499">
        <v>862</v>
      </c>
      <c r="C599" s="1499">
        <v>1816</v>
      </c>
      <c r="D599" s="1499">
        <v>1402</v>
      </c>
      <c r="E599" s="1499">
        <v>2661</v>
      </c>
      <c r="F599" s="1499">
        <v>47</v>
      </c>
      <c r="G599" s="14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1480</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473</v>
      </c>
      <c r="B618" s="1499">
        <v>3849</v>
      </c>
      <c r="C618" s="1499">
        <v>5584</v>
      </c>
      <c r="D618" s="1499">
        <v>3571</v>
      </c>
      <c r="E618" s="1499">
        <v>5222</v>
      </c>
      <c r="F618" s="1499">
        <v>585</v>
      </c>
      <c r="G618" s="1499">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473</v>
      </c>
      <c r="B634" s="1499">
        <v>4193</v>
      </c>
      <c r="C634" s="1499">
        <v>3518</v>
      </c>
      <c r="D634" s="1499">
        <v>4552</v>
      </c>
      <c r="E634" s="1499">
        <v>3977</v>
      </c>
      <c r="F634" s="1499">
        <v>1878</v>
      </c>
      <c r="G634" s="1499">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473</v>
      </c>
      <c r="B646" s="1499">
        <v>918</v>
      </c>
      <c r="C646" s="1499">
        <v>2865</v>
      </c>
      <c r="D646" s="1499">
        <v>2804</v>
      </c>
      <c r="E646" s="1499">
        <v>1582</v>
      </c>
      <c r="F646" s="1499">
        <v>718</v>
      </c>
      <c r="G646" s="1499">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1481</v>
      </c>
      <c r="B658" s="1499"/>
      <c r="C658" s="1499"/>
      <c r="D658" s="1499"/>
      <c r="E658" s="1499"/>
      <c r="F658" s="1499"/>
      <c r="G658" s="1499"/>
    </row>
    <row r="659" spans="1:7">
      <c r="A659" t="s">
        <v>130</v>
      </c>
      <c r="B659" s="1499"/>
      <c r="C659" s="1499"/>
      <c r="D659" s="1499"/>
      <c r="E659" s="1499"/>
      <c r="F659" s="1499">
        <v>391</v>
      </c>
      <c r="G659" s="1499">
        <v>391</v>
      </c>
    </row>
    <row r="660" spans="1:7">
      <c r="A660" t="s">
        <v>473</v>
      </c>
      <c r="B660" s="1499">
        <v>2410</v>
      </c>
      <c r="C660" s="1499">
        <v>3698</v>
      </c>
      <c r="D660" s="1499">
        <v>2288</v>
      </c>
      <c r="E660" s="1499">
        <v>861</v>
      </c>
      <c r="F660" s="1499">
        <v>544</v>
      </c>
      <c r="G660" s="1499">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1482</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509</v>
      </c>
      <c r="B678" s="1499"/>
      <c r="C678" s="1499"/>
      <c r="D678" s="1499"/>
      <c r="E678" s="1499"/>
      <c r="F678" s="1499">
        <v>878</v>
      </c>
      <c r="G678" s="1499">
        <v>878</v>
      </c>
    </row>
    <row r="679" spans="1:7">
      <c r="A679" t="s">
        <v>473</v>
      </c>
      <c r="B679" s="1499">
        <v>2366</v>
      </c>
      <c r="C679" s="1499">
        <v>4375</v>
      </c>
      <c r="D679" s="1499">
        <v>4351</v>
      </c>
      <c r="E679" s="1499">
        <v>4159</v>
      </c>
      <c r="F679" s="1499">
        <v>2371</v>
      </c>
      <c r="G679" s="149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1482</v>
      </c>
      <c r="B691" s="1499">
        <v>809</v>
      </c>
      <c r="C691" s="1499">
        <v>533</v>
      </c>
      <c r="D691" s="1499"/>
      <c r="E691" s="1499"/>
      <c r="F691" s="1499"/>
      <c r="G691" s="1499">
        <v>1342</v>
      </c>
    </row>
    <row r="692" spans="1:7">
      <c r="A692" t="s">
        <v>509</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1084</v>
      </c>
      <c r="B700" s="1499"/>
      <c r="C700" s="1499"/>
      <c r="D700" s="1499"/>
      <c r="E700" s="1499"/>
      <c r="F700" s="1499"/>
      <c r="G700" s="1499"/>
    </row>
    <row r="701" spans="1:7">
      <c r="A701" t="s">
        <v>473</v>
      </c>
      <c r="B701" s="1499">
        <v>3421</v>
      </c>
      <c r="C701" s="1499">
        <v>4269</v>
      </c>
      <c r="D701" s="1499">
        <v>5361</v>
      </c>
      <c r="E701" s="1499">
        <v>3598</v>
      </c>
      <c r="F701" s="1499">
        <v>1314</v>
      </c>
      <c r="G701" s="1499">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1084</v>
      </c>
      <c r="B717" s="1499"/>
      <c r="C717" s="1499"/>
      <c r="D717" s="1499">
        <v>1491</v>
      </c>
      <c r="E717" s="1499">
        <v>1549</v>
      </c>
      <c r="F717" s="1499"/>
      <c r="G717" s="1499">
        <v>3040</v>
      </c>
    </row>
    <row r="718" spans="1:7">
      <c r="A718" t="s">
        <v>1483</v>
      </c>
      <c r="B718" s="1499"/>
      <c r="C718" s="1499"/>
      <c r="D718" s="1499"/>
      <c r="E718" s="1499"/>
      <c r="F718" s="1499"/>
      <c r="G718" s="1499"/>
    </row>
    <row r="719" spans="1:7">
      <c r="A719" t="s">
        <v>986</v>
      </c>
      <c r="B719" s="1499"/>
      <c r="C719" s="1499"/>
      <c r="D719" s="1499"/>
      <c r="E719" s="1499">
        <v>903</v>
      </c>
      <c r="F719" s="1499"/>
      <c r="G719" s="1499">
        <v>903</v>
      </c>
    </row>
    <row r="720" spans="1:7">
      <c r="A720" t="s">
        <v>142</v>
      </c>
      <c r="B720" s="1499"/>
      <c r="C720" s="1499"/>
      <c r="D720" s="1499"/>
      <c r="E720" s="1499"/>
      <c r="F720" s="1499">
        <v>285</v>
      </c>
      <c r="G720" s="1499">
        <v>285</v>
      </c>
    </row>
    <row r="721" spans="1:7">
      <c r="A721" t="s">
        <v>473</v>
      </c>
      <c r="B721" s="1499"/>
      <c r="C721" s="1499">
        <v>992</v>
      </c>
      <c r="D721" s="1499">
        <v>6977</v>
      </c>
      <c r="E721" s="1499">
        <v>2557</v>
      </c>
      <c r="F721" s="1499">
        <v>538</v>
      </c>
      <c r="G721" s="1499">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1482</v>
      </c>
      <c r="B728" s="1499">
        <v>2498</v>
      </c>
      <c r="C728" s="1499">
        <v>1192</v>
      </c>
      <c r="D728" s="1499">
        <v>1925</v>
      </c>
      <c r="E728" s="1499"/>
      <c r="F728" s="1499"/>
      <c r="G728" s="1499">
        <v>5615</v>
      </c>
    </row>
    <row r="729" spans="1:7">
      <c r="A729" t="s">
        <v>509</v>
      </c>
      <c r="B729" s="1499"/>
      <c r="C729" s="1499"/>
      <c r="D729" s="1499"/>
      <c r="E729" s="1499">
        <v>443</v>
      </c>
      <c r="F729" s="1499"/>
      <c r="G729" s="1499">
        <v>443</v>
      </c>
    </row>
    <row r="730" spans="1:7">
      <c r="A730" t="s">
        <v>1084</v>
      </c>
      <c r="B730" s="1499">
        <v>918</v>
      </c>
      <c r="C730" s="1499"/>
      <c r="D730" s="1499"/>
      <c r="E730" s="1499"/>
      <c r="F730" s="1499"/>
      <c r="G730" s="1499">
        <v>918</v>
      </c>
    </row>
    <row r="731" spans="1:7">
      <c r="A731" t="s">
        <v>986</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1027</v>
      </c>
      <c r="B734" s="1499"/>
      <c r="C734" s="1499"/>
      <c r="D734" s="1499">
        <v>740</v>
      </c>
      <c r="E734" s="1499"/>
      <c r="F734" s="1499"/>
      <c r="G734" s="1499">
        <v>740</v>
      </c>
    </row>
    <row r="735" spans="1:7">
      <c r="A735" t="s">
        <v>255</v>
      </c>
      <c r="B735" s="1499"/>
      <c r="C735" s="1499"/>
      <c r="D735" s="1499"/>
      <c r="E735" s="1499">
        <v>267</v>
      </c>
      <c r="F735" s="1499"/>
      <c r="G735" s="1499">
        <v>267</v>
      </c>
    </row>
    <row r="736" spans="1:7">
      <c r="A736" t="s">
        <v>894</v>
      </c>
      <c r="B736" s="1499"/>
      <c r="C736" s="1499"/>
      <c r="D736" s="1499">
        <v>307</v>
      </c>
      <c r="E736" s="1499">
        <v>920</v>
      </c>
      <c r="F736" s="1499">
        <v>610</v>
      </c>
      <c r="G736" s="1499">
        <v>1837</v>
      </c>
    </row>
    <row r="737" spans="1:7">
      <c r="A737" t="s">
        <v>473</v>
      </c>
      <c r="B737" s="1499">
        <v>3670</v>
      </c>
      <c r="C737" s="1499">
        <v>3207</v>
      </c>
      <c r="D737" s="1499">
        <v>4215</v>
      </c>
      <c r="E737" s="1499">
        <v>2293</v>
      </c>
      <c r="F737" s="1499">
        <v>819</v>
      </c>
      <c r="G737" s="1499">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1482</v>
      </c>
      <c r="B747" s="1499"/>
      <c r="C747" s="1499"/>
      <c r="D747" s="1499"/>
      <c r="E747" s="1499"/>
      <c r="F747" s="1499"/>
      <c r="G747" s="1499"/>
    </row>
    <row r="748" spans="1:7">
      <c r="A748" t="s">
        <v>986</v>
      </c>
      <c r="B748" s="1499"/>
      <c r="C748" s="1499"/>
      <c r="D748" s="1499">
        <v>250</v>
      </c>
      <c r="E748" s="1499"/>
      <c r="F748" s="1499"/>
      <c r="G748" s="1499">
        <v>250</v>
      </c>
    </row>
    <row r="749" spans="1:7">
      <c r="A749" t="s">
        <v>1027</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1484</v>
      </c>
      <c r="B751" s="1499"/>
      <c r="C751" s="1499"/>
      <c r="D751" s="1499">
        <v>75</v>
      </c>
      <c r="E751" s="1499"/>
      <c r="F751" s="1499"/>
      <c r="G751" s="1499">
        <v>75</v>
      </c>
    </row>
    <row r="752" spans="1:7">
      <c r="A752" t="s">
        <v>991</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894</v>
      </c>
      <c r="B754" s="1499">
        <v>829</v>
      </c>
      <c r="C754" s="1499"/>
      <c r="D754" s="1499">
        <v>863</v>
      </c>
      <c r="E754" s="1499">
        <v>499</v>
      </c>
      <c r="F754" s="1499">
        <v>475</v>
      </c>
      <c r="G754" s="1499">
        <v>2666</v>
      </c>
    </row>
    <row r="755" spans="1:7">
      <c r="A755" t="s">
        <v>1019</v>
      </c>
      <c r="B755" s="1499"/>
      <c r="C755" s="1499"/>
      <c r="D755" s="1499"/>
      <c r="E755" s="1499">
        <v>754</v>
      </c>
      <c r="F755" s="1499"/>
      <c r="G755" s="1499">
        <v>754</v>
      </c>
    </row>
    <row r="756" spans="1:7">
      <c r="A756" t="s">
        <v>993</v>
      </c>
      <c r="B756" s="1499"/>
      <c r="C756" s="1499"/>
      <c r="D756" s="1499"/>
      <c r="E756" s="1499">
        <v>562</v>
      </c>
      <c r="F756" s="1499"/>
      <c r="G756" s="1499">
        <v>562</v>
      </c>
    </row>
    <row r="757" spans="1:7">
      <c r="A757" t="s">
        <v>473</v>
      </c>
      <c r="B757" s="1499">
        <v>2820</v>
      </c>
      <c r="C757" s="1499">
        <v>3809</v>
      </c>
      <c r="D757" s="1499">
        <v>2830</v>
      </c>
      <c r="E757" s="1499">
        <v>4553</v>
      </c>
      <c r="F757" s="1499">
        <v>545</v>
      </c>
      <c r="G757" s="1499">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510</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1027</v>
      </c>
      <c r="B768" s="1499"/>
      <c r="C768" s="1499"/>
      <c r="D768" s="1499"/>
      <c r="E768" s="1499"/>
      <c r="F768" s="1499"/>
      <c r="G768" s="1499"/>
    </row>
    <row r="769" spans="1:7">
      <c r="A769" t="s">
        <v>991</v>
      </c>
      <c r="B769" s="1499"/>
      <c r="C769" s="1499"/>
      <c r="D769" s="1499"/>
      <c r="E769" s="1499"/>
      <c r="F769" s="1499"/>
      <c r="G769" s="1499"/>
    </row>
    <row r="770" spans="1:7">
      <c r="A770" t="s">
        <v>132</v>
      </c>
      <c r="B770" s="1499"/>
      <c r="C770" s="1499">
        <v>120</v>
      </c>
      <c r="D770" s="1499">
        <v>190</v>
      </c>
      <c r="E770" s="1499"/>
      <c r="F770" s="1499"/>
      <c r="G770" s="1499">
        <v>310</v>
      </c>
    </row>
    <row r="771" spans="1:7">
      <c r="A771" t="s">
        <v>894</v>
      </c>
      <c r="B771" s="1499">
        <v>839</v>
      </c>
      <c r="C771" s="1499"/>
      <c r="D771" s="1499">
        <v>616</v>
      </c>
      <c r="E771" s="1499">
        <v>969</v>
      </c>
      <c r="F771" s="1499">
        <v>552</v>
      </c>
      <c r="G771" s="1499">
        <v>2976</v>
      </c>
    </row>
    <row r="772" spans="1:7">
      <c r="A772" t="s">
        <v>1019</v>
      </c>
      <c r="B772" s="1499">
        <v>1285</v>
      </c>
      <c r="C772" s="1499"/>
      <c r="D772" s="1499"/>
      <c r="E772" s="1499"/>
      <c r="F772" s="1499"/>
      <c r="G772" s="1499">
        <v>1285</v>
      </c>
    </row>
    <row r="773" spans="1:7">
      <c r="A773" t="s">
        <v>993</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1485</v>
      </c>
      <c r="B775" s="1499">
        <v>329</v>
      </c>
      <c r="C775" s="1499">
        <v>427</v>
      </c>
      <c r="D775" s="1499">
        <v>537</v>
      </c>
      <c r="E775" s="1499">
        <v>646</v>
      </c>
      <c r="F775" s="1499">
        <v>793</v>
      </c>
      <c r="G775" s="1499">
        <v>2732</v>
      </c>
    </row>
    <row r="776" spans="1:7">
      <c r="A776" t="s">
        <v>1116</v>
      </c>
      <c r="B776" s="1499">
        <v>335</v>
      </c>
      <c r="C776" s="1499"/>
      <c r="D776" s="1499"/>
      <c r="E776" s="1499"/>
      <c r="F776" s="1499"/>
      <c r="G776" s="1499">
        <v>335</v>
      </c>
    </row>
    <row r="777" spans="1:7">
      <c r="A777" t="s">
        <v>1486</v>
      </c>
      <c r="B777" s="1499">
        <v>415</v>
      </c>
      <c r="C777" s="1499">
        <v>291</v>
      </c>
      <c r="D777" s="1499"/>
      <c r="E777" s="1499"/>
      <c r="F777" s="1499">
        <v>755</v>
      </c>
      <c r="G777" s="1499">
        <v>1461</v>
      </c>
    </row>
    <row r="778" spans="1:7">
      <c r="A778" t="s">
        <v>1002</v>
      </c>
      <c r="B778" s="1499"/>
      <c r="C778" s="1499">
        <v>1231</v>
      </c>
      <c r="D778" s="1499">
        <v>1538</v>
      </c>
      <c r="E778" s="1499">
        <v>1377</v>
      </c>
      <c r="F778" s="1499"/>
      <c r="G778" s="1499">
        <v>4146</v>
      </c>
    </row>
    <row r="779" spans="1:7">
      <c r="A779" t="s">
        <v>1008</v>
      </c>
      <c r="B779" s="1499"/>
      <c r="C779" s="1499"/>
      <c r="D779" s="1499">
        <v>1205</v>
      </c>
      <c r="E779" s="1499">
        <v>1000</v>
      </c>
      <c r="F779" s="1499"/>
      <c r="G779" s="1499">
        <v>2205</v>
      </c>
    </row>
    <row r="780" spans="1:7">
      <c r="A780" t="s">
        <v>950</v>
      </c>
      <c r="B780" s="1499"/>
      <c r="C780" s="1499"/>
      <c r="D780" s="1499">
        <v>240</v>
      </c>
      <c r="E780" s="1499">
        <v>504</v>
      </c>
      <c r="F780" s="1499"/>
      <c r="G780" s="1499">
        <v>744</v>
      </c>
    </row>
    <row r="781" spans="1:7">
      <c r="A781" t="s">
        <v>1487</v>
      </c>
      <c r="B781" s="1499"/>
      <c r="C781" s="1499"/>
      <c r="D781" s="1499"/>
      <c r="E781" s="1499"/>
      <c r="F781" s="1499">
        <v>4135</v>
      </c>
      <c r="G781" s="1499">
        <v>4135</v>
      </c>
    </row>
    <row r="782" spans="1:7">
      <c r="A782" t="s">
        <v>1349</v>
      </c>
      <c r="B782" s="1499"/>
      <c r="C782" s="1499"/>
      <c r="D782" s="1499"/>
      <c r="E782" s="1499"/>
      <c r="F782" s="1499">
        <v>551</v>
      </c>
      <c r="G782" s="1499">
        <v>551</v>
      </c>
    </row>
    <row r="783" spans="1:7">
      <c r="A783" t="s">
        <v>1488</v>
      </c>
      <c r="B783" s="1499"/>
      <c r="C783" s="1499"/>
      <c r="D783" s="1499"/>
      <c r="E783" s="1499"/>
      <c r="F783" s="1499"/>
      <c r="G783" s="1499"/>
    </row>
    <row r="784" spans="1:7">
      <c r="A784" t="s">
        <v>473</v>
      </c>
      <c r="B784" s="1499">
        <v>4394</v>
      </c>
      <c r="C784" s="1499">
        <v>2968</v>
      </c>
      <c r="D784" s="1499">
        <v>5524</v>
      </c>
      <c r="E784" s="1499">
        <v>5070</v>
      </c>
      <c r="F784" s="1499">
        <v>6786</v>
      </c>
      <c r="G784" s="1499">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9"/>
      <c r="C789" s="1499"/>
      <c r="D789" s="1499"/>
      <c r="E789" s="1499"/>
      <c r="F789" s="1499"/>
      <c r="G789" s="1499"/>
    </row>
    <row r="790" spans="1:7">
      <c r="A790" t="s">
        <v>510</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894</v>
      </c>
      <c r="B795" s="1499">
        <v>1375</v>
      </c>
      <c r="C795" s="1499">
        <v>1016</v>
      </c>
      <c r="D795" s="1499">
        <v>312</v>
      </c>
      <c r="E795" s="1499">
        <v>1304</v>
      </c>
      <c r="F795" s="1499">
        <v>617</v>
      </c>
      <c r="G795" s="1499">
        <v>4624</v>
      </c>
    </row>
    <row r="796" spans="1:7">
      <c r="A796" t="s">
        <v>1019</v>
      </c>
      <c r="B796" s="1499"/>
      <c r="C796" s="1499"/>
      <c r="D796" s="1499"/>
      <c r="E796" s="1499"/>
      <c r="F796" s="1499"/>
      <c r="G796" s="1499"/>
    </row>
    <row r="797" spans="1:7">
      <c r="A797" t="s">
        <v>1486</v>
      </c>
      <c r="B797" s="1499">
        <v>1418</v>
      </c>
      <c r="C797" s="1499">
        <v>701</v>
      </c>
      <c r="D797" s="1499"/>
      <c r="E797" s="1499">
        <v>614</v>
      </c>
      <c r="F797" s="1499">
        <v>486</v>
      </c>
      <c r="G797" s="1499">
        <v>3219</v>
      </c>
    </row>
    <row r="798" spans="1:7">
      <c r="A798" t="s">
        <v>1002</v>
      </c>
      <c r="B798" s="1499">
        <v>600</v>
      </c>
      <c r="C798" s="1499"/>
      <c r="D798" s="1499"/>
      <c r="E798" s="1499"/>
      <c r="F798" s="1499"/>
      <c r="G798" s="1499">
        <v>600</v>
      </c>
    </row>
    <row r="799" spans="1:7">
      <c r="A799" t="s">
        <v>1008</v>
      </c>
      <c r="B799" s="1499">
        <v>1002</v>
      </c>
      <c r="C799" s="1499">
        <v>268</v>
      </c>
      <c r="D799" s="1499"/>
      <c r="E799" s="1499"/>
      <c r="F799" s="1499"/>
      <c r="G799" s="1499">
        <v>1270</v>
      </c>
    </row>
    <row r="800" spans="1:7">
      <c r="A800" t="s">
        <v>950</v>
      </c>
      <c r="B800" s="1499">
        <v>80</v>
      </c>
      <c r="C800" s="1499"/>
      <c r="D800" s="1499"/>
      <c r="E800" s="1499"/>
      <c r="F800" s="1499"/>
      <c r="G800" s="1499">
        <v>80</v>
      </c>
    </row>
    <row r="801" spans="1:7">
      <c r="A801" t="s">
        <v>1487</v>
      </c>
      <c r="B801" s="1499">
        <v>2251</v>
      </c>
      <c r="C801" s="1499">
        <v>2014</v>
      </c>
      <c r="D801" s="1499">
        <v>1868</v>
      </c>
      <c r="E801" s="1499">
        <v>2157</v>
      </c>
      <c r="F801" s="1499">
        <v>2953</v>
      </c>
      <c r="G801" s="1499">
        <v>11243</v>
      </c>
    </row>
    <row r="802" spans="1:7">
      <c r="A802" t="s">
        <v>1349</v>
      </c>
      <c r="B802" s="1499">
        <v>454</v>
      </c>
      <c r="C802" s="1499">
        <v>251</v>
      </c>
      <c r="D802" s="1499">
        <v>224</v>
      </c>
      <c r="E802" s="1499">
        <v>789</v>
      </c>
      <c r="F802" s="1499"/>
      <c r="G802" s="1499">
        <v>1718</v>
      </c>
    </row>
    <row r="803" spans="1:7">
      <c r="A803" t="s">
        <v>1221</v>
      </c>
      <c r="B803" s="1499"/>
      <c r="C803" s="1499">
        <v>1253</v>
      </c>
      <c r="D803" s="1499">
        <v>1351</v>
      </c>
      <c r="E803" s="1499">
        <v>443</v>
      </c>
      <c r="F803" s="1499"/>
      <c r="G803" s="1499">
        <v>3047</v>
      </c>
    </row>
    <row r="804" spans="1:7">
      <c r="A804" t="s">
        <v>997</v>
      </c>
      <c r="B804" s="1499"/>
      <c r="C804" s="1499">
        <v>1850</v>
      </c>
      <c r="D804" s="1499">
        <v>1276</v>
      </c>
      <c r="E804" s="1499">
        <v>1479</v>
      </c>
      <c r="F804" s="1499"/>
      <c r="G804" s="1499">
        <v>4605</v>
      </c>
    </row>
    <row r="805" spans="1:7">
      <c r="A805" t="s">
        <v>1043</v>
      </c>
      <c r="B805" s="1499"/>
      <c r="C805" s="1499"/>
      <c r="D805" s="1499">
        <v>1118</v>
      </c>
      <c r="E805" s="1499">
        <v>1472</v>
      </c>
      <c r="F805" s="1499"/>
      <c r="G805" s="1499">
        <v>2590</v>
      </c>
    </row>
    <row r="806" spans="1:7">
      <c r="A806" t="s">
        <v>1039</v>
      </c>
      <c r="B806" s="1499"/>
      <c r="C806" s="1499"/>
      <c r="D806" s="1499"/>
      <c r="E806" s="1499">
        <v>1393</v>
      </c>
      <c r="F806" s="1499"/>
      <c r="G806" s="1499">
        <v>1393</v>
      </c>
    </row>
    <row r="807" spans="1:7">
      <c r="A807" t="s">
        <v>473</v>
      </c>
      <c r="B807" s="1499">
        <v>7888</v>
      </c>
      <c r="C807" s="1499">
        <v>8152</v>
      </c>
      <c r="D807" s="1499">
        <v>7103</v>
      </c>
      <c r="E807" s="1499">
        <v>10576</v>
      </c>
      <c r="F807" s="1499">
        <v>4760</v>
      </c>
      <c r="G807" s="1499">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894</v>
      </c>
      <c r="B819" s="1499">
        <v>768</v>
      </c>
      <c r="C819" s="1499">
        <v>1014</v>
      </c>
      <c r="D819" s="1499"/>
      <c r="E819" s="1499"/>
      <c r="F819" s="1499"/>
      <c r="G819" s="1499">
        <v>1782</v>
      </c>
    </row>
    <row r="820" spans="1:7">
      <c r="A820" t="s">
        <v>1486</v>
      </c>
      <c r="B820" s="1499">
        <v>225</v>
      </c>
      <c r="C820" s="1499">
        <v>1287</v>
      </c>
      <c r="D820" s="1499">
        <v>1185</v>
      </c>
      <c r="E820" s="1499">
        <v>508</v>
      </c>
      <c r="F820" s="1499"/>
      <c r="G820" s="1499">
        <v>3205</v>
      </c>
    </row>
    <row r="821" spans="1:7">
      <c r="A821" t="s">
        <v>1008</v>
      </c>
      <c r="B821" s="1499"/>
      <c r="C821" s="1499"/>
      <c r="D821" s="1499">
        <v>334</v>
      </c>
      <c r="E821" s="1499"/>
      <c r="F821" s="1499"/>
      <c r="G821" s="1499">
        <v>334</v>
      </c>
    </row>
    <row r="822" spans="1:7">
      <c r="A822" t="s">
        <v>1487</v>
      </c>
      <c r="B822" s="1499"/>
      <c r="C822" s="1499">
        <v>216</v>
      </c>
      <c r="D822" s="1499"/>
      <c r="E822" s="1499"/>
      <c r="F822" s="1499"/>
      <c r="G822" s="1499">
        <v>216</v>
      </c>
    </row>
    <row r="823" spans="1:7">
      <c r="A823" t="s">
        <v>1349</v>
      </c>
      <c r="B823" s="1499">
        <v>1088</v>
      </c>
      <c r="C823" s="1499">
        <v>557</v>
      </c>
      <c r="D823" s="1499">
        <v>512</v>
      </c>
      <c r="E823" s="1499">
        <v>369</v>
      </c>
      <c r="F823" s="1499"/>
      <c r="G823" s="1499">
        <v>2526</v>
      </c>
    </row>
    <row r="824" spans="1:7">
      <c r="A824" t="s">
        <v>1221</v>
      </c>
      <c r="B824" s="1499">
        <v>192</v>
      </c>
      <c r="C824" s="1499"/>
      <c r="D824" s="1499"/>
      <c r="E824" s="1499"/>
      <c r="F824" s="1499"/>
      <c r="G824" s="1499">
        <v>192</v>
      </c>
    </row>
    <row r="825" spans="1:7">
      <c r="A825" t="s">
        <v>1043</v>
      </c>
      <c r="B825" s="1499">
        <v>1174</v>
      </c>
      <c r="C825" s="1499">
        <v>1597</v>
      </c>
      <c r="D825" s="1499">
        <v>308</v>
      </c>
      <c r="E825" s="1499"/>
      <c r="F825" s="1499"/>
      <c r="G825" s="1499">
        <v>3079</v>
      </c>
    </row>
    <row r="826" spans="1:7">
      <c r="A826" t="s">
        <v>1039</v>
      </c>
      <c r="B826" s="1499">
        <v>1545</v>
      </c>
      <c r="C826" s="1499">
        <v>995</v>
      </c>
      <c r="D826" s="1499"/>
      <c r="E826" s="1499"/>
      <c r="F826" s="1499"/>
      <c r="G826" s="1499">
        <v>2540</v>
      </c>
    </row>
    <row r="827" spans="1:7">
      <c r="A827" t="s">
        <v>952</v>
      </c>
      <c r="B827" s="1499"/>
      <c r="C827" s="1499"/>
      <c r="D827" s="1499">
        <v>333</v>
      </c>
      <c r="E827" s="1499"/>
      <c r="F827" s="1499"/>
      <c r="G827" s="1499">
        <v>333</v>
      </c>
    </row>
    <row r="828" spans="1:7">
      <c r="A828" t="s">
        <v>1489</v>
      </c>
      <c r="B828" s="1499"/>
      <c r="C828" s="1499"/>
      <c r="D828" s="1499">
        <v>160</v>
      </c>
      <c r="E828" s="1499"/>
      <c r="F828" s="1499"/>
      <c r="G828" s="1499">
        <v>160</v>
      </c>
    </row>
    <row r="829" spans="1:7">
      <c r="A829" t="s">
        <v>582</v>
      </c>
      <c r="B829" s="1499"/>
      <c r="C829" s="1499"/>
      <c r="D829" s="1499">
        <v>1282</v>
      </c>
      <c r="E829" s="1499">
        <v>980</v>
      </c>
      <c r="F829" s="1499"/>
      <c r="G829" s="1499">
        <v>2262</v>
      </c>
    </row>
    <row r="830" spans="1:7">
      <c r="A830" t="s">
        <v>1340</v>
      </c>
      <c r="B830" s="1499"/>
      <c r="C830" s="1499"/>
      <c r="D830" s="1499"/>
      <c r="E830" s="1499"/>
      <c r="F830" s="1499"/>
      <c r="G830" s="1499"/>
    </row>
    <row r="831" spans="1:7">
      <c r="A831" t="s">
        <v>473</v>
      </c>
      <c r="B831" s="1499">
        <v>5232</v>
      </c>
      <c r="C831" s="1499">
        <v>5991</v>
      </c>
      <c r="D831" s="1499">
        <v>4240</v>
      </c>
      <c r="E831" s="1499">
        <v>3081</v>
      </c>
      <c r="F831" s="1499">
        <v>268</v>
      </c>
      <c r="G831" s="1499">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894</v>
      </c>
      <c r="B839" s="1499"/>
      <c r="C839" s="1499"/>
      <c r="D839" s="1499">
        <v>986</v>
      </c>
      <c r="E839" s="1499"/>
      <c r="F839" s="1499"/>
      <c r="G839" s="1499">
        <v>986</v>
      </c>
    </row>
    <row r="840" spans="1:7">
      <c r="A840" t="s">
        <v>1486</v>
      </c>
      <c r="B840" s="1499">
        <v>916</v>
      </c>
      <c r="C840" s="1499">
        <v>144</v>
      </c>
      <c r="D840" s="1499"/>
      <c r="E840" s="1499"/>
      <c r="F840" s="1499"/>
      <c r="G840" s="1499">
        <v>1060</v>
      </c>
    </row>
    <row r="841" spans="1:7">
      <c r="A841" t="s">
        <v>1043</v>
      </c>
      <c r="B841" s="1499"/>
      <c r="C841" s="1499"/>
      <c r="D841" s="1499"/>
      <c r="E841" s="1499"/>
      <c r="F841" s="1499"/>
      <c r="G841" s="1499"/>
    </row>
    <row r="842" spans="1:7">
      <c r="A842" t="s">
        <v>1039</v>
      </c>
      <c r="B842" s="1499"/>
      <c r="C842" s="1499"/>
      <c r="D842" s="1499"/>
      <c r="E842" s="1499"/>
      <c r="F842" s="1499"/>
      <c r="G842" s="1499"/>
    </row>
    <row r="843" spans="1:7">
      <c r="A843" t="s">
        <v>582</v>
      </c>
      <c r="B843" s="1499">
        <v>828</v>
      </c>
      <c r="C843" s="1499">
        <v>150</v>
      </c>
      <c r="D843" s="1499"/>
      <c r="E843" s="1499">
        <v>688</v>
      </c>
      <c r="F843" s="1499"/>
      <c r="G843" s="1499">
        <v>1666</v>
      </c>
    </row>
    <row r="844" spans="1:7">
      <c r="A844" t="s">
        <v>1490</v>
      </c>
      <c r="B844" s="1499">
        <v>233</v>
      </c>
      <c r="C844" s="1499"/>
      <c r="D844" s="1499"/>
      <c r="E844" s="1499"/>
      <c r="F844" s="1499"/>
      <c r="G844" s="1499">
        <v>233</v>
      </c>
    </row>
    <row r="845" spans="1:7">
      <c r="A845" t="s">
        <v>1049</v>
      </c>
      <c r="B845" s="1499">
        <v>1768</v>
      </c>
      <c r="C845" s="1499">
        <v>510</v>
      </c>
      <c r="D845" s="1499"/>
      <c r="E845" s="1499"/>
      <c r="F845" s="1499"/>
      <c r="G845" s="1499">
        <v>2278</v>
      </c>
    </row>
    <row r="846" spans="1:7">
      <c r="A846" t="s">
        <v>1411</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1140</v>
      </c>
      <c r="B848" s="1499"/>
      <c r="C848" s="1499"/>
      <c r="D848" s="1499">
        <v>240</v>
      </c>
      <c r="E848" s="1499"/>
      <c r="F848" s="1499"/>
      <c r="G848" s="1499">
        <v>240</v>
      </c>
    </row>
    <row r="849" spans="1:7">
      <c r="A849" t="s">
        <v>1491</v>
      </c>
      <c r="B849" s="1499"/>
      <c r="C849" s="1499">
        <v>1603</v>
      </c>
      <c r="D849" s="1499">
        <v>791</v>
      </c>
      <c r="E849" s="1499">
        <v>2803</v>
      </c>
      <c r="F849" s="1499"/>
      <c r="G849" s="1499">
        <v>5197</v>
      </c>
    </row>
    <row r="850" spans="1:7">
      <c r="A850" t="s">
        <v>907</v>
      </c>
      <c r="B850" s="1499"/>
      <c r="C850" s="1499">
        <v>927</v>
      </c>
      <c r="D850" s="1499">
        <v>1221</v>
      </c>
      <c r="E850" s="1499">
        <v>1023</v>
      </c>
      <c r="F850" s="1499"/>
      <c r="G850" s="1499">
        <v>3171</v>
      </c>
    </row>
    <row r="851" spans="1:7">
      <c r="A851" t="s">
        <v>1053</v>
      </c>
      <c r="B851" s="1499"/>
      <c r="C851" s="1499">
        <v>974</v>
      </c>
      <c r="D851" s="1499">
        <v>1312</v>
      </c>
      <c r="E851" s="1499">
        <v>359</v>
      </c>
      <c r="F851" s="1499"/>
      <c r="G851" s="1499">
        <v>2645</v>
      </c>
    </row>
    <row r="852" spans="1:7">
      <c r="A852" t="s">
        <v>1041</v>
      </c>
      <c r="B852" s="1499"/>
      <c r="C852" s="1499"/>
      <c r="D852" s="1499">
        <v>1239</v>
      </c>
      <c r="E852" s="1499">
        <v>1220</v>
      </c>
      <c r="F852" s="1499"/>
      <c r="G852" s="1499">
        <v>2459</v>
      </c>
    </row>
    <row r="853" spans="1:7">
      <c r="A853" t="s">
        <v>913</v>
      </c>
      <c r="B853" s="1499"/>
      <c r="C853" s="1499"/>
      <c r="D853" s="1499">
        <v>1457</v>
      </c>
      <c r="E853" s="1499">
        <v>1142</v>
      </c>
      <c r="F853" s="1499">
        <v>945</v>
      </c>
      <c r="G853" s="1499">
        <v>3544</v>
      </c>
    </row>
    <row r="854" spans="1:7">
      <c r="A854" t="s">
        <v>473</v>
      </c>
      <c r="B854" s="1499">
        <v>4025</v>
      </c>
      <c r="C854" s="1499">
        <v>5125</v>
      </c>
      <c r="D854" s="1499">
        <v>8008</v>
      </c>
      <c r="E854" s="1499">
        <v>8462</v>
      </c>
      <c r="F854" s="1499">
        <v>1068</v>
      </c>
      <c r="G854" s="1499">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952</v>
      </c>
      <c r="B864" s="1499"/>
      <c r="C864" s="1499"/>
      <c r="D864" s="1499"/>
      <c r="E864" s="1499"/>
      <c r="F864" s="1499"/>
      <c r="G864" s="1499"/>
    </row>
    <row r="865" spans="1:7">
      <c r="A865" t="s">
        <v>1411</v>
      </c>
      <c r="B865" s="1499"/>
      <c r="C865" s="1499">
        <v>413</v>
      </c>
      <c r="D865" s="1499">
        <v>190</v>
      </c>
      <c r="E865" s="1499">
        <v>1194</v>
      </c>
      <c r="F865" s="1499">
        <v>306</v>
      </c>
      <c r="G865" s="1499">
        <v>2103</v>
      </c>
    </row>
    <row r="866" spans="1:7">
      <c r="A866" t="s">
        <v>1491</v>
      </c>
      <c r="B866" s="1499">
        <v>3343</v>
      </c>
      <c r="C866" s="1499">
        <v>714</v>
      </c>
      <c r="D866" s="1499">
        <v>2013</v>
      </c>
      <c r="E866" s="1499">
        <v>1500</v>
      </c>
      <c r="F866" s="1499">
        <v>1933</v>
      </c>
      <c r="G866" s="1499">
        <v>9503</v>
      </c>
    </row>
    <row r="867" spans="1:7">
      <c r="A867" t="s">
        <v>907</v>
      </c>
      <c r="B867" s="1499">
        <v>1100</v>
      </c>
      <c r="C867" s="1499">
        <v>527</v>
      </c>
      <c r="D867" s="1499">
        <v>553</v>
      </c>
      <c r="E867" s="1499"/>
      <c r="F867" s="1499"/>
      <c r="G867" s="1499">
        <v>2180</v>
      </c>
    </row>
    <row r="868" spans="1:7">
      <c r="A868" t="s">
        <v>1053</v>
      </c>
      <c r="B868" s="1499"/>
      <c r="C868" s="1499">
        <v>230</v>
      </c>
      <c r="D868" s="1499"/>
      <c r="E868" s="1499"/>
      <c r="F868" s="1499"/>
      <c r="G868" s="1499">
        <v>230</v>
      </c>
    </row>
    <row r="869" spans="1:7">
      <c r="A869" t="s">
        <v>1041</v>
      </c>
      <c r="B869" s="1499">
        <v>853</v>
      </c>
      <c r="C869" s="1499"/>
      <c r="D869" s="1499"/>
      <c r="E869" s="1499"/>
      <c r="F869" s="1499"/>
      <c r="G869" s="1499">
        <v>853</v>
      </c>
    </row>
    <row r="870" spans="1:7">
      <c r="A870" t="s">
        <v>913</v>
      </c>
      <c r="B870" s="1499">
        <v>1186</v>
      </c>
      <c r="C870" s="1499">
        <v>1564</v>
      </c>
      <c r="D870" s="1499">
        <v>1012</v>
      </c>
      <c r="E870" s="1499">
        <v>588</v>
      </c>
      <c r="F870" s="1499"/>
      <c r="G870" s="1499">
        <v>4350</v>
      </c>
    </row>
    <row r="871" spans="1:7">
      <c r="A871" t="s">
        <v>1047</v>
      </c>
      <c r="B871" s="1499"/>
      <c r="C871" s="1499">
        <v>1007</v>
      </c>
      <c r="D871" s="1499">
        <v>1672</v>
      </c>
      <c r="E871" s="1499">
        <v>1544</v>
      </c>
      <c r="F871" s="1499"/>
      <c r="G871" s="1499">
        <v>4223</v>
      </c>
    </row>
    <row r="872" spans="1:7">
      <c r="A872" t="s">
        <v>1082</v>
      </c>
      <c r="B872" s="1499"/>
      <c r="C872" s="1499">
        <v>1182</v>
      </c>
      <c r="D872" s="1499">
        <v>1604</v>
      </c>
      <c r="E872" s="1499">
        <v>1268</v>
      </c>
      <c r="F872" s="1499"/>
      <c r="G872" s="1499">
        <v>4054</v>
      </c>
    </row>
    <row r="873" spans="1:7">
      <c r="A873" t="s">
        <v>929</v>
      </c>
      <c r="B873" s="1499"/>
      <c r="C873" s="1499"/>
      <c r="D873" s="1499">
        <v>1624</v>
      </c>
      <c r="E873" s="1499">
        <v>551</v>
      </c>
      <c r="F873" s="1499"/>
      <c r="G873" s="1499">
        <v>2175</v>
      </c>
    </row>
    <row r="874" spans="1:7">
      <c r="A874" t="s">
        <v>911</v>
      </c>
      <c r="B874" s="1499"/>
      <c r="C874" s="1499"/>
      <c r="D874" s="1499"/>
      <c r="E874" s="1499"/>
      <c r="F874" s="1499">
        <v>408</v>
      </c>
      <c r="G874" s="1499">
        <v>408</v>
      </c>
    </row>
    <row r="875" spans="1:7">
      <c r="A875" t="s">
        <v>473</v>
      </c>
      <c r="B875" s="1499">
        <v>7333</v>
      </c>
      <c r="C875" s="1499">
        <v>6030</v>
      </c>
      <c r="D875" s="1499">
        <v>8836</v>
      </c>
      <c r="E875" s="1499">
        <v>7091</v>
      </c>
      <c r="F875" s="1499">
        <v>3115</v>
      </c>
      <c r="G875" s="1499">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894</v>
      </c>
      <c r="B885" s="1499"/>
      <c r="C885" s="1499"/>
      <c r="D885" s="1499"/>
      <c r="E885" s="1499"/>
      <c r="F885" s="1499"/>
      <c r="G885" s="1499"/>
    </row>
    <row r="886" spans="1:7">
      <c r="A886" t="s">
        <v>431</v>
      </c>
      <c r="B886" s="1499">
        <v>188</v>
      </c>
      <c r="C886" s="1499">
        <v>140</v>
      </c>
      <c r="D886" s="1499"/>
      <c r="E886" s="1499"/>
      <c r="F886" s="1499"/>
      <c r="G886" s="1499">
        <v>328</v>
      </c>
    </row>
    <row r="887" spans="1:7">
      <c r="A887" t="s">
        <v>952</v>
      </c>
      <c r="B887" s="1499">
        <v>270</v>
      </c>
      <c r="C887" s="1499">
        <v>60</v>
      </c>
      <c r="D887" s="1499"/>
      <c r="E887" s="1499"/>
      <c r="F887" s="1499"/>
      <c r="G887" s="1499">
        <v>330</v>
      </c>
    </row>
    <row r="888" spans="1:7">
      <c r="A888" t="s">
        <v>1049</v>
      </c>
      <c r="B888" s="1499"/>
      <c r="C888" s="1499"/>
      <c r="D888" s="1499"/>
      <c r="E888" s="1499"/>
      <c r="F888" s="1499"/>
      <c r="G888" s="1499"/>
    </row>
    <row r="889" spans="1:7">
      <c r="A889" t="s">
        <v>1411</v>
      </c>
      <c r="B889" s="1499">
        <v>203</v>
      </c>
      <c r="C889" s="1499">
        <v>996</v>
      </c>
      <c r="D889" s="1499">
        <v>1147</v>
      </c>
      <c r="E889" s="1499">
        <v>1053</v>
      </c>
      <c r="F889" s="1499">
        <v>955</v>
      </c>
      <c r="G889" s="1499">
        <v>4354</v>
      </c>
    </row>
    <row r="890" spans="1:7">
      <c r="A890" t="s">
        <v>1491</v>
      </c>
      <c r="B890" s="1499">
        <v>820</v>
      </c>
      <c r="C890" s="1499">
        <v>2077</v>
      </c>
      <c r="D890" s="1499">
        <v>1096</v>
      </c>
      <c r="E890" s="1499"/>
      <c r="F890" s="1499"/>
      <c r="G890" s="1499">
        <v>3993</v>
      </c>
    </row>
    <row r="891" spans="1:7">
      <c r="A891" t="s">
        <v>907</v>
      </c>
      <c r="B891" s="1499"/>
      <c r="C891" s="1499">
        <v>1647</v>
      </c>
      <c r="D891" s="1499">
        <v>343</v>
      </c>
      <c r="E891" s="1499"/>
      <c r="F891" s="1499"/>
      <c r="G891" s="1499">
        <v>1990</v>
      </c>
    </row>
    <row r="892" spans="1:7">
      <c r="A892" t="s">
        <v>1047</v>
      </c>
      <c r="B892" s="1499">
        <v>587</v>
      </c>
      <c r="C892" s="1499">
        <v>115</v>
      </c>
      <c r="D892" s="1499"/>
      <c r="E892" s="1499"/>
      <c r="F892" s="1499"/>
      <c r="G892" s="1499">
        <v>702</v>
      </c>
    </row>
    <row r="893" spans="1:7">
      <c r="A893" t="s">
        <v>1051</v>
      </c>
      <c r="B893" s="1499"/>
      <c r="C893" s="1499">
        <v>1509</v>
      </c>
      <c r="D893" s="1499">
        <v>1087</v>
      </c>
      <c r="E893" s="1499">
        <v>777</v>
      </c>
      <c r="F893" s="1499"/>
      <c r="G893" s="1499">
        <v>3373</v>
      </c>
    </row>
    <row r="894" spans="1:7">
      <c r="A894" t="s">
        <v>1082</v>
      </c>
      <c r="B894" s="1499">
        <v>1310</v>
      </c>
      <c r="C894" s="1499"/>
      <c r="D894" s="1499"/>
      <c r="E894" s="1499"/>
      <c r="F894" s="1499"/>
      <c r="G894" s="1499">
        <v>1310</v>
      </c>
    </row>
    <row r="895" spans="1:7">
      <c r="A895" t="s">
        <v>929</v>
      </c>
      <c r="B895" s="1499"/>
      <c r="C895" s="1499"/>
      <c r="D895" s="1499"/>
      <c r="E895" s="1499"/>
      <c r="F895" s="1499">
        <v>168</v>
      </c>
      <c r="G895" s="1499">
        <v>168</v>
      </c>
    </row>
    <row r="896" spans="1:7">
      <c r="A896" t="s">
        <v>911</v>
      </c>
      <c r="B896" s="1499">
        <v>1323</v>
      </c>
      <c r="C896" s="1499">
        <v>1516</v>
      </c>
      <c r="D896" s="1499">
        <v>790</v>
      </c>
      <c r="E896" s="1499">
        <v>930</v>
      </c>
      <c r="F896" s="1499">
        <v>408</v>
      </c>
      <c r="G896" s="1499">
        <v>4967</v>
      </c>
    </row>
    <row r="897" spans="1:7">
      <c r="A897" t="s">
        <v>1492</v>
      </c>
      <c r="B897" s="1499">
        <v>1224</v>
      </c>
      <c r="C897" s="1499">
        <v>988</v>
      </c>
      <c r="D897" s="1499">
        <v>2316</v>
      </c>
      <c r="E897" s="1499">
        <v>2066</v>
      </c>
      <c r="F897" s="1499"/>
      <c r="G897" s="1499">
        <v>6594</v>
      </c>
    </row>
    <row r="898" spans="1:7">
      <c r="A898" t="s">
        <v>1045</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1136</v>
      </c>
      <c r="B900" s="1499"/>
      <c r="C900" s="1499"/>
      <c r="D900" s="1499"/>
      <c r="E900" s="1499">
        <v>978</v>
      </c>
      <c r="F900" s="1499"/>
      <c r="G900" s="1499">
        <v>978</v>
      </c>
    </row>
    <row r="901" spans="1:7">
      <c r="A901" t="s">
        <v>1148</v>
      </c>
      <c r="B901" s="1499"/>
      <c r="C901" s="1499"/>
      <c r="D901" s="1499"/>
      <c r="E901" s="1499">
        <v>502</v>
      </c>
      <c r="F901" s="1499"/>
      <c r="G901" s="1499">
        <v>502</v>
      </c>
    </row>
    <row r="902" spans="1:7">
      <c r="A902" t="s">
        <v>819</v>
      </c>
      <c r="B902" s="1499"/>
      <c r="C902" s="1499"/>
      <c r="D902" s="1499"/>
      <c r="E902" s="1499">
        <v>346</v>
      </c>
      <c r="F902" s="1499"/>
      <c r="G902" s="1499">
        <v>346</v>
      </c>
    </row>
    <row r="903" spans="1:7">
      <c r="A903" t="s">
        <v>473</v>
      </c>
      <c r="B903" s="1499">
        <v>6492</v>
      </c>
      <c r="C903" s="1499">
        <v>10726</v>
      </c>
      <c r="D903" s="1499">
        <v>10129</v>
      </c>
      <c r="E903" s="1499">
        <v>7046</v>
      </c>
      <c r="F903" s="1499">
        <v>1591</v>
      </c>
      <c r="G903" s="1499">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894</v>
      </c>
      <c r="B910" s="1499"/>
      <c r="C910" s="1499"/>
      <c r="D910" s="1499"/>
      <c r="E910" s="1499"/>
      <c r="F910" s="1499"/>
      <c r="G910" s="1499"/>
    </row>
    <row r="911" spans="1:7">
      <c r="A911" t="s">
        <v>1349</v>
      </c>
      <c r="B911" s="1499"/>
      <c r="C911" s="1499"/>
      <c r="D911" s="1499"/>
      <c r="E911" s="1499"/>
      <c r="F911" s="1499">
        <v>569</v>
      </c>
      <c r="G911" s="1499">
        <v>569</v>
      </c>
    </row>
    <row r="912" spans="1:7">
      <c r="A912" t="s">
        <v>1411</v>
      </c>
      <c r="B912" s="1499"/>
      <c r="C912" s="1499"/>
      <c r="D912" s="1499"/>
      <c r="E912" s="1499"/>
      <c r="F912" s="1499"/>
      <c r="G912" s="1499"/>
    </row>
    <row r="913" spans="1:7">
      <c r="A913" t="s">
        <v>900</v>
      </c>
      <c r="B913" s="1499"/>
      <c r="C913" s="1499"/>
      <c r="D913" s="1499">
        <v>150</v>
      </c>
      <c r="E913" s="1499"/>
      <c r="F913" s="1499"/>
      <c r="G913" s="1499">
        <v>150</v>
      </c>
    </row>
    <row r="914" spans="1:7">
      <c r="A914" t="s">
        <v>913</v>
      </c>
      <c r="B914" s="1499"/>
      <c r="C914" s="1499"/>
      <c r="D914" s="1499"/>
      <c r="E914" s="1499"/>
      <c r="F914" s="1499"/>
      <c r="G914" s="1499"/>
    </row>
    <row r="915" spans="1:7">
      <c r="A915" t="s">
        <v>1082</v>
      </c>
      <c r="B915" s="1499">
        <v>701</v>
      </c>
      <c r="C915" s="1499"/>
      <c r="D915" s="1499"/>
      <c r="E915" s="1499"/>
      <c r="F915" s="1499"/>
      <c r="G915" s="1499">
        <v>701</v>
      </c>
    </row>
    <row r="916" spans="1:7">
      <c r="A916" t="s">
        <v>929</v>
      </c>
      <c r="B916" s="1499">
        <v>463</v>
      </c>
      <c r="C916" s="1499">
        <v>633</v>
      </c>
      <c r="D916" s="1499">
        <v>625</v>
      </c>
      <c r="E916" s="1499"/>
      <c r="F916" s="1499"/>
      <c r="G916" s="1499">
        <v>1721</v>
      </c>
    </row>
    <row r="917" spans="1:7">
      <c r="A917" t="s">
        <v>911</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1136</v>
      </c>
      <c r="B919" s="1499">
        <v>1420</v>
      </c>
      <c r="C919" s="1499">
        <v>990</v>
      </c>
      <c r="D919" s="1499">
        <v>549</v>
      </c>
      <c r="E919" s="1499"/>
      <c r="F919" s="1499"/>
      <c r="G919" s="1499">
        <v>2959</v>
      </c>
    </row>
    <row r="920" spans="1:7">
      <c r="A920" t="s">
        <v>1148</v>
      </c>
      <c r="B920" s="1499">
        <v>259</v>
      </c>
      <c r="C920" s="1499">
        <v>1087</v>
      </c>
      <c r="D920" s="1499">
        <v>2206</v>
      </c>
      <c r="E920" s="1499">
        <v>453</v>
      </c>
      <c r="F920" s="1499"/>
      <c r="G920" s="1499">
        <v>4005</v>
      </c>
    </row>
    <row r="921" spans="1:7">
      <c r="A921" t="s">
        <v>819</v>
      </c>
      <c r="B921" s="1499"/>
      <c r="C921" s="1499">
        <v>379</v>
      </c>
      <c r="D921" s="1499">
        <v>208</v>
      </c>
      <c r="E921" s="1499"/>
      <c r="F921" s="1499"/>
      <c r="G921" s="1499">
        <v>587</v>
      </c>
    </row>
    <row r="922" spans="1:7">
      <c r="A922" t="s">
        <v>1060</v>
      </c>
      <c r="B922" s="1499">
        <v>579</v>
      </c>
      <c r="C922" s="1499">
        <v>1120</v>
      </c>
      <c r="D922" s="1499">
        <v>1488</v>
      </c>
      <c r="E922" s="1499">
        <v>954</v>
      </c>
      <c r="F922" s="1499"/>
      <c r="G922" s="1499">
        <v>4141</v>
      </c>
    </row>
    <row r="923" spans="1:7">
      <c r="A923" t="s">
        <v>1493</v>
      </c>
      <c r="B923" s="1499">
        <v>365</v>
      </c>
      <c r="C923" s="1499"/>
      <c r="D923" s="1499"/>
      <c r="E923" s="1499"/>
      <c r="F923" s="1499"/>
      <c r="G923" s="1499">
        <v>365</v>
      </c>
    </row>
    <row r="924" spans="1:7">
      <c r="A924" t="s">
        <v>936</v>
      </c>
      <c r="B924" s="1499">
        <v>207</v>
      </c>
      <c r="C924" s="1499"/>
      <c r="D924" s="1499"/>
      <c r="E924" s="1499"/>
      <c r="F924" s="1499"/>
      <c r="G924" s="1499">
        <v>207</v>
      </c>
    </row>
    <row r="925" spans="1:7">
      <c r="A925" t="s">
        <v>1236</v>
      </c>
      <c r="B925" s="1499"/>
      <c r="C925" s="1499">
        <v>1691</v>
      </c>
      <c r="D925" s="1499">
        <v>1998</v>
      </c>
      <c r="E925" s="1499">
        <v>760</v>
      </c>
      <c r="F925" s="1499">
        <v>3975</v>
      </c>
      <c r="G925" s="1499">
        <v>8424</v>
      </c>
    </row>
    <row r="926" spans="1:7">
      <c r="A926" t="s">
        <v>1151</v>
      </c>
      <c r="B926" s="1499"/>
      <c r="C926" s="1499"/>
      <c r="D926" s="1499">
        <v>1031</v>
      </c>
      <c r="E926" s="1499"/>
      <c r="F926" s="1499"/>
      <c r="G926" s="1499">
        <v>1031</v>
      </c>
    </row>
    <row r="927" spans="1:7">
      <c r="A927" t="s">
        <v>927</v>
      </c>
      <c r="B927" s="1499"/>
      <c r="C927" s="1499"/>
      <c r="D927" s="1499"/>
      <c r="E927" s="1499">
        <v>1063</v>
      </c>
      <c r="F927" s="1499">
        <v>1263</v>
      </c>
      <c r="G927" s="1499">
        <v>2326</v>
      </c>
    </row>
    <row r="928" spans="1:7">
      <c r="A928" t="s">
        <v>1413</v>
      </c>
      <c r="B928" s="1499"/>
      <c r="C928" s="1499"/>
      <c r="D928" s="1499"/>
      <c r="E928" s="1499"/>
      <c r="F928" s="1499">
        <v>451</v>
      </c>
      <c r="G928" s="1499">
        <v>451</v>
      </c>
    </row>
    <row r="929" spans="1:7">
      <c r="A929" t="s">
        <v>1415</v>
      </c>
      <c r="B929" s="1499">
        <v>3266</v>
      </c>
      <c r="C929" s="1499">
        <v>3910</v>
      </c>
      <c r="D929" s="1499">
        <v>346</v>
      </c>
      <c r="E929" s="1499"/>
      <c r="F929" s="1499"/>
      <c r="G929" s="1499">
        <v>7522</v>
      </c>
    </row>
    <row r="930" spans="1:7">
      <c r="A930" t="s">
        <v>1421</v>
      </c>
      <c r="B930" s="1499"/>
      <c r="C930" s="1499">
        <v>372</v>
      </c>
      <c r="D930" s="1499">
        <v>656</v>
      </c>
      <c r="E930" s="1499"/>
      <c r="F930" s="1499"/>
      <c r="G930" s="1499">
        <v>1028</v>
      </c>
    </row>
    <row r="931" spans="1:7">
      <c r="A931" t="s">
        <v>1418</v>
      </c>
      <c r="B931" s="1499"/>
      <c r="C931" s="1499"/>
      <c r="D931" s="1499">
        <v>2985</v>
      </c>
      <c r="E931" s="1499">
        <v>2373</v>
      </c>
      <c r="F931" s="1499"/>
      <c r="G931" s="1499">
        <v>5358</v>
      </c>
    </row>
    <row r="932" spans="1:7">
      <c r="A932" t="s">
        <v>1283</v>
      </c>
      <c r="B932" s="1499"/>
      <c r="C932" s="1499"/>
      <c r="D932" s="1499"/>
      <c r="E932" s="1499"/>
      <c r="F932" s="1499">
        <v>2948</v>
      </c>
      <c r="G932" s="1499">
        <v>2948</v>
      </c>
    </row>
    <row r="933" spans="1:7">
      <c r="A933" t="s">
        <v>473</v>
      </c>
      <c r="B933" s="1499">
        <v>8142</v>
      </c>
      <c r="C933" s="1499">
        <v>11254</v>
      </c>
      <c r="D933" s="1499">
        <v>13276</v>
      </c>
      <c r="E933" s="1499">
        <v>5812</v>
      </c>
      <c r="F933" s="1499">
        <v>9206</v>
      </c>
      <c r="G933" s="1499">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9"/>
      <c r="C938" s="1499"/>
      <c r="D938" s="1499"/>
      <c r="E938" s="1499"/>
      <c r="F938" s="1499"/>
      <c r="G938" s="1499"/>
    </row>
    <row r="939" spans="1:7">
      <c r="A939" t="s">
        <v>1340</v>
      </c>
      <c r="B939" s="1499"/>
      <c r="C939" s="1499"/>
      <c r="D939" s="1499"/>
      <c r="E939" s="1499"/>
      <c r="F939" s="1499"/>
      <c r="G939" s="1499"/>
    </row>
    <row r="940" spans="1:7">
      <c r="A940" t="s">
        <v>1411</v>
      </c>
      <c r="B940" s="1499">
        <v>560</v>
      </c>
      <c r="C940" s="1499"/>
      <c r="D940" s="1499"/>
      <c r="E940" s="1499"/>
      <c r="F940" s="1499"/>
      <c r="G940" s="1499">
        <v>560</v>
      </c>
    </row>
    <row r="941" spans="1:7">
      <c r="A941" t="s">
        <v>913</v>
      </c>
      <c r="B941" s="1499"/>
      <c r="C941" s="1499"/>
      <c r="D941" s="1499"/>
      <c r="E941" s="1499"/>
      <c r="F941" s="1499"/>
      <c r="G941" s="1499"/>
    </row>
    <row r="942" spans="1:7">
      <c r="A942" t="s">
        <v>1082</v>
      </c>
      <c r="B942" s="1499">
        <v>138</v>
      </c>
      <c r="C942" s="1499"/>
      <c r="D942" s="1499"/>
      <c r="E942" s="1499"/>
      <c r="F942" s="1499"/>
      <c r="G942" s="1499">
        <v>138</v>
      </c>
    </row>
    <row r="943" spans="1:7">
      <c r="A943" t="s">
        <v>911</v>
      </c>
      <c r="B943" s="1499"/>
      <c r="C943" s="1499"/>
      <c r="D943" s="1499"/>
      <c r="E943" s="1499"/>
      <c r="F943" s="1499"/>
      <c r="G943" s="1499"/>
    </row>
    <row r="944" spans="1:7">
      <c r="A944" t="s">
        <v>905</v>
      </c>
      <c r="B944" s="1499">
        <v>96</v>
      </c>
      <c r="C944" s="1499"/>
      <c r="D944" s="1499"/>
      <c r="E944" s="1499"/>
      <c r="F944" s="1499"/>
      <c r="G944" s="1499">
        <v>96</v>
      </c>
    </row>
    <row r="945" spans="1:7">
      <c r="A945" t="s">
        <v>1136</v>
      </c>
      <c r="B945" s="1499">
        <v>632</v>
      </c>
      <c r="C945" s="1499"/>
      <c r="D945" s="1499"/>
      <c r="E945" s="1499"/>
      <c r="F945" s="1499"/>
      <c r="G945" s="1499">
        <v>632</v>
      </c>
    </row>
    <row r="946" spans="1:7">
      <c r="A946" t="s">
        <v>1148</v>
      </c>
      <c r="B946" s="1499">
        <v>558</v>
      </c>
      <c r="C946" s="1499"/>
      <c r="D946" s="1499"/>
      <c r="E946" s="1499"/>
      <c r="F946" s="1499"/>
      <c r="G946" s="1499">
        <v>558</v>
      </c>
    </row>
    <row r="947" spans="1:7">
      <c r="A947" t="s">
        <v>819</v>
      </c>
      <c r="B947" s="1499">
        <v>562</v>
      </c>
      <c r="C947" s="1499"/>
      <c r="D947" s="1499">
        <v>474</v>
      </c>
      <c r="E947" s="1499">
        <v>606</v>
      </c>
      <c r="F947" s="1499">
        <v>322</v>
      </c>
      <c r="G947" s="1499">
        <v>1964</v>
      </c>
    </row>
    <row r="948" spans="1:7">
      <c r="A948" t="s">
        <v>1151</v>
      </c>
      <c r="B948" s="1499">
        <v>1351</v>
      </c>
      <c r="C948" s="1499"/>
      <c r="D948" s="1499">
        <v>890</v>
      </c>
      <c r="E948" s="1499"/>
      <c r="F948" s="1499"/>
      <c r="G948" s="1499">
        <v>2241</v>
      </c>
    </row>
    <row r="949" spans="1:7">
      <c r="A949" t="s">
        <v>1283</v>
      </c>
      <c r="B949" s="1499">
        <v>4084</v>
      </c>
      <c r="C949" s="1499"/>
      <c r="D949" s="1499">
        <v>242</v>
      </c>
      <c r="E949" s="1499"/>
      <c r="F949" s="1499"/>
      <c r="G949" s="1499">
        <v>4326</v>
      </c>
    </row>
    <row r="950" spans="1:7">
      <c r="A950" t="s">
        <v>1494</v>
      </c>
      <c r="B950" s="1499">
        <v>748</v>
      </c>
      <c r="C950" s="1499">
        <v>1062</v>
      </c>
      <c r="D950" s="1499"/>
      <c r="E950" s="1499"/>
      <c r="F950" s="1499"/>
      <c r="G950" s="1499">
        <v>1810</v>
      </c>
    </row>
    <row r="951" spans="1:7">
      <c r="A951" t="s">
        <v>822</v>
      </c>
      <c r="B951" s="1499">
        <v>435</v>
      </c>
      <c r="C951" s="1499"/>
      <c r="D951" s="1499"/>
      <c r="E951" s="1499">
        <v>1123</v>
      </c>
      <c r="F951" s="1499"/>
      <c r="G951" s="1499">
        <v>1558</v>
      </c>
    </row>
    <row r="952" spans="1:7">
      <c r="A952" t="s">
        <v>1057</v>
      </c>
      <c r="B952" s="1499"/>
      <c r="C952" s="1499"/>
      <c r="D952" s="1499">
        <v>1580</v>
      </c>
      <c r="E952" s="1499">
        <v>1258</v>
      </c>
      <c r="F952" s="1499"/>
      <c r="G952" s="1499">
        <v>2838</v>
      </c>
    </row>
    <row r="953" spans="1:7">
      <c r="A953" t="s">
        <v>1055</v>
      </c>
      <c r="B953" s="1499"/>
      <c r="C953" s="1499"/>
      <c r="D953" s="1499">
        <v>877</v>
      </c>
      <c r="E953" s="1499">
        <v>814</v>
      </c>
      <c r="F953" s="1499"/>
      <c r="G953" s="1499">
        <v>1691</v>
      </c>
    </row>
    <row r="954" spans="1:7">
      <c r="A954" t="s">
        <v>611</v>
      </c>
      <c r="B954" s="1499"/>
      <c r="C954" s="1499"/>
      <c r="D954" s="1499">
        <v>711</v>
      </c>
      <c r="E954" s="1499">
        <v>325</v>
      </c>
      <c r="F954" s="1499">
        <v>430</v>
      </c>
      <c r="G954" s="1499">
        <v>1466</v>
      </c>
    </row>
    <row r="955" spans="1:7">
      <c r="A955" t="s">
        <v>854</v>
      </c>
      <c r="B955" s="1499"/>
      <c r="C955" s="1499"/>
      <c r="D955" s="1499">
        <v>1486</v>
      </c>
      <c r="E955" s="1499">
        <v>2912</v>
      </c>
      <c r="F955" s="1499">
        <v>2125</v>
      </c>
      <c r="G955" s="1499">
        <v>6523</v>
      </c>
    </row>
    <row r="956" spans="1:7">
      <c r="A956" t="s">
        <v>1426</v>
      </c>
      <c r="B956" s="1499"/>
      <c r="C956" s="1499"/>
      <c r="D956" s="1499">
        <v>1264</v>
      </c>
      <c r="E956" s="1499">
        <v>1281</v>
      </c>
      <c r="F956" s="1499"/>
      <c r="G956" s="1499">
        <v>2545</v>
      </c>
    </row>
    <row r="957" spans="1:7">
      <c r="A957" t="s">
        <v>1495</v>
      </c>
      <c r="B957" s="1499"/>
      <c r="C957" s="1499"/>
      <c r="D957" s="1499"/>
      <c r="E957" s="1499"/>
      <c r="F957" s="1499"/>
      <c r="G957" s="1499"/>
    </row>
    <row r="958" spans="1:7">
      <c r="A958" t="s">
        <v>1287</v>
      </c>
      <c r="B958" s="1499"/>
      <c r="C958" s="1499"/>
      <c r="D958" s="1499">
        <v>3678</v>
      </c>
      <c r="E958" s="1499">
        <v>3382</v>
      </c>
      <c r="F958" s="1499"/>
      <c r="G958" s="1499">
        <v>7060</v>
      </c>
    </row>
    <row r="959" spans="1:7">
      <c r="A959" t="s">
        <v>1496</v>
      </c>
      <c r="B959" s="1499"/>
      <c r="C959" s="1499"/>
      <c r="D959" s="1499"/>
      <c r="E959" s="1499"/>
      <c r="F959" s="1499">
        <v>1505</v>
      </c>
      <c r="G959" s="1499">
        <v>1505</v>
      </c>
    </row>
    <row r="960" spans="1:7">
      <c r="A960" t="s">
        <v>1334</v>
      </c>
      <c r="B960" s="1499"/>
      <c r="C960" s="1499"/>
      <c r="D960" s="1499"/>
      <c r="E960" s="1499">
        <v>424</v>
      </c>
      <c r="F960" s="1499"/>
      <c r="G960" s="1499">
        <v>424</v>
      </c>
    </row>
    <row r="961" spans="1:7">
      <c r="A961" t="s">
        <v>1289</v>
      </c>
      <c r="B961" s="1499"/>
      <c r="C961" s="1499"/>
      <c r="D961" s="1499"/>
      <c r="E961" s="1499">
        <v>598</v>
      </c>
      <c r="F961" s="1499"/>
      <c r="G961" s="1499">
        <v>598</v>
      </c>
    </row>
    <row r="962" spans="1:7">
      <c r="A962" t="s">
        <v>473</v>
      </c>
      <c r="B962" s="1499">
        <v>9164</v>
      </c>
      <c r="C962" s="1499">
        <v>1062</v>
      </c>
      <c r="D962" s="1499">
        <v>11202</v>
      </c>
      <c r="E962" s="1499">
        <v>12723</v>
      </c>
      <c r="F962" s="1499">
        <v>4382</v>
      </c>
      <c r="G962" s="1499">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1411</v>
      </c>
      <c r="B970" s="1499"/>
      <c r="C970" s="1499">
        <v>17</v>
      </c>
      <c r="D970" s="1499"/>
      <c r="E970" s="1499"/>
      <c r="F970" s="1499"/>
      <c r="G970" s="1499">
        <v>17</v>
      </c>
    </row>
    <row r="971" spans="1:7">
      <c r="A971" t="s">
        <v>1082</v>
      </c>
      <c r="B971" s="1499"/>
      <c r="C971" s="1499"/>
      <c r="D971" s="1499"/>
      <c r="E971" s="1499"/>
      <c r="F971" s="1499"/>
      <c r="G971" s="1499"/>
    </row>
    <row r="972" spans="1:7">
      <c r="A972" t="s">
        <v>1148</v>
      </c>
      <c r="B972" s="1499">
        <v>127</v>
      </c>
      <c r="C972" s="1499"/>
      <c r="D972" s="1499"/>
      <c r="E972" s="1499"/>
      <c r="F972" s="1499"/>
      <c r="G972" s="1499">
        <v>127</v>
      </c>
    </row>
    <row r="973" spans="1:7">
      <c r="A973" t="s">
        <v>819</v>
      </c>
      <c r="B973" s="1499">
        <v>420</v>
      </c>
      <c r="C973" s="1499"/>
      <c r="D973" s="1499"/>
      <c r="E973" s="1499"/>
      <c r="F973" s="1499"/>
      <c r="G973" s="1499">
        <v>420</v>
      </c>
    </row>
    <row r="974" spans="1:7">
      <c r="A974" t="s">
        <v>1151</v>
      </c>
      <c r="B974" s="1499"/>
      <c r="C974" s="1499"/>
      <c r="D974" s="1499"/>
      <c r="E974" s="1499"/>
      <c r="F974" s="1499"/>
      <c r="G974" s="1499"/>
    </row>
    <row r="975" spans="1:7">
      <c r="A975" t="s">
        <v>822</v>
      </c>
      <c r="B975" s="1499"/>
      <c r="C975" s="1499">
        <v>1917</v>
      </c>
      <c r="D975" s="1499"/>
      <c r="E975" s="1499">
        <v>272</v>
      </c>
      <c r="F975" s="1499"/>
      <c r="G975" s="1499">
        <v>2189</v>
      </c>
    </row>
    <row r="976" spans="1:7">
      <c r="A976" t="s">
        <v>1055</v>
      </c>
      <c r="B976" s="1499">
        <v>956</v>
      </c>
      <c r="C976" s="1499"/>
      <c r="D976" s="1499"/>
      <c r="E976" s="1499"/>
      <c r="F976" s="1499"/>
      <c r="G976" s="1499">
        <v>956</v>
      </c>
    </row>
    <row r="977" spans="1:7">
      <c r="A977" t="s">
        <v>611</v>
      </c>
      <c r="B977" s="1499"/>
      <c r="C977" s="1499"/>
      <c r="D977" s="1499"/>
      <c r="E977" s="1499">
        <v>195</v>
      </c>
      <c r="F977" s="1499"/>
      <c r="G977" s="1499">
        <v>195</v>
      </c>
    </row>
    <row r="978" spans="1:7">
      <c r="A978" t="s">
        <v>854</v>
      </c>
      <c r="B978" s="1499">
        <v>1449</v>
      </c>
      <c r="C978" s="1499"/>
      <c r="D978" s="1499"/>
      <c r="E978" s="1499"/>
      <c r="F978" s="1499"/>
      <c r="G978" s="1499">
        <v>1449</v>
      </c>
    </row>
    <row r="979" spans="1:7">
      <c r="A979" t="s">
        <v>1426</v>
      </c>
      <c r="B979" s="1499">
        <v>1662</v>
      </c>
      <c r="C979" s="1499">
        <v>2684</v>
      </c>
      <c r="D979" s="1499"/>
      <c r="E979" s="1499"/>
      <c r="F979" s="1499">
        <v>51</v>
      </c>
      <c r="G979" s="1499">
        <v>4397</v>
      </c>
    </row>
    <row r="980" spans="1:7">
      <c r="A980" t="s">
        <v>1285</v>
      </c>
      <c r="B980" s="1499">
        <v>5466</v>
      </c>
      <c r="C980" s="1499"/>
      <c r="D980" s="1499"/>
      <c r="E980" s="1499">
        <v>2252</v>
      </c>
      <c r="F980" s="1499"/>
      <c r="G980" s="1499">
        <v>7718</v>
      </c>
    </row>
    <row r="981" spans="1:7">
      <c r="A981" t="s">
        <v>1496</v>
      </c>
      <c r="B981" s="1499">
        <v>907</v>
      </c>
      <c r="C981" s="1499"/>
      <c r="D981" s="1499"/>
      <c r="E981" s="1499"/>
      <c r="F981" s="1499"/>
      <c r="G981" s="1499">
        <v>907</v>
      </c>
    </row>
    <row r="982" spans="1:7">
      <c r="A982" t="s">
        <v>1334</v>
      </c>
      <c r="B982" s="1499"/>
      <c r="C982" s="1499"/>
      <c r="D982" s="1499"/>
      <c r="E982" s="1499">
        <v>313</v>
      </c>
      <c r="F982" s="1499">
        <v>3007</v>
      </c>
      <c r="G982" s="1499">
        <v>3320</v>
      </c>
    </row>
    <row r="983" spans="1:7">
      <c r="A983" t="s">
        <v>1289</v>
      </c>
      <c r="B983" s="1499">
        <v>1498</v>
      </c>
      <c r="C983" s="1499">
        <v>3613</v>
      </c>
      <c r="D983" s="1499"/>
      <c r="E983" s="1499">
        <v>1027</v>
      </c>
      <c r="F983" s="1499">
        <v>490</v>
      </c>
      <c r="G983" s="1499">
        <v>6628</v>
      </c>
    </row>
    <row r="984" spans="1:7">
      <c r="A984" t="s">
        <v>1497</v>
      </c>
      <c r="B984" s="1499">
        <v>1505</v>
      </c>
      <c r="C984" s="1499">
        <v>1518</v>
      </c>
      <c r="D984" s="1499">
        <v>1968</v>
      </c>
      <c r="E984" s="1499">
        <v>345</v>
      </c>
      <c r="F984" s="1499">
        <v>375</v>
      </c>
      <c r="G984" s="1499">
        <v>5711</v>
      </c>
    </row>
    <row r="985" spans="1:7">
      <c r="A985" t="s">
        <v>1089</v>
      </c>
      <c r="B985" s="1499">
        <v>1471</v>
      </c>
      <c r="C985" s="1499"/>
      <c r="D985" s="1499"/>
      <c r="E985" s="1499"/>
      <c r="F985" s="1499"/>
      <c r="G985" s="1499">
        <v>1471</v>
      </c>
    </row>
    <row r="986" spans="1:7">
      <c r="A986" t="s">
        <v>1086</v>
      </c>
      <c r="B986" s="1499">
        <v>762</v>
      </c>
      <c r="C986" s="1499">
        <v>1530</v>
      </c>
      <c r="D986" s="1499">
        <v>954</v>
      </c>
      <c r="E986" s="1499">
        <v>1603</v>
      </c>
      <c r="F986" s="1499"/>
      <c r="G986" s="1499">
        <v>4849</v>
      </c>
    </row>
    <row r="987" spans="1:7">
      <c r="A987" t="s">
        <v>1092</v>
      </c>
      <c r="B987" s="1499"/>
      <c r="C987" s="1499">
        <v>1679</v>
      </c>
      <c r="D987" s="1499">
        <v>1429</v>
      </c>
      <c r="E987" s="1499">
        <v>1624</v>
      </c>
      <c r="F987" s="1499"/>
      <c r="G987" s="1499">
        <v>4732</v>
      </c>
    </row>
    <row r="988" spans="1:7">
      <c r="A988" t="s">
        <v>856</v>
      </c>
      <c r="B988" s="1499"/>
      <c r="C988" s="1499">
        <v>2351</v>
      </c>
      <c r="D988" s="1499">
        <v>1835</v>
      </c>
      <c r="E988" s="1499">
        <v>2139</v>
      </c>
      <c r="F988" s="1499">
        <v>789</v>
      </c>
      <c r="G988" s="1499">
        <v>7114</v>
      </c>
    </row>
    <row r="989" spans="1:7">
      <c r="A989" t="s">
        <v>1498</v>
      </c>
      <c r="B989" s="1499"/>
      <c r="C989" s="1499">
        <v>12</v>
      </c>
      <c r="D989" s="1499"/>
      <c r="E989" s="1499"/>
      <c r="F989" s="1499"/>
      <c r="G989" s="1499">
        <v>12</v>
      </c>
    </row>
    <row r="990" spans="1:7">
      <c r="A990" t="s">
        <v>1499</v>
      </c>
      <c r="B990" s="1499"/>
      <c r="C990" s="1499"/>
      <c r="D990" s="1499">
        <v>480</v>
      </c>
      <c r="E990" s="1499"/>
      <c r="F990" s="1499">
        <v>448</v>
      </c>
      <c r="G990" s="1499">
        <v>928</v>
      </c>
    </row>
    <row r="991" spans="1:7">
      <c r="A991" t="s">
        <v>1256</v>
      </c>
      <c r="B991" s="1499"/>
      <c r="C991" s="1499"/>
      <c r="D991" s="1499"/>
      <c r="E991" s="1499"/>
      <c r="F991" s="1499"/>
      <c r="G991" s="1499"/>
    </row>
    <row r="992" spans="1:7">
      <c r="A992" t="s">
        <v>1259</v>
      </c>
      <c r="B992" s="1499"/>
      <c r="C992" s="1499"/>
      <c r="D992" s="1499"/>
      <c r="E992" s="1499"/>
      <c r="F992" s="1499"/>
      <c r="G992" s="1499"/>
    </row>
    <row r="993" spans="1:7">
      <c r="A993" t="s">
        <v>1344</v>
      </c>
      <c r="B993" s="1499"/>
      <c r="C993" s="1499">
        <v>136</v>
      </c>
      <c r="D993" s="1499">
        <v>170</v>
      </c>
      <c r="E993" s="1499"/>
      <c r="F993" s="1499">
        <v>15</v>
      </c>
      <c r="G993" s="1499">
        <v>321</v>
      </c>
    </row>
    <row r="994" spans="1:7">
      <c r="A994" t="s">
        <v>1292</v>
      </c>
      <c r="B994" s="1499"/>
      <c r="C994" s="1499"/>
      <c r="D994" s="1499"/>
      <c r="E994" s="1499">
        <v>1420</v>
      </c>
      <c r="F994" s="1499">
        <v>3043</v>
      </c>
      <c r="G994" s="1499">
        <v>4463</v>
      </c>
    </row>
    <row r="995" spans="1:7">
      <c r="A995" t="s">
        <v>1295</v>
      </c>
      <c r="B995" s="1499"/>
      <c r="C995" s="1499"/>
      <c r="D995" s="1499"/>
      <c r="E995" s="1499">
        <v>2376</v>
      </c>
      <c r="F995" s="1499">
        <v>1217</v>
      </c>
      <c r="G995" s="1499">
        <v>3593</v>
      </c>
    </row>
    <row r="996" spans="1:7">
      <c r="A996" t="s">
        <v>1375</v>
      </c>
      <c r="B996" s="1499"/>
      <c r="C996" s="1499"/>
      <c r="D996" s="1499"/>
      <c r="E996" s="1499"/>
      <c r="F996" s="1499">
        <v>1281</v>
      </c>
      <c r="G996" s="1499">
        <v>1281</v>
      </c>
    </row>
    <row r="997" spans="1:7">
      <c r="A997" t="s">
        <v>473</v>
      </c>
      <c r="B997" s="1499">
        <v>16669</v>
      </c>
      <c r="C997" s="1499">
        <v>15577</v>
      </c>
      <c r="D997" s="1499">
        <v>7386</v>
      </c>
      <c r="E997" s="1499">
        <v>13736</v>
      </c>
      <c r="F997" s="1499">
        <v>10987</v>
      </c>
      <c r="G997" s="1499">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510</v>
      </c>
      <c r="B1005" s="1499"/>
      <c r="C1005" s="1499">
        <v>68</v>
      </c>
      <c r="D1005" s="1499"/>
      <c r="E1005" s="1499"/>
      <c r="F1005" s="1499"/>
      <c r="G1005" s="1499">
        <v>68</v>
      </c>
    </row>
    <row r="1006" spans="1:7">
      <c r="A1006" t="s">
        <v>509</v>
      </c>
      <c r="B1006" s="1499"/>
      <c r="C1006" s="1499"/>
      <c r="D1006" s="1499"/>
      <c r="E1006" s="1499"/>
      <c r="F1006" s="1499"/>
      <c r="G1006" s="1499"/>
    </row>
    <row r="1007" spans="1:7">
      <c r="A1007" t="s">
        <v>1340</v>
      </c>
      <c r="B1007" s="1499"/>
      <c r="C1007" s="1499"/>
      <c r="D1007" s="1499"/>
      <c r="E1007" s="1499"/>
      <c r="F1007" s="1499"/>
      <c r="G1007" s="1499"/>
    </row>
    <row r="1008" spans="1:7">
      <c r="A1008" t="s">
        <v>929</v>
      </c>
      <c r="B1008" s="1499"/>
      <c r="C1008" s="1499"/>
      <c r="D1008" s="1499"/>
      <c r="E1008" s="1499"/>
      <c r="F1008" s="1499"/>
      <c r="G1008" s="1499"/>
    </row>
    <row r="1009" spans="1:7">
      <c r="A1009" t="s">
        <v>911</v>
      </c>
      <c r="B1009" s="1499"/>
      <c r="C1009" s="1499"/>
      <c r="D1009" s="1499"/>
      <c r="E1009" s="1499"/>
      <c r="F1009" s="1499"/>
      <c r="G1009" s="1499"/>
    </row>
    <row r="1010" spans="1:7">
      <c r="A1010" t="s">
        <v>905</v>
      </c>
      <c r="B1010" s="1499"/>
      <c r="C1010" s="1499"/>
      <c r="D1010" s="1499"/>
      <c r="E1010" s="1499"/>
      <c r="F1010" s="1499"/>
      <c r="G1010" s="1499"/>
    </row>
    <row r="1011" spans="1:7">
      <c r="A1011" t="s">
        <v>819</v>
      </c>
      <c r="B1011" s="1499"/>
      <c r="C1011" s="1499"/>
      <c r="D1011" s="1499">
        <v>426</v>
      </c>
      <c r="E1011" s="1499"/>
      <c r="F1011" s="1499"/>
      <c r="G1011" s="1499">
        <v>426</v>
      </c>
    </row>
    <row r="1012" spans="1:7">
      <c r="A1012" t="s">
        <v>927</v>
      </c>
      <c r="B1012" s="1499"/>
      <c r="C1012" s="1499"/>
      <c r="D1012" s="1499"/>
      <c r="E1012" s="1499"/>
      <c r="F1012" s="1499"/>
      <c r="G1012" s="1499"/>
    </row>
    <row r="1013" spans="1:7">
      <c r="A1013" t="s">
        <v>1415</v>
      </c>
      <c r="B1013" s="1499"/>
      <c r="C1013" s="1499"/>
      <c r="D1013" s="1499"/>
      <c r="E1013" s="1499"/>
      <c r="F1013" s="1499"/>
      <c r="G1013" s="1499"/>
    </row>
    <row r="1014" spans="1:7">
      <c r="A1014" t="s">
        <v>1421</v>
      </c>
      <c r="B1014" s="1499"/>
      <c r="C1014" s="1499">
        <v>1175</v>
      </c>
      <c r="D1014" s="1499"/>
      <c r="E1014" s="1499"/>
      <c r="F1014" s="1499"/>
      <c r="G1014" s="1499">
        <v>1175</v>
      </c>
    </row>
    <row r="1015" spans="1:7">
      <c r="A1015" t="s">
        <v>1418</v>
      </c>
      <c r="B1015" s="1499"/>
      <c r="C1015" s="1499">
        <v>996</v>
      </c>
      <c r="D1015" s="1499"/>
      <c r="E1015" s="1499"/>
      <c r="F1015" s="1499"/>
      <c r="G1015" s="1499">
        <v>996</v>
      </c>
    </row>
    <row r="1016" spans="1:7">
      <c r="A1016" t="s">
        <v>822</v>
      </c>
      <c r="B1016" s="1499">
        <v>900</v>
      </c>
      <c r="C1016" s="1499"/>
      <c r="D1016" s="1499"/>
      <c r="E1016" s="1499"/>
      <c r="F1016" s="1499"/>
      <c r="G1016" s="1499">
        <v>900</v>
      </c>
    </row>
    <row r="1017" spans="1:7">
      <c r="A1017" t="s">
        <v>1057</v>
      </c>
      <c r="B1017" s="1499"/>
      <c r="C1017" s="1499"/>
      <c r="D1017" s="1499"/>
      <c r="E1017" s="1499"/>
      <c r="F1017" s="1499"/>
      <c r="G1017" s="1499"/>
    </row>
    <row r="1018" spans="1:7">
      <c r="A1018" t="s">
        <v>1055</v>
      </c>
      <c r="B1018" s="1499"/>
      <c r="C1018" s="1499"/>
      <c r="D1018" s="1499"/>
      <c r="E1018" s="1499"/>
      <c r="F1018" s="1499"/>
      <c r="G1018" s="1499"/>
    </row>
    <row r="1019" spans="1:7">
      <c r="A1019" t="s">
        <v>1497</v>
      </c>
      <c r="B1019" s="1499">
        <v>2805</v>
      </c>
      <c r="C1019" s="1499">
        <v>1397</v>
      </c>
      <c r="D1019" s="1499"/>
      <c r="E1019" s="1499"/>
      <c r="F1019" s="1499"/>
      <c r="G1019" s="1499">
        <v>4202</v>
      </c>
    </row>
    <row r="1020" spans="1:7">
      <c r="A1020" t="s">
        <v>1089</v>
      </c>
      <c r="B1020" s="1499">
        <v>665</v>
      </c>
      <c r="C1020" s="1499">
        <v>1360</v>
      </c>
      <c r="D1020" s="1499">
        <v>1024</v>
      </c>
      <c r="E1020" s="1499"/>
      <c r="F1020" s="1499"/>
      <c r="G1020" s="1499">
        <v>3049</v>
      </c>
    </row>
    <row r="1021" spans="1:7">
      <c r="A1021" t="s">
        <v>1086</v>
      </c>
      <c r="B1021" s="1499">
        <v>805</v>
      </c>
      <c r="C1021" s="1499"/>
      <c r="D1021" s="1499"/>
      <c r="E1021" s="1499"/>
      <c r="F1021" s="1499"/>
      <c r="G1021" s="1499">
        <v>805</v>
      </c>
    </row>
    <row r="1022" spans="1:7">
      <c r="A1022" t="s">
        <v>1092</v>
      </c>
      <c r="B1022" s="1499">
        <v>572</v>
      </c>
      <c r="C1022" s="1499"/>
      <c r="D1022" s="1499"/>
      <c r="E1022" s="1499"/>
      <c r="F1022" s="1499"/>
      <c r="G1022" s="1499">
        <v>572</v>
      </c>
    </row>
    <row r="1023" spans="1:7">
      <c r="A1023" t="s">
        <v>1499</v>
      </c>
      <c r="B1023" s="1499">
        <v>1718</v>
      </c>
      <c r="C1023" s="1499">
        <v>2478</v>
      </c>
      <c r="D1023" s="1499">
        <v>1567</v>
      </c>
      <c r="E1023" s="1499"/>
      <c r="F1023" s="1499"/>
      <c r="G1023" s="1499">
        <v>5763</v>
      </c>
    </row>
    <row r="1024" spans="1:7">
      <c r="A1024" t="s">
        <v>1292</v>
      </c>
      <c r="B1024" s="1499"/>
      <c r="C1024" s="1499">
        <v>3411</v>
      </c>
      <c r="D1024" s="1499"/>
      <c r="E1024" s="1499"/>
      <c r="F1024" s="1499"/>
      <c r="G1024" s="1499">
        <v>3411</v>
      </c>
    </row>
    <row r="1025" spans="1:7">
      <c r="A1025" t="s">
        <v>1387</v>
      </c>
      <c r="B1025" s="1499">
        <v>82</v>
      </c>
      <c r="C1025" s="1499"/>
      <c r="D1025" s="1499"/>
      <c r="E1025" s="1499"/>
      <c r="F1025" s="1499"/>
      <c r="G1025" s="1499">
        <v>82</v>
      </c>
    </row>
    <row r="1026" spans="1:7">
      <c r="A1026" t="s">
        <v>1295</v>
      </c>
      <c r="B1026" s="1499"/>
      <c r="C1026" s="1499">
        <v>3311</v>
      </c>
      <c r="D1026" s="1499"/>
      <c r="E1026" s="1499"/>
      <c r="F1026" s="1499"/>
      <c r="G1026" s="1499">
        <v>3311</v>
      </c>
    </row>
    <row r="1027" spans="1:7">
      <c r="A1027" t="s">
        <v>1261</v>
      </c>
      <c r="B1027" s="1499"/>
      <c r="C1027" s="1499"/>
      <c r="D1027" s="1499"/>
      <c r="E1027" s="1499"/>
      <c r="F1027" s="1499"/>
      <c r="G1027" s="1499"/>
    </row>
    <row r="1028" spans="1:7">
      <c r="A1028" t="s">
        <v>1375</v>
      </c>
      <c r="B1028" s="1499"/>
      <c r="C1028" s="1499">
        <v>2568</v>
      </c>
      <c r="D1028" s="1499"/>
      <c r="E1028" s="1499"/>
      <c r="F1028" s="1499"/>
      <c r="G1028" s="1499">
        <v>2568</v>
      </c>
    </row>
    <row r="1029" spans="1:7">
      <c r="A1029" t="s">
        <v>1119</v>
      </c>
      <c r="B1029" s="1499">
        <v>286</v>
      </c>
      <c r="C1029" s="1499">
        <v>357</v>
      </c>
      <c r="D1029" s="1499">
        <v>331</v>
      </c>
      <c r="E1029" s="1499"/>
      <c r="F1029" s="1499"/>
      <c r="G1029" s="1499">
        <v>974</v>
      </c>
    </row>
    <row r="1030" spans="1:7">
      <c r="A1030" t="s">
        <v>1372</v>
      </c>
      <c r="B1030" s="1499">
        <v>1655</v>
      </c>
      <c r="C1030" s="1499">
        <v>2537</v>
      </c>
      <c r="D1030" s="1499"/>
      <c r="E1030" s="1499"/>
      <c r="F1030" s="1499"/>
      <c r="G1030" s="1499">
        <v>4192</v>
      </c>
    </row>
    <row r="1031" spans="1:7">
      <c r="A1031" t="s">
        <v>1277</v>
      </c>
      <c r="B1031" s="1499"/>
      <c r="C1031" s="1499">
        <v>2382</v>
      </c>
      <c r="D1031" s="1499"/>
      <c r="E1031" s="1499"/>
      <c r="F1031" s="1499"/>
      <c r="G1031" s="1499">
        <v>2382</v>
      </c>
    </row>
    <row r="1032" spans="1:7">
      <c r="A1032" t="s">
        <v>1095</v>
      </c>
      <c r="B1032" s="1499"/>
      <c r="C1032" s="1499">
        <v>1100</v>
      </c>
      <c r="D1032" s="1499">
        <v>855</v>
      </c>
      <c r="E1032" s="1499"/>
      <c r="F1032" s="1499"/>
      <c r="G1032" s="1499">
        <v>1955</v>
      </c>
    </row>
    <row r="1033" spans="1:7">
      <c r="A1033" t="s">
        <v>1500</v>
      </c>
      <c r="B1033" s="1499"/>
      <c r="C1033" s="1499">
        <v>486</v>
      </c>
      <c r="D1033" s="1499"/>
      <c r="E1033" s="1499"/>
      <c r="F1033" s="1499"/>
      <c r="G1033" s="1499">
        <v>486</v>
      </c>
    </row>
    <row r="1034" spans="1:7">
      <c r="A1034" t="s">
        <v>1298</v>
      </c>
      <c r="B1034" s="1499"/>
      <c r="C1034" s="1499">
        <v>3634</v>
      </c>
      <c r="D1034" s="1499"/>
      <c r="E1034" s="1499"/>
      <c r="F1034" s="1499"/>
      <c r="G1034" s="1499">
        <v>3634</v>
      </c>
    </row>
    <row r="1035" spans="1:7">
      <c r="A1035" t="s">
        <v>1501</v>
      </c>
      <c r="B1035" s="1499"/>
      <c r="C1035" s="1499"/>
      <c r="D1035" s="1499">
        <v>955</v>
      </c>
      <c r="E1035" s="1499"/>
      <c r="F1035" s="1499"/>
      <c r="G1035" s="1499">
        <v>955</v>
      </c>
    </row>
    <row r="1036" spans="1:7">
      <c r="A1036" t="s">
        <v>1502</v>
      </c>
      <c r="B1036" s="1499"/>
      <c r="C1036" s="1499"/>
      <c r="D1036" s="1499"/>
      <c r="E1036" s="1499"/>
      <c r="F1036" s="1499"/>
      <c r="G1036" s="1499"/>
    </row>
    <row r="1037" spans="1:7">
      <c r="A1037" t="s">
        <v>1267</v>
      </c>
      <c r="B1037" s="1499"/>
      <c r="C1037" s="1499"/>
      <c r="D1037" s="1499"/>
      <c r="E1037" s="1499"/>
      <c r="F1037" s="1499"/>
      <c r="G1037" s="1499"/>
    </row>
    <row r="1038" spans="1:7">
      <c r="A1038" t="s">
        <v>1424</v>
      </c>
      <c r="B1038" s="1499"/>
      <c r="C1038" s="1499"/>
      <c r="D1038" s="1499"/>
      <c r="E1038" s="1499"/>
      <c r="F1038" s="1499"/>
      <c r="G1038" s="1499"/>
    </row>
    <row r="1039" spans="1:7">
      <c r="A1039" t="s">
        <v>1263</v>
      </c>
      <c r="B1039" s="1499"/>
      <c r="C1039" s="1499"/>
      <c r="D1039" s="1499"/>
      <c r="E1039" s="1499"/>
      <c r="F1039" s="1499"/>
      <c r="G1039" s="1499"/>
    </row>
    <row r="1040" spans="1:7">
      <c r="A1040" t="s">
        <v>1265</v>
      </c>
      <c r="B1040" s="1499"/>
      <c r="C1040" s="1499"/>
      <c r="D1040" s="1499"/>
      <c r="E1040" s="1499"/>
      <c r="F1040" s="1499"/>
      <c r="G1040" s="1499"/>
    </row>
    <row r="1041" spans="1:7">
      <c r="A1041" t="s">
        <v>1269</v>
      </c>
      <c r="B1041" s="1499"/>
      <c r="C1041" s="1499"/>
      <c r="D1041" s="1499"/>
      <c r="E1041" s="1499"/>
      <c r="F1041" s="1499"/>
      <c r="G1041" s="1499"/>
    </row>
    <row r="1042" spans="1:7">
      <c r="A1042" t="s">
        <v>1271</v>
      </c>
      <c r="B1042" s="1499"/>
      <c r="C1042" s="1499"/>
      <c r="D1042" s="1499"/>
      <c r="E1042" s="1499"/>
      <c r="F1042" s="1499"/>
      <c r="G1042" s="1499"/>
    </row>
    <row r="1043" spans="1:7">
      <c r="A1043" t="s">
        <v>1272</v>
      </c>
      <c r="B1043" s="1499"/>
      <c r="C1043" s="1499"/>
      <c r="D1043" s="1499"/>
      <c r="E1043" s="1499"/>
      <c r="F1043" s="1499"/>
      <c r="G1043" s="1499"/>
    </row>
    <row r="1044" spans="1:7">
      <c r="A1044" t="s">
        <v>473</v>
      </c>
      <c r="B1044" s="1499">
        <v>9488</v>
      </c>
      <c r="C1044" s="1499">
        <v>27260</v>
      </c>
      <c r="D1044" s="1499">
        <v>5158</v>
      </c>
      <c r="E1044" s="1499"/>
      <c r="F1044" s="1499"/>
      <c r="G1044" s="1499">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9"/>
      <c r="C1049" s="1499"/>
      <c r="D1049" s="1499"/>
      <c r="E1049" s="1499"/>
      <c r="F1049" s="1499">
        <v>222</v>
      </c>
      <c r="G1049" s="1499">
        <v>222</v>
      </c>
    </row>
    <row r="1050" spans="1:7">
      <c r="A1050" t="s">
        <v>509</v>
      </c>
      <c r="B1050" s="1499">
        <v>523</v>
      </c>
      <c r="C1050" s="1499"/>
      <c r="D1050" s="1499"/>
      <c r="E1050" s="1499"/>
      <c r="F1050" s="1499"/>
      <c r="G1050" s="1499">
        <v>523</v>
      </c>
    </row>
    <row r="1051" spans="1:7">
      <c r="A1051" t="s">
        <v>1060</v>
      </c>
      <c r="B1051" s="1499"/>
      <c r="C1051" s="1499">
        <v>175</v>
      </c>
      <c r="D1051" s="1499"/>
      <c r="E1051" s="1499"/>
      <c r="F1051" s="1499"/>
      <c r="G1051" s="1499">
        <v>175</v>
      </c>
    </row>
    <row r="1052" spans="1:7">
      <c r="A1052" t="s">
        <v>1236</v>
      </c>
      <c r="B1052" s="1499">
        <v>602</v>
      </c>
      <c r="C1052" s="1499">
        <v>1069</v>
      </c>
      <c r="D1052" s="1499">
        <v>1129</v>
      </c>
      <c r="E1052" s="1499">
        <v>1041</v>
      </c>
      <c r="F1052" s="1499">
        <v>1824</v>
      </c>
      <c r="G1052" s="1499">
        <v>5665</v>
      </c>
    </row>
    <row r="1053" spans="1:7">
      <c r="A1053" t="s">
        <v>1421</v>
      </c>
      <c r="B1053" s="1499">
        <v>1515</v>
      </c>
      <c r="C1053" s="1499"/>
      <c r="D1053" s="1499"/>
      <c r="E1053" s="1499"/>
      <c r="F1053" s="1499"/>
      <c r="G1053" s="1499">
        <v>1515</v>
      </c>
    </row>
    <row r="1054" spans="1:7">
      <c r="A1054" t="s">
        <v>1285</v>
      </c>
      <c r="B1054" s="1499"/>
      <c r="C1054" s="1499"/>
      <c r="D1054" s="1499"/>
      <c r="E1054" s="1499">
        <v>64</v>
      </c>
      <c r="F1054" s="1499"/>
      <c r="G1054" s="1499">
        <v>64</v>
      </c>
    </row>
    <row r="1055" spans="1:7">
      <c r="A1055" t="s">
        <v>1287</v>
      </c>
      <c r="B1055" s="1499"/>
      <c r="C1055" s="1499"/>
      <c r="D1055" s="1499"/>
      <c r="E1055" s="1499"/>
      <c r="F1055" s="1499"/>
      <c r="G1055" s="1499"/>
    </row>
    <row r="1056" spans="1:7">
      <c r="A1056" t="s">
        <v>1089</v>
      </c>
      <c r="B1056" s="1499">
        <v>1610</v>
      </c>
      <c r="C1056" s="1499"/>
      <c r="D1056" s="1499"/>
      <c r="E1056" s="1499"/>
      <c r="F1056" s="1499"/>
      <c r="G1056" s="1499">
        <v>1610</v>
      </c>
    </row>
    <row r="1057" spans="1:7">
      <c r="A1057" t="s">
        <v>1086</v>
      </c>
      <c r="B1057" s="1499"/>
      <c r="C1057" s="1499"/>
      <c r="D1057" s="1499"/>
      <c r="E1057" s="1499"/>
      <c r="F1057" s="1499"/>
      <c r="G1057" s="1499"/>
    </row>
    <row r="1058" spans="1:7">
      <c r="A1058" t="s">
        <v>1292</v>
      </c>
      <c r="B1058" s="1499"/>
      <c r="C1058" s="1499"/>
      <c r="D1058" s="1499"/>
      <c r="E1058" s="1499">
        <v>52</v>
      </c>
      <c r="F1058" s="1499"/>
      <c r="G1058" s="1499">
        <v>52</v>
      </c>
    </row>
    <row r="1059" spans="1:7">
      <c r="A1059" t="s">
        <v>1375</v>
      </c>
      <c r="B1059" s="1499"/>
      <c r="C1059" s="1499"/>
      <c r="D1059" s="1499"/>
      <c r="E1059" s="1499">
        <v>489</v>
      </c>
      <c r="F1059" s="1499">
        <v>2020</v>
      </c>
      <c r="G1059" s="1499">
        <v>2509</v>
      </c>
    </row>
    <row r="1060" spans="1:7">
      <c r="A1060" t="s">
        <v>1372</v>
      </c>
      <c r="B1060" s="1499">
        <v>2113</v>
      </c>
      <c r="C1060" s="1499"/>
      <c r="D1060" s="1499">
        <v>1677</v>
      </c>
      <c r="E1060" s="1499">
        <v>1316</v>
      </c>
      <c r="F1060" s="1499"/>
      <c r="G1060" s="1499">
        <v>5106</v>
      </c>
    </row>
    <row r="1061" spans="1:7">
      <c r="A1061" t="s">
        <v>1277</v>
      </c>
      <c r="B1061" s="1499">
        <v>3084</v>
      </c>
      <c r="C1061" s="1499"/>
      <c r="D1061" s="1499"/>
      <c r="E1061" s="1499"/>
      <c r="F1061" s="1499"/>
      <c r="G1061" s="1499">
        <v>3084</v>
      </c>
    </row>
    <row r="1062" spans="1:7">
      <c r="A1062" t="s">
        <v>1095</v>
      </c>
      <c r="B1062" s="1499">
        <v>1622</v>
      </c>
      <c r="C1062" s="1499">
        <v>1131</v>
      </c>
      <c r="D1062" s="1499"/>
      <c r="E1062" s="1499"/>
      <c r="F1062" s="1499"/>
      <c r="G1062" s="1499">
        <v>2753</v>
      </c>
    </row>
    <row r="1063" spans="1:7">
      <c r="A1063" t="s">
        <v>1500</v>
      </c>
      <c r="B1063" s="1499">
        <v>600</v>
      </c>
      <c r="C1063" s="1499">
        <v>610</v>
      </c>
      <c r="D1063" s="1499">
        <v>974</v>
      </c>
      <c r="E1063" s="1499"/>
      <c r="F1063" s="1499"/>
      <c r="G1063" s="1499">
        <v>2184</v>
      </c>
    </row>
    <row r="1064" spans="1:7">
      <c r="A1064" t="s">
        <v>1298</v>
      </c>
      <c r="B1064" s="1499">
        <v>3376</v>
      </c>
      <c r="C1064" s="1499"/>
      <c r="D1064" s="1499"/>
      <c r="E1064" s="1499"/>
      <c r="F1064" s="1499"/>
      <c r="G1064" s="1499">
        <v>3376</v>
      </c>
    </row>
    <row r="1065" spans="1:7">
      <c r="A1065" t="s">
        <v>1501</v>
      </c>
      <c r="B1065" s="1499">
        <v>1765</v>
      </c>
      <c r="C1065" s="1499">
        <v>1153</v>
      </c>
      <c r="D1065" s="1499">
        <v>383</v>
      </c>
      <c r="E1065" s="1499">
        <v>490</v>
      </c>
      <c r="F1065" s="1499"/>
      <c r="G1065" s="1499">
        <v>3791</v>
      </c>
    </row>
    <row r="1066" spans="1:7">
      <c r="A1066" t="s">
        <v>1503</v>
      </c>
      <c r="B1066" s="1499">
        <v>545</v>
      </c>
      <c r="C1066" s="1499">
        <v>1172</v>
      </c>
      <c r="D1066" s="1499">
        <v>1256</v>
      </c>
      <c r="E1066" s="1499">
        <v>272</v>
      </c>
      <c r="F1066" s="1499">
        <v>86</v>
      </c>
      <c r="G1066" s="1499">
        <v>3331</v>
      </c>
    </row>
    <row r="1067" spans="1:7">
      <c r="A1067" t="s">
        <v>1331</v>
      </c>
      <c r="B1067" s="1499">
        <v>1829</v>
      </c>
      <c r="C1067" s="1499">
        <v>2302</v>
      </c>
      <c r="D1067" s="1499">
        <v>694</v>
      </c>
      <c r="E1067" s="1499"/>
      <c r="F1067" s="1499"/>
      <c r="G1067" s="1499">
        <v>4825</v>
      </c>
    </row>
    <row r="1068" spans="1:7">
      <c r="A1068" t="s">
        <v>1280</v>
      </c>
      <c r="B1068" s="1499">
        <v>1391</v>
      </c>
      <c r="C1068" s="1499">
        <v>2916</v>
      </c>
      <c r="D1068" s="1499">
        <v>2430</v>
      </c>
      <c r="E1068" s="1499"/>
      <c r="F1068" s="1499"/>
      <c r="G1068" s="1499">
        <v>6737</v>
      </c>
    </row>
    <row r="1069" spans="1:7">
      <c r="A1069" t="s">
        <v>1014</v>
      </c>
      <c r="B1069" s="1499"/>
      <c r="C1069" s="1499"/>
      <c r="D1069" s="1499">
        <v>466</v>
      </c>
      <c r="E1069" s="1499">
        <v>345</v>
      </c>
      <c r="F1069" s="1499"/>
      <c r="G1069" s="1499">
        <v>811</v>
      </c>
    </row>
    <row r="1070" spans="1:7">
      <c r="A1070" t="s">
        <v>1098</v>
      </c>
      <c r="B1070" s="1499"/>
      <c r="C1070" s="1499"/>
      <c r="D1070" s="1499"/>
      <c r="E1070" s="1499">
        <v>1431</v>
      </c>
      <c r="F1070" s="1499"/>
      <c r="G1070" s="1499">
        <v>1431</v>
      </c>
    </row>
    <row r="1071" spans="1:7">
      <c r="A1071" t="s">
        <v>1033</v>
      </c>
      <c r="B1071" s="1499"/>
      <c r="C1071" s="1499"/>
      <c r="D1071" s="1499">
        <v>1379</v>
      </c>
      <c r="E1071" s="1499">
        <v>1154</v>
      </c>
      <c r="F1071" s="1499"/>
      <c r="G1071" s="1499">
        <v>2533</v>
      </c>
    </row>
    <row r="1072" spans="1:7">
      <c r="A1072" t="s">
        <v>1274</v>
      </c>
      <c r="B1072" s="1499"/>
      <c r="C1072" s="1499"/>
      <c r="D1072" s="1499">
        <v>243</v>
      </c>
      <c r="E1072" s="1499"/>
      <c r="F1072" s="1499"/>
      <c r="G1072" s="1499">
        <v>243</v>
      </c>
    </row>
    <row r="1073" spans="1:7">
      <c r="A1073" t="s">
        <v>1504</v>
      </c>
      <c r="B1073" s="1499"/>
      <c r="C1073" s="1499"/>
      <c r="D1073" s="1499"/>
      <c r="E1073" s="1499"/>
      <c r="F1073" s="1499">
        <v>385</v>
      </c>
      <c r="G1073" s="1499">
        <v>385</v>
      </c>
    </row>
    <row r="1074" spans="1:7">
      <c r="A1074" t="s">
        <v>1505</v>
      </c>
      <c r="B1074" s="1499"/>
      <c r="C1074" s="1499"/>
      <c r="D1074" s="1499"/>
      <c r="E1074" s="1499"/>
      <c r="F1074" s="1499"/>
      <c r="G1074" s="1499"/>
    </row>
    <row r="1075" spans="1:7">
      <c r="A1075" t="s">
        <v>473</v>
      </c>
      <c r="B1075" s="1499">
        <v>20575</v>
      </c>
      <c r="C1075" s="1499">
        <v>10528</v>
      </c>
      <c r="D1075" s="1499">
        <v>10631</v>
      </c>
      <c r="E1075" s="1499">
        <v>6654</v>
      </c>
      <c r="F1075" s="1499">
        <v>4537</v>
      </c>
      <c r="G1075" s="1499">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9">
        <v>237</v>
      </c>
      <c r="C1080" s="1499">
        <v>194</v>
      </c>
      <c r="D1080" s="1499">
        <v>359</v>
      </c>
      <c r="E1080" s="1499">
        <v>255</v>
      </c>
      <c r="F1080" s="1499">
        <v>253</v>
      </c>
      <c r="G1080" s="1499">
        <v>1298</v>
      </c>
    </row>
    <row r="1081" spans="1:7">
      <c r="A1081" t="s">
        <v>1236</v>
      </c>
      <c r="B1081" s="1499">
        <v>1283</v>
      </c>
      <c r="C1081" s="1499">
        <v>442</v>
      </c>
      <c r="D1081" s="1499"/>
      <c r="E1081" s="1499"/>
      <c r="F1081" s="1499">
        <v>706</v>
      </c>
      <c r="G1081" s="1499">
        <v>2431</v>
      </c>
    </row>
    <row r="1082" spans="1:7">
      <c r="A1082" t="s">
        <v>1418</v>
      </c>
      <c r="B1082" s="1499"/>
      <c r="C1082" s="1499">
        <v>2203</v>
      </c>
      <c r="D1082" s="1499"/>
      <c r="E1082" s="1499"/>
      <c r="F1082" s="1499"/>
      <c r="G1082" s="1499">
        <v>2203</v>
      </c>
    </row>
    <row r="1083" spans="1:7">
      <c r="A1083" t="s">
        <v>1289</v>
      </c>
      <c r="B1083" s="1499"/>
      <c r="C1083" s="1499"/>
      <c r="D1083" s="1499"/>
      <c r="E1083" s="1499">
        <v>242</v>
      </c>
      <c r="F1083" s="1499"/>
      <c r="G1083" s="1499">
        <v>242</v>
      </c>
    </row>
    <row r="1084" spans="1:7">
      <c r="A1084" t="s">
        <v>1089</v>
      </c>
      <c r="B1084" s="1499"/>
      <c r="C1084" s="1499"/>
      <c r="D1084" s="1499"/>
      <c r="E1084" s="1499"/>
      <c r="F1084" s="1499"/>
      <c r="G1084" s="1499"/>
    </row>
    <row r="1085" spans="1:7">
      <c r="A1085" t="s">
        <v>1375</v>
      </c>
      <c r="B1085" s="1499">
        <v>428</v>
      </c>
      <c r="C1085" s="1499"/>
      <c r="D1085" s="1499"/>
      <c r="E1085" s="1499"/>
      <c r="F1085" s="1499"/>
      <c r="G1085" s="1499">
        <v>428</v>
      </c>
    </row>
    <row r="1086" spans="1:7">
      <c r="A1086" t="s">
        <v>1501</v>
      </c>
      <c r="B1086" s="1499"/>
      <c r="C1086" s="1499"/>
      <c r="D1086" s="1499"/>
      <c r="E1086" s="1499"/>
      <c r="F1086" s="1499"/>
      <c r="G1086" s="1499"/>
    </row>
    <row r="1087" spans="1:7">
      <c r="A1087" t="s">
        <v>1503</v>
      </c>
      <c r="B1087" s="1499"/>
      <c r="C1087" s="1499">
        <v>265</v>
      </c>
      <c r="D1087" s="1499">
        <v>542</v>
      </c>
      <c r="E1087" s="1499">
        <v>739</v>
      </c>
      <c r="F1087" s="1499"/>
      <c r="G1087" s="1499">
        <v>1546</v>
      </c>
    </row>
    <row r="1088" spans="1:7">
      <c r="A1088" t="s">
        <v>1331</v>
      </c>
      <c r="B1088" s="1499"/>
      <c r="C1088" s="1499"/>
      <c r="D1088" s="1499">
        <v>91</v>
      </c>
      <c r="E1088" s="1499"/>
      <c r="F1088" s="1499"/>
      <c r="G1088" s="1499">
        <v>91</v>
      </c>
    </row>
    <row r="1089" spans="1:7">
      <c r="A1089" t="s">
        <v>1014</v>
      </c>
      <c r="B1089" s="1499">
        <v>1172</v>
      </c>
      <c r="C1089" s="1499"/>
      <c r="D1089" s="1499"/>
      <c r="E1089" s="1499"/>
      <c r="F1089" s="1499"/>
      <c r="G1089" s="1499">
        <v>1172</v>
      </c>
    </row>
    <row r="1090" spans="1:7">
      <c r="A1090" t="s">
        <v>1098</v>
      </c>
      <c r="B1090" s="1499">
        <v>1583</v>
      </c>
      <c r="C1090" s="1499">
        <v>1325</v>
      </c>
      <c r="D1090" s="1499">
        <v>621</v>
      </c>
      <c r="E1090" s="1499"/>
      <c r="F1090" s="1499"/>
      <c r="G1090" s="1499">
        <v>3529</v>
      </c>
    </row>
    <row r="1091" spans="1:7">
      <c r="A1091" t="s">
        <v>1033</v>
      </c>
      <c r="B1091" s="1499"/>
      <c r="C1091" s="1499"/>
      <c r="D1091" s="1499"/>
      <c r="E1091" s="1499"/>
      <c r="F1091" s="1499"/>
      <c r="G1091" s="1499"/>
    </row>
    <row r="1092" spans="1:7">
      <c r="A1092" t="s">
        <v>1504</v>
      </c>
      <c r="B1092" s="1499">
        <v>640</v>
      </c>
      <c r="C1092" s="1499">
        <v>541</v>
      </c>
      <c r="D1092" s="1499">
        <v>330</v>
      </c>
      <c r="E1092" s="1499">
        <v>520</v>
      </c>
      <c r="F1092" s="1499">
        <v>550</v>
      </c>
      <c r="G1092" s="1499">
        <v>2581</v>
      </c>
    </row>
    <row r="1093" spans="1:7">
      <c r="A1093" t="s">
        <v>1310</v>
      </c>
      <c r="B1093" s="1499">
        <v>2855</v>
      </c>
      <c r="C1093" s="1499">
        <v>3343</v>
      </c>
      <c r="D1093" s="1499">
        <v>931</v>
      </c>
      <c r="E1093" s="1499"/>
      <c r="F1093" s="1499"/>
      <c r="G1093" s="1499">
        <v>7129</v>
      </c>
    </row>
    <row r="1094" spans="1:7">
      <c r="A1094" t="s">
        <v>1313</v>
      </c>
      <c r="B1094" s="1499"/>
      <c r="C1094" s="1499">
        <v>1743</v>
      </c>
      <c r="D1094" s="1499">
        <v>522</v>
      </c>
      <c r="E1094" s="1499">
        <v>1194</v>
      </c>
      <c r="F1094" s="1499">
        <v>2811</v>
      </c>
      <c r="G1094" s="1499">
        <v>6270</v>
      </c>
    </row>
    <row r="1095" spans="1:7">
      <c r="A1095" t="s">
        <v>1506</v>
      </c>
      <c r="B1095" s="1499"/>
      <c r="C1095" s="1499"/>
      <c r="D1095" s="1499"/>
      <c r="E1095" s="1499"/>
      <c r="F1095" s="1499"/>
      <c r="G1095" s="1499"/>
    </row>
    <row r="1096" spans="1:7">
      <c r="A1096" t="s">
        <v>1369</v>
      </c>
      <c r="B1096" s="1499"/>
      <c r="C1096" s="1499">
        <v>1640</v>
      </c>
      <c r="D1096" s="1499">
        <v>1177</v>
      </c>
      <c r="E1096" s="1499"/>
      <c r="F1096" s="1499"/>
      <c r="G1096" s="1499">
        <v>2817</v>
      </c>
    </row>
    <row r="1097" spans="1:7">
      <c r="A1097" t="s">
        <v>1301</v>
      </c>
      <c r="B1097" s="1499"/>
      <c r="C1097" s="1499">
        <v>1980</v>
      </c>
      <c r="D1097" s="1499">
        <v>1251</v>
      </c>
      <c r="E1097" s="1499">
        <v>3172</v>
      </c>
      <c r="F1097" s="1499"/>
      <c r="G1097" s="1499">
        <v>6403</v>
      </c>
    </row>
    <row r="1098" spans="1:7">
      <c r="A1098" t="s">
        <v>1307</v>
      </c>
      <c r="B1098" s="1499"/>
      <c r="C1098" s="1499">
        <v>1111</v>
      </c>
      <c r="D1098" s="1499">
        <v>1373</v>
      </c>
      <c r="E1098" s="1499">
        <v>1090</v>
      </c>
      <c r="F1098" s="1499">
        <v>1204</v>
      </c>
      <c r="G1098" s="1499">
        <v>4778</v>
      </c>
    </row>
    <row r="1099" spans="1:7">
      <c r="A1099" t="s">
        <v>1011</v>
      </c>
      <c r="B1099" s="1499"/>
      <c r="C1099" s="1499">
        <v>1500</v>
      </c>
      <c r="D1099" s="1499">
        <v>1084</v>
      </c>
      <c r="E1099" s="1499"/>
      <c r="F1099" s="1499"/>
      <c r="G1099" s="1499">
        <v>2584</v>
      </c>
    </row>
    <row r="1100" spans="1:7">
      <c r="A1100" t="s">
        <v>842</v>
      </c>
      <c r="B1100" s="1499"/>
      <c r="C1100" s="1499"/>
      <c r="D1100" s="1499">
        <v>817</v>
      </c>
      <c r="E1100" s="1499">
        <v>1820</v>
      </c>
      <c r="F1100" s="1499"/>
      <c r="G1100" s="1499">
        <v>2637</v>
      </c>
    </row>
    <row r="1101" spans="1:7">
      <c r="A1101" t="s">
        <v>1005</v>
      </c>
      <c r="B1101" s="1499"/>
      <c r="C1101" s="1499"/>
      <c r="D1101" s="1499"/>
      <c r="E1101" s="1499">
        <v>1351</v>
      </c>
      <c r="F1101" s="1499"/>
      <c r="G1101" s="1499">
        <v>1351</v>
      </c>
    </row>
    <row r="1102" spans="1:7">
      <c r="A1102" t="s">
        <v>848</v>
      </c>
      <c r="B1102" s="1499"/>
      <c r="C1102" s="1499"/>
      <c r="D1102" s="1499"/>
      <c r="E1102" s="1499"/>
      <c r="F1102" s="1499">
        <v>1832</v>
      </c>
      <c r="G1102" s="1499">
        <v>1832</v>
      </c>
    </row>
    <row r="1103" spans="1:7">
      <c r="A1103" t="s">
        <v>473</v>
      </c>
      <c r="B1103" s="1499">
        <v>8198</v>
      </c>
      <c r="C1103" s="1499">
        <v>16287</v>
      </c>
      <c r="D1103" s="1499">
        <v>9098</v>
      </c>
      <c r="E1103" s="1499">
        <v>10383</v>
      </c>
      <c r="F1103" s="1499">
        <v>7356</v>
      </c>
      <c r="G1103" s="1499">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9">
        <v>365</v>
      </c>
      <c r="C1108" s="1499">
        <v>210</v>
      </c>
      <c r="D1108" s="1499"/>
      <c r="E1108" s="1499"/>
      <c r="F1108" s="1499">
        <v>166</v>
      </c>
      <c r="G1108" s="1499">
        <v>741</v>
      </c>
    </row>
    <row r="1109" spans="1:7">
      <c r="A1109" t="s">
        <v>1236</v>
      </c>
      <c r="B1109" s="1499">
        <v>735</v>
      </c>
      <c r="C1109" s="1499"/>
      <c r="D1109" s="1499"/>
      <c r="E1109" s="1499"/>
      <c r="F1109" s="1499"/>
      <c r="G1109" s="1499">
        <v>735</v>
      </c>
    </row>
    <row r="1110" spans="1:7">
      <c r="A1110" t="s">
        <v>1415</v>
      </c>
      <c r="B1110" s="1499"/>
      <c r="C1110" s="1499"/>
      <c r="D1110" s="1499"/>
      <c r="E1110" s="1499"/>
      <c r="F1110" s="1499"/>
      <c r="G1110" s="1499"/>
    </row>
    <row r="1111" spans="1:7">
      <c r="A1111" t="s">
        <v>1287</v>
      </c>
      <c r="B1111" s="1499"/>
      <c r="C1111" s="1499"/>
      <c r="D1111" s="1499"/>
      <c r="E1111" s="1499"/>
      <c r="F1111" s="1499"/>
      <c r="G1111" s="1499"/>
    </row>
    <row r="1112" spans="1:7">
      <c r="A1112" t="s">
        <v>1334</v>
      </c>
      <c r="B1112" s="1499"/>
      <c r="C1112" s="1499"/>
      <c r="D1112" s="1499"/>
      <c r="E1112" s="1499">
        <v>396</v>
      </c>
      <c r="F1112" s="1499"/>
      <c r="G1112" s="1499">
        <v>396</v>
      </c>
    </row>
    <row r="1113" spans="1:7">
      <c r="A1113" t="s">
        <v>1289</v>
      </c>
      <c r="B1113" s="1499"/>
      <c r="C1113" s="1499"/>
      <c r="D1113" s="1499"/>
      <c r="E1113" s="1499"/>
      <c r="F1113" s="1499"/>
      <c r="G1113" s="1499"/>
    </row>
    <row r="1114" spans="1:7">
      <c r="A1114" t="s">
        <v>1089</v>
      </c>
      <c r="B1114" s="1499"/>
      <c r="C1114" s="1499"/>
      <c r="D1114" s="1499"/>
      <c r="E1114" s="1499"/>
      <c r="F1114" s="1499"/>
      <c r="G1114" s="1499"/>
    </row>
    <row r="1115" spans="1:7">
      <c r="A1115" t="s">
        <v>1295</v>
      </c>
      <c r="B1115" s="1499">
        <v>87</v>
      </c>
      <c r="C1115" s="1499"/>
      <c r="D1115" s="1499"/>
      <c r="E1115" s="1499"/>
      <c r="F1115" s="1499"/>
      <c r="G1115" s="1499">
        <v>87</v>
      </c>
    </row>
    <row r="1116" spans="1:7">
      <c r="A1116" t="s">
        <v>1503</v>
      </c>
      <c r="B1116" s="1499">
        <v>671</v>
      </c>
      <c r="C1116" s="1499">
        <v>1204</v>
      </c>
      <c r="D1116" s="1499">
        <v>1210</v>
      </c>
      <c r="E1116" s="1499">
        <v>292</v>
      </c>
      <c r="F1116" s="1499"/>
      <c r="G1116" s="1499">
        <v>3377</v>
      </c>
    </row>
    <row r="1117" spans="1:7">
      <c r="A1117" t="s">
        <v>1331</v>
      </c>
      <c r="B1117" s="1499"/>
      <c r="C1117" s="1499"/>
      <c r="D1117" s="1499">
        <v>320</v>
      </c>
      <c r="E1117" s="1499">
        <v>652</v>
      </c>
      <c r="F1117" s="1499">
        <v>780</v>
      </c>
      <c r="G1117" s="1499">
        <v>1752</v>
      </c>
    </row>
    <row r="1118" spans="1:7">
      <c r="A1118" t="s">
        <v>1014</v>
      </c>
      <c r="B1118" s="1499"/>
      <c r="C1118" s="1499"/>
      <c r="D1118" s="1499">
        <v>163</v>
      </c>
      <c r="E1118" s="1499"/>
      <c r="F1118" s="1499"/>
      <c r="G1118" s="1499">
        <v>163</v>
      </c>
    </row>
    <row r="1119" spans="1:7">
      <c r="A1119" t="s">
        <v>1274</v>
      </c>
      <c r="B1119" s="1499"/>
      <c r="C1119" s="1499"/>
      <c r="D1119" s="1499">
        <v>372</v>
      </c>
      <c r="E1119" s="1499"/>
      <c r="F1119" s="1499">
        <v>582</v>
      </c>
      <c r="G1119" s="1499">
        <v>954</v>
      </c>
    </row>
    <row r="1120" spans="1:7">
      <c r="A1120" t="s">
        <v>1504</v>
      </c>
      <c r="B1120" s="1499">
        <v>752</v>
      </c>
      <c r="C1120" s="1499">
        <v>1249</v>
      </c>
      <c r="D1120" s="1499">
        <v>235</v>
      </c>
      <c r="E1120" s="1499">
        <v>563</v>
      </c>
      <c r="F1120" s="1499">
        <v>483</v>
      </c>
      <c r="G1120" s="1499">
        <v>3282</v>
      </c>
    </row>
    <row r="1121" spans="1:7">
      <c r="A1121" t="s">
        <v>1313</v>
      </c>
      <c r="B1121" s="1499"/>
      <c r="C1121" s="1499"/>
      <c r="D1121" s="1499">
        <v>1049</v>
      </c>
      <c r="E1121" s="1499"/>
      <c r="F1121" s="1499"/>
      <c r="G1121" s="1499">
        <v>1049</v>
      </c>
    </row>
    <row r="1122" spans="1:7">
      <c r="A1122" t="s">
        <v>1301</v>
      </c>
      <c r="B1122" s="1499">
        <v>29</v>
      </c>
      <c r="C1122" s="1499"/>
      <c r="D1122" s="1499"/>
      <c r="E1122" s="1499"/>
      <c r="F1122" s="1499"/>
      <c r="G1122" s="1499">
        <v>29</v>
      </c>
    </row>
    <row r="1123" spans="1:7">
      <c r="A1123" t="s">
        <v>1307</v>
      </c>
      <c r="B1123" s="1499"/>
      <c r="C1123" s="1499"/>
      <c r="D1123" s="1499"/>
      <c r="E1123" s="1499"/>
      <c r="F1123" s="1499">
        <v>1235</v>
      </c>
      <c r="G1123" s="1499">
        <v>1235</v>
      </c>
    </row>
    <row r="1124" spans="1:7">
      <c r="A1124" t="s">
        <v>1011</v>
      </c>
      <c r="B1124" s="1499"/>
      <c r="C1124" s="1499"/>
      <c r="D1124" s="1499"/>
      <c r="E1124" s="1499"/>
      <c r="F1124" s="1499"/>
      <c r="G1124" s="1499"/>
    </row>
    <row r="1125" spans="1:7">
      <c r="A1125" t="s">
        <v>1005</v>
      </c>
      <c r="B1125" s="1499">
        <v>689</v>
      </c>
      <c r="C1125" s="1499">
        <v>586</v>
      </c>
      <c r="D1125" s="1499">
        <v>199</v>
      </c>
      <c r="E1125" s="1499"/>
      <c r="F1125" s="1499"/>
      <c r="G1125" s="1499">
        <v>1474</v>
      </c>
    </row>
    <row r="1126" spans="1:7">
      <c r="A1126" t="s">
        <v>848</v>
      </c>
      <c r="B1126" s="1499"/>
      <c r="C1126" s="1499">
        <v>1164</v>
      </c>
      <c r="D1126" s="1499">
        <v>308</v>
      </c>
      <c r="E1126" s="1499">
        <v>892</v>
      </c>
      <c r="F1126" s="1499">
        <v>366</v>
      </c>
      <c r="G1126" s="1499">
        <v>2730</v>
      </c>
    </row>
    <row r="1127" spans="1:7">
      <c r="A1127" t="s">
        <v>984</v>
      </c>
      <c r="B1127" s="1499">
        <v>1095</v>
      </c>
      <c r="C1127" s="1499">
        <v>1676</v>
      </c>
      <c r="D1127" s="1499">
        <v>1139</v>
      </c>
      <c r="E1127" s="1499"/>
      <c r="F1127" s="1499"/>
      <c r="G1127" s="1499">
        <v>3910</v>
      </c>
    </row>
    <row r="1128" spans="1:7">
      <c r="A1128" t="s">
        <v>1029</v>
      </c>
      <c r="B1128" s="1499">
        <v>1344</v>
      </c>
      <c r="C1128" s="1499">
        <v>1583</v>
      </c>
      <c r="D1128" s="1499">
        <v>1027</v>
      </c>
      <c r="E1128" s="1499">
        <v>1596</v>
      </c>
      <c r="F1128" s="1499"/>
      <c r="G1128" s="1499">
        <v>5550</v>
      </c>
    </row>
    <row r="1129" spans="1:7">
      <c r="A1129" t="s">
        <v>1351</v>
      </c>
      <c r="B1129" s="1499"/>
      <c r="C1129" s="1499">
        <v>890</v>
      </c>
      <c r="D1129" s="1499">
        <v>1810</v>
      </c>
      <c r="E1129" s="1499">
        <v>967</v>
      </c>
      <c r="F1129" s="1499"/>
      <c r="G1129" s="1499">
        <v>3667</v>
      </c>
    </row>
    <row r="1130" spans="1:7">
      <c r="A1130" t="s">
        <v>858</v>
      </c>
      <c r="B1130" s="1499">
        <v>1511</v>
      </c>
      <c r="C1130" s="1499">
        <v>1887</v>
      </c>
      <c r="D1130" s="1499">
        <v>916</v>
      </c>
      <c r="E1130" s="1499">
        <v>1704</v>
      </c>
      <c r="F1130" s="1499">
        <v>974</v>
      </c>
      <c r="G1130" s="1499">
        <v>6992</v>
      </c>
    </row>
    <row r="1131" spans="1:7">
      <c r="A1131" t="s">
        <v>1304</v>
      </c>
      <c r="B1131" s="1499"/>
      <c r="C1131" s="1499">
        <v>1617</v>
      </c>
      <c r="D1131" s="1499">
        <v>1083</v>
      </c>
      <c r="E1131" s="1499">
        <v>1905</v>
      </c>
      <c r="F1131" s="1499">
        <v>2064</v>
      </c>
      <c r="G1131" s="1499">
        <v>6669</v>
      </c>
    </row>
    <row r="1132" spans="1:7">
      <c r="A1132" t="s">
        <v>1322</v>
      </c>
      <c r="B1132" s="1499"/>
      <c r="C1132" s="1499"/>
      <c r="D1132" s="1499">
        <v>95</v>
      </c>
      <c r="E1132" s="1499">
        <v>881</v>
      </c>
      <c r="F1132" s="1499"/>
      <c r="G1132" s="1499">
        <v>976</v>
      </c>
    </row>
    <row r="1133" spans="1:7">
      <c r="A1133" t="s">
        <v>1316</v>
      </c>
      <c r="B1133" s="1499"/>
      <c r="C1133" s="1499"/>
      <c r="D1133" s="1499"/>
      <c r="E1133" s="1499">
        <v>3028</v>
      </c>
      <c r="F1133" s="1499">
        <v>1683</v>
      </c>
      <c r="G1133" s="1499">
        <v>4711</v>
      </c>
    </row>
    <row r="1134" spans="1:7">
      <c r="A1134" t="s">
        <v>1131</v>
      </c>
      <c r="B1134" s="1499"/>
      <c r="C1134" s="1499"/>
      <c r="D1134" s="1499"/>
      <c r="E1134" s="1499">
        <v>1568</v>
      </c>
      <c r="F1134" s="1499"/>
      <c r="G1134" s="1499">
        <v>1568</v>
      </c>
    </row>
    <row r="1135" spans="1:7">
      <c r="A1135" t="s">
        <v>1507</v>
      </c>
      <c r="B1135" s="1499"/>
      <c r="C1135" s="1499"/>
      <c r="D1135" s="1499"/>
      <c r="E1135" s="1499"/>
      <c r="F1135" s="1499"/>
      <c r="G1135" s="1499"/>
    </row>
    <row r="1136" spans="1:7">
      <c r="A1136" t="s">
        <v>473</v>
      </c>
      <c r="B1136" s="1499">
        <v>7278</v>
      </c>
      <c r="C1136" s="1499">
        <v>12066</v>
      </c>
      <c r="D1136" s="1499">
        <v>9926</v>
      </c>
      <c r="E1136" s="1499">
        <v>14444</v>
      </c>
      <c r="F1136" s="1499">
        <v>8333</v>
      </c>
      <c r="G1136" s="1499">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9"/>
      <c r="C1141" s="1499"/>
      <c r="D1141" s="1499"/>
      <c r="E1141" s="1499"/>
      <c r="F1141" s="1499"/>
      <c r="G1141" s="1499"/>
    </row>
    <row r="1142" spans="1:7">
      <c r="A1142" t="s">
        <v>505</v>
      </c>
      <c r="B1142" s="1499"/>
      <c r="C1142" s="1499">
        <v>212</v>
      </c>
      <c r="D1142" s="1499"/>
      <c r="E1142" s="1499"/>
      <c r="F1142" s="1499"/>
      <c r="G1142" s="1499">
        <v>212</v>
      </c>
    </row>
    <row r="1143" spans="1:7">
      <c r="A1143" t="s">
        <v>1503</v>
      </c>
      <c r="B1143" s="1499"/>
      <c r="C1143" s="1499"/>
      <c r="D1143" s="1499"/>
      <c r="E1143" s="1499"/>
      <c r="F1143" s="1499"/>
      <c r="G1143" s="1499"/>
    </row>
    <row r="1144" spans="1:7">
      <c r="A1144" t="s">
        <v>1331</v>
      </c>
      <c r="B1144" s="1499">
        <v>870</v>
      </c>
      <c r="C1144" s="1499"/>
      <c r="D1144" s="1499"/>
      <c r="E1144" s="1499"/>
      <c r="F1144" s="1499"/>
      <c r="G1144" s="1499">
        <v>870</v>
      </c>
    </row>
    <row r="1145" spans="1:7">
      <c r="A1145" t="s">
        <v>1274</v>
      </c>
      <c r="B1145" s="1499">
        <v>551</v>
      </c>
      <c r="C1145" s="1499"/>
      <c r="D1145" s="1499"/>
      <c r="E1145" s="1499"/>
      <c r="F1145" s="1499"/>
      <c r="G1145" s="1499">
        <v>551</v>
      </c>
    </row>
    <row r="1146" spans="1:7">
      <c r="A1146" t="s">
        <v>1504</v>
      </c>
      <c r="B1146" s="1499"/>
      <c r="C1146" s="1499"/>
      <c r="D1146" s="1499"/>
      <c r="E1146" s="1499"/>
      <c r="F1146" s="1499"/>
      <c r="G1146" s="1499"/>
    </row>
    <row r="1147" spans="1:7">
      <c r="A1147" t="s">
        <v>848</v>
      </c>
      <c r="B1147" s="1499">
        <v>154</v>
      </c>
      <c r="C1147" s="1499"/>
      <c r="D1147" s="1499"/>
      <c r="E1147" s="1499"/>
      <c r="F1147" s="1499"/>
      <c r="G1147" s="1499">
        <v>154</v>
      </c>
    </row>
    <row r="1148" spans="1:7">
      <c r="A1148" t="s">
        <v>1029</v>
      </c>
      <c r="B1148" s="1499">
        <v>342</v>
      </c>
      <c r="C1148" s="1499"/>
      <c r="D1148" s="1499"/>
      <c r="E1148" s="1499"/>
      <c r="F1148" s="1499"/>
      <c r="G1148" s="1499">
        <v>342</v>
      </c>
    </row>
    <row r="1149" spans="1:7">
      <c r="A1149" t="s">
        <v>1304</v>
      </c>
      <c r="B1149" s="1499"/>
      <c r="C1149" s="1499"/>
      <c r="D1149" s="1499"/>
      <c r="E1149" s="1499"/>
      <c r="F1149" s="1499"/>
      <c r="G1149" s="1499"/>
    </row>
    <row r="1150" spans="1:7">
      <c r="A1150" t="s">
        <v>1322</v>
      </c>
      <c r="B1150" s="1499">
        <v>3523</v>
      </c>
      <c r="C1150" s="1499">
        <v>2384</v>
      </c>
      <c r="D1150" s="1499"/>
      <c r="E1150" s="1499"/>
      <c r="F1150" s="1499"/>
      <c r="G1150" s="1499">
        <v>5907</v>
      </c>
    </row>
    <row r="1151" spans="1:7">
      <c r="A1151" t="s">
        <v>1316</v>
      </c>
      <c r="B1151" s="1499">
        <v>362</v>
      </c>
      <c r="C1151" s="1499"/>
      <c r="D1151" s="1499"/>
      <c r="E1151" s="1499"/>
      <c r="F1151" s="1499"/>
      <c r="G1151" s="1499">
        <v>362</v>
      </c>
    </row>
    <row r="1152" spans="1:7">
      <c r="A1152" t="s">
        <v>1131</v>
      </c>
      <c r="B1152" s="1499">
        <v>380</v>
      </c>
      <c r="C1152" s="1499"/>
      <c r="D1152" s="1499"/>
      <c r="E1152" s="1499"/>
      <c r="F1152" s="1499"/>
      <c r="G1152" s="1499">
        <v>380</v>
      </c>
    </row>
    <row r="1153" spans="1:7">
      <c r="A1153" t="s">
        <v>1134</v>
      </c>
      <c r="B1153" s="1499">
        <v>523</v>
      </c>
      <c r="C1153" s="1499">
        <v>405</v>
      </c>
      <c r="D1153" s="1499"/>
      <c r="E1153" s="1499"/>
      <c r="F1153" s="1499"/>
      <c r="G1153" s="1499">
        <v>928</v>
      </c>
    </row>
    <row r="1154" spans="1:7">
      <c r="A1154" t="s">
        <v>473</v>
      </c>
      <c r="B1154" s="1499">
        <v>6705</v>
      </c>
      <c r="C1154" s="1499">
        <v>3001</v>
      </c>
      <c r="D1154" s="1499"/>
      <c r="E1154" s="1499"/>
      <c r="F1154" s="1499"/>
      <c r="G1154" s="1499">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9"/>
      <c r="C1159" s="1499"/>
      <c r="D1159" s="1499"/>
      <c r="E1159" s="1499">
        <v>0</v>
      </c>
      <c r="F1159" s="1499">
        <v>0</v>
      </c>
      <c r="G1159" s="1499">
        <v>0</v>
      </c>
    </row>
    <row r="1160" spans="1:7">
      <c r="A1160" t="s">
        <v>505</v>
      </c>
      <c r="B1160" s="1499">
        <v>108</v>
      </c>
      <c r="C1160" s="1499">
        <v>353</v>
      </c>
      <c r="D1160" s="1499"/>
      <c r="E1160" s="1499"/>
      <c r="F1160" s="1499"/>
      <c r="G1160" s="1499">
        <v>461</v>
      </c>
    </row>
    <row r="1161" spans="1:7">
      <c r="A1161" t="s">
        <v>1283</v>
      </c>
      <c r="B1161" s="1499"/>
      <c r="C1161" s="1499"/>
      <c r="D1161" s="1499"/>
      <c r="E1161" s="1499"/>
      <c r="F1161" s="1499"/>
      <c r="G1161" s="1499"/>
    </row>
    <row r="1162" spans="1:7">
      <c r="A1162" t="s">
        <v>1426</v>
      </c>
      <c r="B1162" s="1499">
        <v>0</v>
      </c>
      <c r="C1162" s="1499"/>
      <c r="D1162" s="1499"/>
      <c r="E1162" s="1499"/>
      <c r="F1162" s="1499"/>
      <c r="G1162" s="1499">
        <v>0</v>
      </c>
    </row>
    <row r="1163" spans="1:7">
      <c r="A1163" t="s">
        <v>1277</v>
      </c>
      <c r="B1163" s="1499"/>
      <c r="C1163" s="1499">
        <v>0</v>
      </c>
      <c r="D1163" s="1499"/>
      <c r="E1163" s="1499"/>
      <c r="F1163" s="1499"/>
      <c r="G1163" s="1499">
        <v>0</v>
      </c>
    </row>
    <row r="1164" spans="1:7">
      <c r="A1164" t="s">
        <v>1280</v>
      </c>
      <c r="B1164" s="1499">
        <v>0</v>
      </c>
      <c r="C1164" s="1499"/>
      <c r="D1164" s="1499"/>
      <c r="E1164" s="1499"/>
      <c r="F1164" s="1499"/>
      <c r="G1164" s="1499">
        <v>0</v>
      </c>
    </row>
    <row r="1165" spans="1:7">
      <c r="A1165" t="s">
        <v>1098</v>
      </c>
      <c r="B1165" s="1499"/>
      <c r="C1165" s="1499"/>
      <c r="D1165" s="1499"/>
      <c r="E1165" s="1499"/>
      <c r="F1165" s="1499"/>
      <c r="G1165" s="1499"/>
    </row>
    <row r="1166" spans="1:7">
      <c r="A1166" t="s">
        <v>1274</v>
      </c>
      <c r="B1166" s="1499">
        <v>738</v>
      </c>
      <c r="C1166" s="1499">
        <v>466</v>
      </c>
      <c r="D1166" s="1499"/>
      <c r="E1166" s="1499"/>
      <c r="F1166" s="1499"/>
      <c r="G1166" s="1499">
        <v>1204</v>
      </c>
    </row>
    <row r="1167" spans="1:7">
      <c r="A1167" t="s">
        <v>1313</v>
      </c>
      <c r="B1167" s="1499">
        <v>0</v>
      </c>
      <c r="C1167" s="1499"/>
      <c r="D1167" s="1499"/>
      <c r="E1167" s="1499"/>
      <c r="F1167" s="1499"/>
      <c r="G1167" s="1499">
        <v>0</v>
      </c>
    </row>
    <row r="1168" spans="1:7">
      <c r="A1168" t="s">
        <v>848</v>
      </c>
      <c r="B1168" s="1499"/>
      <c r="C1168" s="1499"/>
      <c r="D1168" s="1499">
        <v>173</v>
      </c>
      <c r="E1168" s="1499"/>
      <c r="F1168" s="1499"/>
      <c r="G1168" s="1499">
        <v>173</v>
      </c>
    </row>
    <row r="1169" spans="1:7">
      <c r="A1169" t="s">
        <v>1316</v>
      </c>
      <c r="B1169" s="1499">
        <v>1297</v>
      </c>
      <c r="C1169" s="1499"/>
      <c r="D1169" s="1499"/>
      <c r="E1169" s="1499"/>
      <c r="F1169" s="1499"/>
      <c r="G1169" s="1499">
        <v>1297</v>
      </c>
    </row>
    <row r="1170" spans="1:7">
      <c r="A1170" t="s">
        <v>1131</v>
      </c>
      <c r="B1170" s="1499">
        <v>100</v>
      </c>
      <c r="C1170" s="1499"/>
      <c r="D1170" s="1499"/>
      <c r="E1170" s="1499"/>
      <c r="F1170" s="1499"/>
      <c r="G1170" s="1499">
        <v>100</v>
      </c>
    </row>
    <row r="1171" spans="1:7">
      <c r="A1171" t="s">
        <v>1319</v>
      </c>
      <c r="B1171" s="1499">
        <v>2583</v>
      </c>
      <c r="C1171" s="1499">
        <v>3099</v>
      </c>
      <c r="D1171" s="1499"/>
      <c r="E1171" s="1499"/>
      <c r="F1171" s="1499"/>
      <c r="G1171" s="1499">
        <v>5682</v>
      </c>
    </row>
    <row r="1172" spans="1:7">
      <c r="A1172" t="s">
        <v>1101</v>
      </c>
      <c r="B1172" s="1499">
        <v>1188</v>
      </c>
      <c r="C1172" s="1499">
        <v>0</v>
      </c>
      <c r="D1172" s="1499"/>
      <c r="E1172" s="1499"/>
      <c r="F1172" s="1499"/>
      <c r="G1172" s="1499">
        <v>1188</v>
      </c>
    </row>
    <row r="1173" spans="1:7">
      <c r="A1173" t="s">
        <v>1104</v>
      </c>
      <c r="B1173" s="1499">
        <v>900</v>
      </c>
      <c r="C1173" s="1499"/>
      <c r="D1173" s="1499"/>
      <c r="E1173" s="1499"/>
      <c r="F1173" s="1499"/>
      <c r="G1173" s="1499">
        <v>900</v>
      </c>
    </row>
    <row r="1174" spans="1:7">
      <c r="A1174" t="s">
        <v>473</v>
      </c>
      <c r="B1174" s="1499">
        <v>6914</v>
      </c>
      <c r="C1174" s="1499">
        <v>3918</v>
      </c>
      <c r="D1174" s="1499">
        <v>173</v>
      </c>
      <c r="E1174" s="1499">
        <v>0</v>
      </c>
      <c r="F1174" s="1499">
        <v>0</v>
      </c>
      <c r="G1174" s="1499">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9"/>
      <c r="C1179" s="1499">
        <v>152</v>
      </c>
      <c r="D1179" s="1499"/>
      <c r="E1179" s="1499">
        <v>85</v>
      </c>
      <c r="F1179" s="1499"/>
      <c r="G1179" s="1499">
        <v>237</v>
      </c>
    </row>
    <row r="1180" spans="1:7">
      <c r="A1180" t="s">
        <v>505</v>
      </c>
      <c r="B1180" s="1499">
        <v>248</v>
      </c>
      <c r="C1180" s="1499"/>
      <c r="D1180" s="1499">
        <v>366</v>
      </c>
      <c r="E1180" s="1499">
        <v>113</v>
      </c>
      <c r="F1180" s="1499"/>
      <c r="G1180" s="1499">
        <v>727</v>
      </c>
    </row>
    <row r="1181" spans="1:7">
      <c r="A1181" t="s">
        <v>927</v>
      </c>
      <c r="B1181" s="1499"/>
      <c r="C1181" s="1499"/>
      <c r="D1181" s="1499"/>
      <c r="E1181" s="1499"/>
      <c r="F1181" s="1499">
        <v>0</v>
      </c>
      <c r="G1181" s="1499">
        <v>0</v>
      </c>
    </row>
    <row r="1182" spans="1:7">
      <c r="A1182" t="s">
        <v>1418</v>
      </c>
      <c r="B1182" s="1499"/>
      <c r="C1182" s="1499">
        <v>0</v>
      </c>
      <c r="D1182" s="1499"/>
      <c r="E1182" s="1499"/>
      <c r="F1182" s="1499"/>
      <c r="G1182" s="1499">
        <v>0</v>
      </c>
    </row>
    <row r="1183" spans="1:7">
      <c r="A1183" t="s">
        <v>1298</v>
      </c>
      <c r="B1183" s="1499"/>
      <c r="C1183" s="1499"/>
      <c r="D1183" s="1499"/>
      <c r="E1183" s="1499"/>
      <c r="F1183" s="1499"/>
      <c r="G1183" s="1499"/>
    </row>
    <row r="1184" spans="1:7">
      <c r="A1184" t="s">
        <v>1274</v>
      </c>
      <c r="B1184" s="1499">
        <v>3728</v>
      </c>
      <c r="C1184" s="1499">
        <v>1789</v>
      </c>
      <c r="D1184" s="1499"/>
      <c r="E1184" s="1499"/>
      <c r="F1184" s="1499"/>
      <c r="G1184" s="1499">
        <v>5517</v>
      </c>
    </row>
    <row r="1185" spans="1:7">
      <c r="A1185" t="s">
        <v>1310</v>
      </c>
      <c r="B1185" s="1499"/>
      <c r="C1185" s="1499"/>
      <c r="D1185" s="1499">
        <v>0</v>
      </c>
      <c r="E1185" s="1499"/>
      <c r="F1185" s="1499"/>
      <c r="G1185" s="1499">
        <v>0</v>
      </c>
    </row>
    <row r="1186" spans="1:7">
      <c r="A1186" t="s">
        <v>1307</v>
      </c>
      <c r="B1186" s="1499"/>
      <c r="C1186" s="1499"/>
      <c r="D1186" s="1499"/>
      <c r="E1186" s="1499"/>
      <c r="F1186" s="1499"/>
      <c r="G1186" s="1499"/>
    </row>
    <row r="1187" spans="1:7">
      <c r="A1187" t="s">
        <v>1304</v>
      </c>
      <c r="B1187" s="1499"/>
      <c r="C1187" s="1499"/>
      <c r="D1187" s="1499">
        <v>0</v>
      </c>
      <c r="E1187" s="1499"/>
      <c r="F1187" s="1499">
        <v>104</v>
      </c>
      <c r="G1187" s="1499">
        <v>104</v>
      </c>
    </row>
    <row r="1188" spans="1:7">
      <c r="A1188" t="s">
        <v>1319</v>
      </c>
      <c r="B1188" s="1499">
        <v>568</v>
      </c>
      <c r="C1188" s="1499"/>
      <c r="D1188" s="1499"/>
      <c r="E1188" s="1499"/>
      <c r="F1188" s="1499"/>
      <c r="G1188" s="1499">
        <v>568</v>
      </c>
    </row>
    <row r="1189" spans="1:7">
      <c r="A1189" t="s">
        <v>922</v>
      </c>
      <c r="B1189" s="1499">
        <v>1105</v>
      </c>
      <c r="C1189" s="1499">
        <v>942</v>
      </c>
      <c r="D1189" s="1499">
        <v>2151</v>
      </c>
      <c r="E1189" s="1499">
        <v>1926</v>
      </c>
      <c r="F1189" s="1499">
        <v>1000</v>
      </c>
      <c r="G1189" s="1499">
        <v>7124</v>
      </c>
    </row>
    <row r="1190" spans="1:7">
      <c r="A1190" t="s">
        <v>1122</v>
      </c>
      <c r="B1190" s="1499">
        <v>1353</v>
      </c>
      <c r="C1190" s="1499">
        <v>1153</v>
      </c>
      <c r="D1190" s="1499"/>
      <c r="E1190" s="1499"/>
      <c r="F1190" s="1499"/>
      <c r="G1190" s="1499">
        <v>2506</v>
      </c>
    </row>
    <row r="1191" spans="1:7">
      <c r="A1191" t="s">
        <v>1325</v>
      </c>
      <c r="B1191" s="1499"/>
      <c r="C1191" s="1499">
        <v>2362</v>
      </c>
      <c r="D1191" s="1499">
        <v>3079</v>
      </c>
      <c r="E1191" s="1499"/>
      <c r="F1191" s="1499"/>
      <c r="G1191" s="1499">
        <v>5441</v>
      </c>
    </row>
    <row r="1192" spans="1:7">
      <c r="A1192" t="s">
        <v>1036</v>
      </c>
      <c r="B1192" s="1499"/>
      <c r="C1192" s="1499">
        <v>1534</v>
      </c>
      <c r="D1192" s="1499">
        <v>180</v>
      </c>
      <c r="E1192" s="1499"/>
      <c r="F1192" s="1499"/>
      <c r="G1192" s="1499">
        <v>1714</v>
      </c>
    </row>
    <row r="1193" spans="1:7">
      <c r="A1193" t="s">
        <v>1065</v>
      </c>
      <c r="B1193" s="1499"/>
      <c r="C1193" s="1499"/>
      <c r="D1193" s="1499">
        <v>1687</v>
      </c>
      <c r="E1193" s="1499">
        <v>1053</v>
      </c>
      <c r="F1193" s="1499"/>
      <c r="G1193" s="1499">
        <v>2740</v>
      </c>
    </row>
    <row r="1194" spans="1:7">
      <c r="A1194" t="s">
        <v>1068</v>
      </c>
      <c r="B1194" s="1499"/>
      <c r="C1194" s="1499"/>
      <c r="D1194" s="1499">
        <v>1056</v>
      </c>
      <c r="E1194" s="1499"/>
      <c r="F1194" s="1499"/>
      <c r="G1194" s="1499">
        <v>1056</v>
      </c>
    </row>
    <row r="1195" spans="1:7">
      <c r="A1195" t="s">
        <v>1328</v>
      </c>
      <c r="B1195" s="1499"/>
      <c r="C1195" s="1499"/>
      <c r="D1195" s="1499"/>
      <c r="E1195" s="1499">
        <v>2367</v>
      </c>
      <c r="F1195" s="1499">
        <v>447</v>
      </c>
      <c r="G1195" s="1499">
        <v>2814</v>
      </c>
    </row>
    <row r="1196" spans="1:7">
      <c r="A1196" t="s">
        <v>933</v>
      </c>
      <c r="B1196" s="1499"/>
      <c r="C1196" s="1499"/>
      <c r="D1196" s="1499"/>
      <c r="E1196" s="1499"/>
      <c r="F1196" s="1499">
        <v>0</v>
      </c>
      <c r="G1196" s="1499">
        <v>0</v>
      </c>
    </row>
    <row r="1197" spans="1:7">
      <c r="A1197" t="s">
        <v>845</v>
      </c>
      <c r="B1197" s="1499"/>
      <c r="C1197" s="1499"/>
      <c r="D1197" s="1499"/>
      <c r="E1197" s="1499"/>
      <c r="F1197" s="1499">
        <v>1319</v>
      </c>
      <c r="G1197" s="1499">
        <v>1319</v>
      </c>
    </row>
    <row r="1198" spans="1:7">
      <c r="A1198" t="s">
        <v>473</v>
      </c>
      <c r="B1198" s="1499">
        <v>7002</v>
      </c>
      <c r="C1198" s="1499">
        <v>7932</v>
      </c>
      <c r="D1198" s="1499">
        <v>8519</v>
      </c>
      <c r="E1198" s="1499">
        <v>5544</v>
      </c>
      <c r="F1198" s="1499">
        <v>2870</v>
      </c>
      <c r="G1198" s="1499">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1340</v>
      </c>
      <c r="B1208" s="1499"/>
      <c r="C1208" s="1499"/>
      <c r="D1208" s="1499"/>
      <c r="E1208" s="1499"/>
      <c r="F1208" s="1499"/>
      <c r="G1208" s="1499"/>
    </row>
    <row r="1209" spans="1:7">
      <c r="A1209" t="s">
        <v>936</v>
      </c>
      <c r="B1209" s="1499"/>
      <c r="C1209" s="1499"/>
      <c r="D1209" s="1499"/>
      <c r="E1209" s="1499"/>
      <c r="F1209" s="1499"/>
      <c r="G1209" s="1499"/>
    </row>
    <row r="1210" spans="1:7">
      <c r="A1210" t="s">
        <v>1307</v>
      </c>
      <c r="B1210" s="1499"/>
      <c r="C1210" s="1499"/>
      <c r="D1210" s="1499"/>
      <c r="E1210" s="1499"/>
      <c r="F1210" s="1499"/>
      <c r="G1210" s="1499"/>
    </row>
    <row r="1211" spans="1:7">
      <c r="A1211" t="s">
        <v>922</v>
      </c>
      <c r="B1211" s="1499">
        <v>1812</v>
      </c>
      <c r="C1211" s="1499">
        <v>1838</v>
      </c>
      <c r="D1211" s="1499"/>
      <c r="E1211" s="1499">
        <v>0</v>
      </c>
      <c r="F1211" s="1499"/>
      <c r="G1211" s="1499">
        <v>3650</v>
      </c>
    </row>
    <row r="1212" spans="1:7">
      <c r="A1212" t="s">
        <v>1122</v>
      </c>
      <c r="B1212" s="1499">
        <v>1314</v>
      </c>
      <c r="C1212" s="1499"/>
      <c r="D1212" s="1499"/>
      <c r="E1212" s="1499"/>
      <c r="F1212" s="1499"/>
      <c r="G1212" s="1499">
        <v>1314</v>
      </c>
    </row>
    <row r="1213" spans="1:7">
      <c r="A1213" t="s">
        <v>1036</v>
      </c>
      <c r="B1213" s="1499"/>
      <c r="C1213" s="1499"/>
      <c r="D1213" s="1499">
        <v>0</v>
      </c>
      <c r="E1213" s="1499"/>
      <c r="F1213" s="1499"/>
      <c r="G1213" s="1499">
        <v>0</v>
      </c>
    </row>
    <row r="1214" spans="1:7">
      <c r="A1214" t="s">
        <v>1065</v>
      </c>
      <c r="B1214" s="1499">
        <v>0</v>
      </c>
      <c r="C1214" s="1499"/>
      <c r="D1214" s="1499"/>
      <c r="E1214" s="1499"/>
      <c r="F1214" s="1499"/>
      <c r="G1214" s="1499">
        <v>0</v>
      </c>
    </row>
    <row r="1215" spans="1:7">
      <c r="A1215" t="s">
        <v>1068</v>
      </c>
      <c r="B1215" s="1499">
        <v>1356</v>
      </c>
      <c r="C1215" s="1499">
        <v>1435</v>
      </c>
      <c r="D1215" s="1499">
        <v>1295</v>
      </c>
      <c r="E1215" s="1499"/>
      <c r="F1215" s="1499"/>
      <c r="G1215" s="1499">
        <v>4086</v>
      </c>
    </row>
    <row r="1216" spans="1:7">
      <c r="A1216" t="s">
        <v>1328</v>
      </c>
      <c r="B1216" s="1499">
        <v>858</v>
      </c>
      <c r="C1216" s="1499"/>
      <c r="D1216" s="1499"/>
      <c r="E1216" s="1499"/>
      <c r="F1216" s="1499"/>
      <c r="G1216" s="1499">
        <v>858</v>
      </c>
    </row>
    <row r="1217" spans="1:7">
      <c r="A1217" t="s">
        <v>845</v>
      </c>
      <c r="B1217" s="1499">
        <v>926</v>
      </c>
      <c r="C1217" s="1499">
        <v>1128</v>
      </c>
      <c r="D1217" s="1499">
        <v>1082</v>
      </c>
      <c r="E1217" s="1499">
        <v>1325</v>
      </c>
      <c r="F1217" s="1499">
        <v>441</v>
      </c>
      <c r="G1217" s="1499">
        <v>4902</v>
      </c>
    </row>
    <row r="1218" spans="1:7">
      <c r="A1218" t="s">
        <v>517</v>
      </c>
      <c r="B1218" s="1499">
        <v>205</v>
      </c>
      <c r="C1218" s="1499"/>
      <c r="D1218" s="1499"/>
      <c r="E1218" s="1499"/>
      <c r="F1218" s="1499">
        <v>107</v>
      </c>
      <c r="G1218" s="1499">
        <v>312</v>
      </c>
    </row>
    <row r="1219" spans="1:7">
      <c r="A1219" t="s">
        <v>1242</v>
      </c>
      <c r="B1219" s="1499">
        <v>4915</v>
      </c>
      <c r="C1219" s="1499">
        <v>914</v>
      </c>
      <c r="D1219" s="1499">
        <v>0</v>
      </c>
      <c r="E1219" s="1499"/>
      <c r="F1219" s="1499"/>
      <c r="G1219" s="1499">
        <v>5829</v>
      </c>
    </row>
    <row r="1220" spans="1:7">
      <c r="A1220" t="s">
        <v>1239</v>
      </c>
      <c r="B1220" s="1499">
        <v>813</v>
      </c>
      <c r="C1220" s="1499">
        <v>1491</v>
      </c>
      <c r="D1220" s="1499">
        <v>1062</v>
      </c>
      <c r="E1220" s="1499">
        <v>527</v>
      </c>
      <c r="F1220" s="1499"/>
      <c r="G1220" s="1499">
        <v>3893</v>
      </c>
    </row>
    <row r="1221" spans="1:7">
      <c r="A1221" t="s">
        <v>1155</v>
      </c>
      <c r="B1221" s="1499"/>
      <c r="C1221" s="1499"/>
      <c r="D1221" s="1499"/>
      <c r="E1221" s="1499"/>
      <c r="F1221" s="1499"/>
      <c r="G1221" s="1499"/>
    </row>
    <row r="1222" spans="1:7">
      <c r="A1222" t="s">
        <v>1110</v>
      </c>
      <c r="B1222" s="1499"/>
      <c r="C1222" s="1499"/>
      <c r="D1222" s="1499"/>
      <c r="E1222" s="1499"/>
      <c r="F1222" s="1499"/>
      <c r="G1222" s="1499"/>
    </row>
    <row r="1223" spans="1:7">
      <c r="A1223" t="s">
        <v>1427</v>
      </c>
      <c r="B1223" s="1499"/>
      <c r="C1223" s="1499">
        <v>6092</v>
      </c>
      <c r="D1223" s="1499">
        <v>0</v>
      </c>
      <c r="E1223" s="1499">
        <v>0</v>
      </c>
      <c r="F1223" s="1499"/>
      <c r="G1223" s="1499">
        <v>6092</v>
      </c>
    </row>
    <row r="1224" spans="1:7">
      <c r="A1224" t="s">
        <v>1244</v>
      </c>
      <c r="B1224" s="1499"/>
      <c r="C1224" s="1499">
        <v>822</v>
      </c>
      <c r="D1224" s="1499">
        <v>2611</v>
      </c>
      <c r="E1224" s="1499"/>
      <c r="F1224" s="1499"/>
      <c r="G1224" s="1499">
        <v>3433</v>
      </c>
    </row>
    <row r="1225" spans="1:7">
      <c r="A1225" t="s">
        <v>1248</v>
      </c>
      <c r="B1225" s="1499"/>
      <c r="C1225" s="1499"/>
      <c r="D1225" s="1499">
        <v>544</v>
      </c>
      <c r="E1225" s="1499">
        <v>2832</v>
      </c>
      <c r="F1225" s="1499">
        <v>457</v>
      </c>
      <c r="G1225" s="1499">
        <v>3833</v>
      </c>
    </row>
    <row r="1226" spans="1:7">
      <c r="A1226" t="s">
        <v>1246</v>
      </c>
      <c r="B1226" s="1499"/>
      <c r="C1226" s="1499"/>
      <c r="D1226" s="1499">
        <v>1728</v>
      </c>
      <c r="E1226" s="1499"/>
      <c r="F1226" s="1499">
        <v>3082</v>
      </c>
      <c r="G1226" s="1499">
        <v>4810</v>
      </c>
    </row>
    <row r="1227" spans="1:7">
      <c r="A1227" t="s">
        <v>1250</v>
      </c>
      <c r="B1227" s="1499"/>
      <c r="C1227" s="1499"/>
      <c r="D1227" s="1499"/>
      <c r="E1227" s="1499">
        <v>1562</v>
      </c>
      <c r="F1227" s="1499">
        <v>673</v>
      </c>
      <c r="G1227" s="1499">
        <v>2235</v>
      </c>
    </row>
    <row r="1228" spans="1:7">
      <c r="A1228" t="s">
        <v>1252</v>
      </c>
      <c r="B1228" s="1499"/>
      <c r="C1228" s="1499"/>
      <c r="D1228" s="1499"/>
      <c r="E1228" s="1499">
        <v>1639</v>
      </c>
      <c r="F1228" s="1499">
        <v>987</v>
      </c>
      <c r="G1228" s="1499">
        <v>2626</v>
      </c>
    </row>
    <row r="1229" spans="1:7">
      <c r="A1229" t="s">
        <v>1367</v>
      </c>
      <c r="B1229" s="1499">
        <v>607</v>
      </c>
      <c r="C1229" s="1499">
        <v>662</v>
      </c>
      <c r="D1229" s="1499">
        <v>877</v>
      </c>
      <c r="E1229" s="1499">
        <v>499</v>
      </c>
      <c r="F1229" s="1499">
        <v>186</v>
      </c>
      <c r="G1229" s="1499">
        <v>2831</v>
      </c>
    </row>
    <row r="1230" spans="1:7">
      <c r="A1230" t="s">
        <v>473</v>
      </c>
      <c r="B1230" s="1499">
        <v>12806</v>
      </c>
      <c r="C1230" s="1499">
        <v>14694</v>
      </c>
      <c r="D1230" s="1499">
        <v>10399</v>
      </c>
      <c r="E1230" s="1499">
        <v>8971</v>
      </c>
      <c r="F1230" s="1499">
        <v>6669</v>
      </c>
      <c r="G1230" s="1499">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509</v>
      </c>
      <c r="B1238" s="1499"/>
      <c r="C1238" s="1499"/>
      <c r="D1238" s="1499">
        <v>150</v>
      </c>
      <c r="E1238" s="1499">
        <v>0</v>
      </c>
      <c r="F1238" s="1499">
        <v>274</v>
      </c>
      <c r="G1238" s="1499">
        <v>424</v>
      </c>
    </row>
    <row r="1239" spans="1:7">
      <c r="A1239" t="s">
        <v>1421</v>
      </c>
      <c r="B1239" s="1499"/>
      <c r="C1239" s="1499">
        <v>2209</v>
      </c>
      <c r="D1239" s="1499"/>
      <c r="E1239" s="1499"/>
      <c r="F1239" s="1499"/>
      <c r="G1239" s="1499">
        <v>2209</v>
      </c>
    </row>
    <row r="1240" spans="1:7">
      <c r="A1240" t="s">
        <v>1304</v>
      </c>
      <c r="B1240" s="1499"/>
      <c r="C1240" s="1499"/>
      <c r="D1240" s="1499"/>
      <c r="E1240" s="1499"/>
      <c r="F1240" s="1499"/>
      <c r="G1240" s="1499"/>
    </row>
    <row r="1241" spans="1:7">
      <c r="A1241" t="s">
        <v>1122</v>
      </c>
      <c r="B1241" s="1499"/>
      <c r="C1241" s="1499"/>
      <c r="D1241" s="1499"/>
      <c r="E1241" s="1499"/>
      <c r="F1241" s="1499"/>
      <c r="G1241" s="1499"/>
    </row>
    <row r="1242" spans="1:7">
      <c r="A1242" t="s">
        <v>1068</v>
      </c>
      <c r="B1242" s="1499"/>
      <c r="C1242" s="1499">
        <v>0</v>
      </c>
      <c r="D1242" s="1499"/>
      <c r="E1242" s="1499"/>
      <c r="F1242" s="1499"/>
      <c r="G1242" s="1499">
        <v>0</v>
      </c>
    </row>
    <row r="1243" spans="1:7">
      <c r="A1243" t="s">
        <v>1328</v>
      </c>
      <c r="B1243" s="1499"/>
      <c r="C1243" s="1499"/>
      <c r="D1243" s="1499"/>
      <c r="E1243" s="1499">
        <v>1940</v>
      </c>
      <c r="F1243" s="1499"/>
      <c r="G1243" s="1499">
        <v>1940</v>
      </c>
    </row>
    <row r="1244" spans="1:7">
      <c r="A1244" t="s">
        <v>517</v>
      </c>
      <c r="B1244" s="1499"/>
      <c r="C1244" s="1499">
        <v>183</v>
      </c>
      <c r="D1244" s="1499">
        <v>182</v>
      </c>
      <c r="E1244" s="1499">
        <v>186</v>
      </c>
      <c r="F1244" s="1499"/>
      <c r="G1244" s="1499">
        <v>551</v>
      </c>
    </row>
    <row r="1245" spans="1:7">
      <c r="A1245" t="s">
        <v>1239</v>
      </c>
      <c r="B1245" s="1499"/>
      <c r="C1245" s="1499"/>
      <c r="D1245" s="1499"/>
      <c r="E1245" s="1499">
        <v>1776</v>
      </c>
      <c r="F1245" s="1499"/>
      <c r="G1245" s="1499">
        <v>1776</v>
      </c>
    </row>
    <row r="1246" spans="1:7">
      <c r="A1246" t="s">
        <v>1248</v>
      </c>
      <c r="B1246" s="1499"/>
      <c r="C1246" s="1499">
        <v>506</v>
      </c>
      <c r="D1246" s="1499"/>
      <c r="E1246" s="1499"/>
      <c r="F1246" s="1499"/>
      <c r="G1246" s="1499">
        <v>506</v>
      </c>
    </row>
    <row r="1247" spans="1:7">
      <c r="A1247" t="s">
        <v>1250</v>
      </c>
      <c r="B1247" s="1499"/>
      <c r="C1247" s="1499"/>
      <c r="D1247" s="1499">
        <v>2265</v>
      </c>
      <c r="E1247" s="1499"/>
      <c r="F1247" s="1499">
        <v>2651</v>
      </c>
      <c r="G1247" s="1499">
        <v>4916</v>
      </c>
    </row>
    <row r="1248" spans="1:7">
      <c r="A1248" t="s">
        <v>1252</v>
      </c>
      <c r="B1248" s="1499"/>
      <c r="C1248" s="1499">
        <v>0</v>
      </c>
      <c r="D1248" s="1499">
        <v>575</v>
      </c>
      <c r="E1248" s="1499"/>
      <c r="F1248" s="1499">
        <v>818</v>
      </c>
      <c r="G1248" s="1499">
        <v>1393</v>
      </c>
    </row>
    <row r="1249" spans="1:7">
      <c r="A1249" t="s">
        <v>1378</v>
      </c>
      <c r="B1249" s="1499"/>
      <c r="C1249" s="1499">
        <v>1344</v>
      </c>
      <c r="D1249" s="1499"/>
      <c r="E1249" s="1499"/>
      <c r="F1249" s="1499"/>
      <c r="G1249" s="1499">
        <v>1344</v>
      </c>
    </row>
    <row r="1250" spans="1:7">
      <c r="A1250" t="s">
        <v>1508</v>
      </c>
      <c r="B1250" s="1499"/>
      <c r="C1250" s="1499">
        <v>660</v>
      </c>
      <c r="D1250" s="1499">
        <v>754</v>
      </c>
      <c r="E1250" s="1499">
        <v>520</v>
      </c>
      <c r="F1250" s="1499">
        <v>0</v>
      </c>
      <c r="G1250" s="1499">
        <v>1934</v>
      </c>
    </row>
    <row r="1251" spans="1:7">
      <c r="A1251" t="s">
        <v>1509</v>
      </c>
      <c r="B1251" s="1499"/>
      <c r="C1251" s="1499">
        <v>1382</v>
      </c>
      <c r="D1251" s="1499">
        <v>993</v>
      </c>
      <c r="E1251" s="1499">
        <v>1462</v>
      </c>
      <c r="F1251" s="1499">
        <v>1617</v>
      </c>
      <c r="G1251" s="1499">
        <v>5454</v>
      </c>
    </row>
    <row r="1252" spans="1:7">
      <c r="A1252" t="s">
        <v>689</v>
      </c>
      <c r="B1252" s="1499"/>
      <c r="C1252" s="1499">
        <v>2719</v>
      </c>
      <c r="D1252" s="1499">
        <v>408</v>
      </c>
      <c r="E1252" s="1499"/>
      <c r="F1252" s="1499"/>
      <c r="G1252" s="1499">
        <v>3127</v>
      </c>
    </row>
    <row r="1253" spans="1:7">
      <c r="A1253" t="s">
        <v>1254</v>
      </c>
      <c r="B1253" s="1499"/>
      <c r="C1253" s="1499">
        <v>1277</v>
      </c>
      <c r="D1253" s="1499"/>
      <c r="E1253" s="1499"/>
      <c r="F1253" s="1499"/>
      <c r="G1253" s="1499">
        <v>1277</v>
      </c>
    </row>
    <row r="1254" spans="1:7">
      <c r="A1254" t="s">
        <v>1074</v>
      </c>
      <c r="B1254" s="1499"/>
      <c r="C1254" s="1499"/>
      <c r="D1254" s="1499">
        <v>686</v>
      </c>
      <c r="E1254" s="1499">
        <v>736</v>
      </c>
      <c r="F1254" s="1499"/>
      <c r="G1254" s="1499">
        <v>1422</v>
      </c>
    </row>
    <row r="1255" spans="1:7">
      <c r="A1255" t="s">
        <v>1071</v>
      </c>
      <c r="B1255" s="1499"/>
      <c r="C1255" s="1499"/>
      <c r="D1255" s="1499">
        <v>867</v>
      </c>
      <c r="E1255" s="1499">
        <v>1539</v>
      </c>
      <c r="F1255" s="1499"/>
      <c r="G1255" s="1499">
        <v>2406</v>
      </c>
    </row>
    <row r="1256" spans="1:7">
      <c r="A1256" t="s">
        <v>695</v>
      </c>
      <c r="B1256" s="1499"/>
      <c r="C1256" s="1499"/>
      <c r="D1256" s="1499">
        <v>2000</v>
      </c>
      <c r="E1256" s="1499">
        <v>970</v>
      </c>
      <c r="F1256" s="1499"/>
      <c r="G1256" s="1499">
        <v>2970</v>
      </c>
    </row>
    <row r="1257" spans="1:7">
      <c r="A1257" t="s">
        <v>908</v>
      </c>
      <c r="B1257" s="1499"/>
      <c r="C1257" s="1499"/>
      <c r="D1257" s="1499"/>
      <c r="E1257" s="1499">
        <v>2031</v>
      </c>
      <c r="F1257" s="1499">
        <v>845</v>
      </c>
      <c r="G1257" s="1499">
        <v>2876</v>
      </c>
    </row>
    <row r="1258" spans="1:7">
      <c r="A1258" t="s">
        <v>473</v>
      </c>
      <c r="B1258" s="1499">
        <v>0</v>
      </c>
      <c r="C1258" s="1499">
        <v>10280</v>
      </c>
      <c r="D1258" s="1499">
        <v>8880</v>
      </c>
      <c r="E1258" s="1499">
        <v>11160</v>
      </c>
      <c r="F1258" s="1499">
        <v>6262</v>
      </c>
      <c r="G1258" s="1499">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9"/>
      <c r="C1263" s="1499">
        <v>511</v>
      </c>
      <c r="D1263" s="1499">
        <v>324</v>
      </c>
      <c r="E1263" s="1499">
        <v>838</v>
      </c>
      <c r="F1263" s="1499">
        <v>481</v>
      </c>
      <c r="G1263" s="1499">
        <v>2154</v>
      </c>
    </row>
    <row r="1264" spans="1:7">
      <c r="A1264" t="s">
        <v>509</v>
      </c>
      <c r="B1264" s="1499"/>
      <c r="C1264" s="1499">
        <v>343</v>
      </c>
      <c r="D1264" s="1499">
        <v>62</v>
      </c>
      <c r="E1264" s="1499">
        <v>329</v>
      </c>
      <c r="F1264" s="1499"/>
      <c r="G1264" s="1499">
        <v>734</v>
      </c>
    </row>
    <row r="1265" spans="1:7">
      <c r="A1265" t="s">
        <v>1322</v>
      </c>
      <c r="B1265" s="1499"/>
      <c r="C1265" s="1499"/>
      <c r="D1265" s="1499"/>
      <c r="E1265" s="1499"/>
      <c r="F1265" s="1499"/>
      <c r="G1265" s="1499"/>
    </row>
    <row r="1266" spans="1:7">
      <c r="A1266" t="s">
        <v>1316</v>
      </c>
      <c r="B1266" s="1499"/>
      <c r="C1266" s="1499"/>
      <c r="D1266" s="1499"/>
      <c r="E1266" s="1499"/>
      <c r="F1266" s="1499"/>
      <c r="G1266" s="1499"/>
    </row>
    <row r="1267" spans="1:7">
      <c r="A1267" t="s">
        <v>1319</v>
      </c>
      <c r="B1267" s="1499"/>
      <c r="C1267" s="1499"/>
      <c r="D1267" s="1499"/>
      <c r="E1267" s="1499"/>
      <c r="F1267" s="1499"/>
      <c r="G1267" s="1499"/>
    </row>
    <row r="1268" spans="1:7">
      <c r="A1268" t="s">
        <v>922</v>
      </c>
      <c r="B1268" s="1499"/>
      <c r="C1268" s="1499"/>
      <c r="D1268" s="1499">
        <v>149</v>
      </c>
      <c r="E1268" s="1499"/>
      <c r="F1268" s="1499"/>
      <c r="G1268" s="1499">
        <v>149</v>
      </c>
    </row>
    <row r="1269" spans="1:7">
      <c r="A1269" t="s">
        <v>1122</v>
      </c>
      <c r="B1269" s="1499"/>
      <c r="C1269" s="1499"/>
      <c r="D1269" s="1499"/>
      <c r="E1269" s="1499"/>
      <c r="F1269" s="1499"/>
      <c r="G1269" s="1499"/>
    </row>
    <row r="1270" spans="1:7">
      <c r="A1270" t="s">
        <v>1325</v>
      </c>
      <c r="B1270" s="1499"/>
      <c r="C1270" s="1499"/>
      <c r="D1270" s="1499"/>
      <c r="E1270" s="1499"/>
      <c r="F1270" s="1499"/>
      <c r="G1270" s="1499"/>
    </row>
    <row r="1271" spans="1:7">
      <c r="A1271" t="s">
        <v>1065</v>
      </c>
      <c r="B1271" s="1499"/>
      <c r="C1271" s="1499"/>
      <c r="D1271" s="1499"/>
      <c r="E1271" s="1499"/>
      <c r="F1271" s="1499"/>
      <c r="G1271" s="1499"/>
    </row>
    <row r="1272" spans="1:7">
      <c r="A1272" t="s">
        <v>1328</v>
      </c>
      <c r="B1272" s="1499"/>
      <c r="C1272" s="1499"/>
      <c r="D1272" s="1499"/>
      <c r="E1272" s="1499"/>
      <c r="F1272" s="1499"/>
      <c r="G1272" s="1499"/>
    </row>
    <row r="1273" spans="1:7">
      <c r="A1273" t="s">
        <v>1242</v>
      </c>
      <c r="B1273" s="1499"/>
      <c r="C1273" s="1499"/>
      <c r="D1273" s="1499"/>
      <c r="E1273" s="1499"/>
      <c r="F1273" s="1499"/>
      <c r="G1273" s="1499"/>
    </row>
    <row r="1274" spans="1:7">
      <c r="A1274" t="s">
        <v>1239</v>
      </c>
      <c r="B1274" s="1499"/>
      <c r="C1274" s="1499"/>
      <c r="D1274" s="1499"/>
      <c r="E1274" s="1499"/>
      <c r="F1274" s="1499"/>
      <c r="G1274" s="1499"/>
    </row>
    <row r="1275" spans="1:7">
      <c r="A1275" t="s">
        <v>1427</v>
      </c>
      <c r="B1275" s="1499"/>
      <c r="C1275" s="1499"/>
      <c r="D1275" s="1499"/>
      <c r="E1275" s="1499"/>
      <c r="F1275" s="1499"/>
      <c r="G1275" s="1499"/>
    </row>
    <row r="1276" spans="1:7">
      <c r="A1276" t="s">
        <v>1244</v>
      </c>
      <c r="B1276" s="1499">
        <v>1908</v>
      </c>
      <c r="C1276" s="1499"/>
      <c r="D1276" s="1499"/>
      <c r="E1276" s="1499"/>
      <c r="F1276" s="1499"/>
      <c r="G1276" s="1499">
        <v>1908</v>
      </c>
    </row>
    <row r="1277" spans="1:7">
      <c r="A1277" t="s">
        <v>1248</v>
      </c>
      <c r="B1277" s="1499"/>
      <c r="C1277" s="1499"/>
      <c r="D1277" s="1499"/>
      <c r="E1277" s="1499"/>
      <c r="F1277" s="1499"/>
      <c r="G1277" s="1499"/>
    </row>
    <row r="1278" spans="1:7">
      <c r="A1278" t="s">
        <v>1246</v>
      </c>
      <c r="B1278" s="1499"/>
      <c r="C1278" s="1499"/>
      <c r="D1278" s="1499"/>
      <c r="E1278" s="1499"/>
      <c r="F1278" s="1499"/>
      <c r="G1278" s="1499"/>
    </row>
    <row r="1279" spans="1:7">
      <c r="A1279" t="s">
        <v>1250</v>
      </c>
      <c r="B1279" s="1499"/>
      <c r="C1279" s="1499"/>
      <c r="D1279" s="1499"/>
      <c r="E1279" s="1499"/>
      <c r="F1279" s="1499"/>
      <c r="G1279" s="1499"/>
    </row>
    <row r="1280" spans="1:7">
      <c r="A1280" t="s">
        <v>1252</v>
      </c>
      <c r="B1280" s="1499"/>
      <c r="C1280" s="1499"/>
      <c r="D1280" s="1499"/>
      <c r="E1280" s="1499"/>
      <c r="F1280" s="1499"/>
      <c r="G1280" s="1499"/>
    </row>
    <row r="1281" spans="1:7">
      <c r="A1281" t="s">
        <v>1378</v>
      </c>
      <c r="B1281" s="1499">
        <v>886</v>
      </c>
      <c r="C1281" s="1499"/>
      <c r="D1281" s="1499"/>
      <c r="E1281" s="1499"/>
      <c r="F1281" s="1499"/>
      <c r="G1281" s="1499">
        <v>886</v>
      </c>
    </row>
    <row r="1282" spans="1:7">
      <c r="A1282" t="s">
        <v>1508</v>
      </c>
      <c r="B1282" s="1499">
        <v>376</v>
      </c>
      <c r="C1282" s="1499">
        <v>647</v>
      </c>
      <c r="D1282" s="1499">
        <v>565</v>
      </c>
      <c r="E1282" s="1499">
        <v>222</v>
      </c>
      <c r="F1282" s="1499"/>
      <c r="G1282" s="1499">
        <v>1810</v>
      </c>
    </row>
    <row r="1283" spans="1:7">
      <c r="A1283" t="s">
        <v>1509</v>
      </c>
      <c r="B1283" s="1499">
        <v>1642</v>
      </c>
      <c r="C1283" s="1499">
        <v>843</v>
      </c>
      <c r="D1283" s="1499"/>
      <c r="E1283" s="1499">
        <v>410</v>
      </c>
      <c r="F1283" s="1499"/>
      <c r="G1283" s="1499">
        <v>2895</v>
      </c>
    </row>
    <row r="1284" spans="1:7">
      <c r="A1284" t="s">
        <v>1254</v>
      </c>
      <c r="B1284" s="1499"/>
      <c r="C1284" s="1499"/>
      <c r="D1284" s="1499"/>
      <c r="E1284" s="1499"/>
      <c r="F1284" s="1499"/>
      <c r="G1284" s="1499"/>
    </row>
    <row r="1285" spans="1:7">
      <c r="A1285" t="s">
        <v>1074</v>
      </c>
      <c r="B1285" s="1499">
        <v>835</v>
      </c>
      <c r="C1285" s="1499">
        <v>858</v>
      </c>
      <c r="D1285" s="1499">
        <v>976</v>
      </c>
      <c r="E1285" s="1499"/>
      <c r="F1285" s="1499"/>
      <c r="G1285" s="1499">
        <v>2669</v>
      </c>
    </row>
    <row r="1286" spans="1:7">
      <c r="A1286" t="s">
        <v>1071</v>
      </c>
      <c r="B1286" s="1499">
        <v>1590</v>
      </c>
      <c r="C1286" s="1499">
        <v>1230</v>
      </c>
      <c r="D1286" s="1499">
        <v>1015</v>
      </c>
      <c r="E1286" s="1499"/>
      <c r="F1286" s="1499"/>
      <c r="G1286" s="1499">
        <v>3835</v>
      </c>
    </row>
    <row r="1287" spans="1:7">
      <c r="A1287" t="s">
        <v>908</v>
      </c>
      <c r="B1287" s="1499">
        <v>1530</v>
      </c>
      <c r="C1287" s="1499">
        <v>388</v>
      </c>
      <c r="D1287" s="1499"/>
      <c r="E1287" s="1499">
        <v>470</v>
      </c>
      <c r="F1287" s="1499"/>
      <c r="G1287" s="1499">
        <v>2388</v>
      </c>
    </row>
    <row r="1288" spans="1:7">
      <c r="A1288" t="s">
        <v>1077</v>
      </c>
      <c r="B1288" s="1499"/>
      <c r="C1288" s="1499">
        <v>1758</v>
      </c>
      <c r="D1288" s="1499">
        <v>1363</v>
      </c>
      <c r="E1288" s="1499"/>
      <c r="F1288" s="1499"/>
      <c r="G1288" s="1499">
        <v>3121</v>
      </c>
    </row>
    <row r="1289" spans="1:7">
      <c r="A1289" t="s">
        <v>1362</v>
      </c>
      <c r="B1289" s="1499"/>
      <c r="C1289" s="1499"/>
      <c r="D1289" s="1499">
        <v>881</v>
      </c>
      <c r="E1289" s="1499">
        <v>1143</v>
      </c>
      <c r="F1289" s="1499"/>
      <c r="G1289" s="1499">
        <v>2024</v>
      </c>
    </row>
    <row r="1290" spans="1:7">
      <c r="A1290" t="s">
        <v>851</v>
      </c>
      <c r="B1290" s="1499"/>
      <c r="C1290" s="1499"/>
      <c r="D1290" s="1499"/>
      <c r="E1290" s="1499">
        <v>1468</v>
      </c>
      <c r="F1290" s="1499">
        <v>1637</v>
      </c>
      <c r="G1290" s="1499">
        <v>3105</v>
      </c>
    </row>
    <row r="1291" spans="1:7">
      <c r="A1291" t="s">
        <v>473</v>
      </c>
      <c r="B1291" s="1499">
        <v>8767</v>
      </c>
      <c r="C1291" s="1499">
        <v>6578</v>
      </c>
      <c r="D1291" s="1499">
        <v>5335</v>
      </c>
      <c r="E1291" s="1499">
        <v>4880</v>
      </c>
      <c r="F1291" s="1499">
        <v>2118</v>
      </c>
      <c r="G1291" s="1499">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9">
        <v>859</v>
      </c>
      <c r="C1296" s="1499"/>
      <c r="D1296" s="1499"/>
      <c r="E1296" s="1499"/>
      <c r="F1296" s="1499"/>
      <c r="G1296" s="1499">
        <v>859</v>
      </c>
    </row>
    <row r="1297" spans="1:7">
      <c r="A1297" t="s">
        <v>509</v>
      </c>
      <c r="B1297" s="1499">
        <v>251</v>
      </c>
      <c r="C1297" s="1499"/>
      <c r="D1297" s="1499"/>
      <c r="E1297" s="1499"/>
      <c r="F1297" s="1499"/>
      <c r="G1297" s="1499">
        <v>251</v>
      </c>
    </row>
    <row r="1298" spans="1:7">
      <c r="A1298" t="s">
        <v>819</v>
      </c>
      <c r="B1298" s="1499"/>
      <c r="C1298" s="1499"/>
      <c r="D1298" s="1499"/>
      <c r="E1298" s="1499"/>
      <c r="F1298" s="1499"/>
      <c r="G1298" s="1499"/>
    </row>
    <row r="1299" spans="1:7">
      <c r="A1299" t="s">
        <v>1307</v>
      </c>
      <c r="B1299" s="1499"/>
      <c r="C1299" s="1499"/>
      <c r="D1299" s="1499"/>
      <c r="E1299" s="1499">
        <v>253</v>
      </c>
      <c r="F1299" s="1499"/>
      <c r="G1299" s="1499">
        <v>253</v>
      </c>
    </row>
    <row r="1300" spans="1:7">
      <c r="A1300" t="s">
        <v>922</v>
      </c>
      <c r="B1300" s="1499"/>
      <c r="C1300" s="1499"/>
      <c r="D1300" s="1499"/>
      <c r="E1300" s="1499"/>
      <c r="F1300" s="1499"/>
      <c r="G1300" s="1499"/>
    </row>
    <row r="1301" spans="1:7">
      <c r="A1301" t="s">
        <v>517</v>
      </c>
      <c r="B1301" s="1499"/>
      <c r="C1301" s="1499"/>
      <c r="D1301" s="1499"/>
      <c r="E1301" s="1499"/>
      <c r="F1301" s="1499"/>
      <c r="G1301" s="1499"/>
    </row>
    <row r="1302" spans="1:7">
      <c r="A1302" t="s">
        <v>1508</v>
      </c>
      <c r="B1302" s="1499"/>
      <c r="C1302" s="1499"/>
      <c r="D1302" s="1499"/>
      <c r="E1302" s="1499"/>
      <c r="F1302" s="1499"/>
      <c r="G1302" s="1499"/>
    </row>
    <row r="1303" spans="1:7">
      <c r="A1303" t="s">
        <v>1509</v>
      </c>
      <c r="B1303" s="1499"/>
      <c r="C1303" s="1499"/>
      <c r="D1303" s="1499"/>
      <c r="E1303" s="1499"/>
      <c r="F1303" s="1499"/>
      <c r="G1303" s="1499"/>
    </row>
    <row r="1304" spans="1:7">
      <c r="A1304" t="s">
        <v>689</v>
      </c>
      <c r="B1304" s="1499"/>
      <c r="C1304" s="1499"/>
      <c r="D1304" s="1499">
        <v>1809</v>
      </c>
      <c r="E1304" s="1499">
        <v>696</v>
      </c>
      <c r="F1304" s="1499">
        <v>3</v>
      </c>
      <c r="G1304" s="1499">
        <v>2508</v>
      </c>
    </row>
    <row r="1305" spans="1:7">
      <c r="A1305" t="s">
        <v>1074</v>
      </c>
      <c r="B1305" s="1499">
        <v>505</v>
      </c>
      <c r="C1305" s="1499"/>
      <c r="D1305" s="1499"/>
      <c r="E1305" s="1499"/>
      <c r="F1305" s="1499"/>
      <c r="G1305" s="1499">
        <v>505</v>
      </c>
    </row>
    <row r="1306" spans="1:7">
      <c r="A1306" t="s">
        <v>1071</v>
      </c>
      <c r="B1306" s="1499"/>
      <c r="C1306" s="1499"/>
      <c r="D1306" s="1499"/>
      <c r="E1306" s="1499"/>
      <c r="F1306" s="1499"/>
      <c r="G1306" s="1499"/>
    </row>
    <row r="1307" spans="1:7">
      <c r="A1307" t="s">
        <v>1077</v>
      </c>
      <c r="B1307" s="1499"/>
      <c r="C1307" s="1499"/>
      <c r="D1307" s="1499"/>
      <c r="E1307" s="1499"/>
      <c r="F1307" s="1499"/>
      <c r="G1307" s="1499"/>
    </row>
    <row r="1308" spans="1:7">
      <c r="A1308" t="s">
        <v>1362</v>
      </c>
      <c r="B1308" s="1499"/>
      <c r="C1308" s="1499">
        <v>363</v>
      </c>
      <c r="D1308" s="1499">
        <v>933</v>
      </c>
      <c r="E1308" s="1499">
        <v>363</v>
      </c>
      <c r="F1308" s="1499"/>
      <c r="G1308" s="1499">
        <v>1659</v>
      </c>
    </row>
    <row r="1309" spans="1:7">
      <c r="A1309" t="s">
        <v>851</v>
      </c>
      <c r="B1309" s="1499"/>
      <c r="C1309" s="1499">
        <v>1646</v>
      </c>
      <c r="D1309" s="1499"/>
      <c r="E1309" s="1499"/>
      <c r="F1309" s="1499">
        <v>6</v>
      </c>
      <c r="G1309" s="1499">
        <v>1652</v>
      </c>
    </row>
    <row r="1310" spans="1:7">
      <c r="A1310" t="s">
        <v>1080</v>
      </c>
      <c r="B1310" s="1499"/>
      <c r="C1310" s="1499">
        <v>1250</v>
      </c>
      <c r="D1310" s="1499">
        <v>518</v>
      </c>
      <c r="E1310" s="1499">
        <v>990</v>
      </c>
      <c r="F1310" s="1499"/>
      <c r="G1310" s="1499">
        <v>2758</v>
      </c>
    </row>
    <row r="1311" spans="1:7">
      <c r="A1311" t="s">
        <v>958</v>
      </c>
      <c r="B1311" s="1499"/>
      <c r="C1311" s="1499">
        <v>251</v>
      </c>
      <c r="D1311" s="1499"/>
      <c r="E1311" s="1499">
        <v>298</v>
      </c>
      <c r="F1311" s="1499"/>
      <c r="G1311" s="1499">
        <v>549</v>
      </c>
    </row>
    <row r="1312" spans="1:7">
      <c r="A1312" t="s">
        <v>973</v>
      </c>
      <c r="B1312" s="1499"/>
      <c r="C1312" s="1499"/>
      <c r="D1312" s="1499">
        <v>330</v>
      </c>
      <c r="E1312" s="1499">
        <v>625</v>
      </c>
      <c r="F1312" s="1499"/>
      <c r="G1312" s="1499">
        <v>955</v>
      </c>
    </row>
    <row r="1313" spans="1:7">
      <c r="A1313" t="s">
        <v>473</v>
      </c>
      <c r="B1313" s="1499">
        <v>1615</v>
      </c>
      <c r="C1313" s="1499">
        <v>3510</v>
      </c>
      <c r="D1313" s="1499">
        <v>3590</v>
      </c>
      <c r="E1313" s="1499">
        <v>3225</v>
      </c>
      <c r="F1313" s="1499">
        <v>9</v>
      </c>
      <c r="G1313" s="1499">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9"/>
      <c r="C1318" s="1499"/>
      <c r="D1318" s="1499"/>
      <c r="E1318" s="1499"/>
      <c r="F1318" s="1499"/>
      <c r="G1318" s="1499"/>
    </row>
    <row r="1319" spans="1:7">
      <c r="A1319" t="s">
        <v>509</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922</v>
      </c>
      <c r="B1321" s="1499"/>
      <c r="C1321" s="1499"/>
      <c r="D1321" s="1499"/>
      <c r="E1321" s="1499"/>
      <c r="F1321" s="1499"/>
      <c r="G1321" s="1499"/>
    </row>
    <row r="1322" spans="1:7">
      <c r="A1322" t="s">
        <v>1362</v>
      </c>
      <c r="B1322" s="1499"/>
      <c r="C1322" s="1499"/>
      <c r="D1322" s="1499"/>
      <c r="E1322" s="1499">
        <v>30</v>
      </c>
      <c r="F1322" s="1499"/>
      <c r="G1322" s="1499">
        <v>30</v>
      </c>
    </row>
    <row r="1323" spans="1:7">
      <c r="A1323" t="s">
        <v>1080</v>
      </c>
      <c r="B1323" s="1499"/>
      <c r="C1323" s="1499"/>
      <c r="D1323" s="1499"/>
      <c r="E1323" s="1499"/>
      <c r="F1323" s="1499">
        <v>342</v>
      </c>
      <c r="G1323" s="1499">
        <v>342</v>
      </c>
    </row>
    <row r="1324" spans="1:7">
      <c r="A1324" t="s">
        <v>958</v>
      </c>
      <c r="B1324" s="1499"/>
      <c r="C1324" s="1499"/>
      <c r="D1324" s="1499">
        <v>150</v>
      </c>
      <c r="E1324" s="1499"/>
      <c r="F1324" s="1499"/>
      <c r="G1324" s="1499">
        <v>150</v>
      </c>
    </row>
    <row r="1325" spans="1:7">
      <c r="A1325" t="s">
        <v>973</v>
      </c>
      <c r="B1325" s="1499">
        <v>712</v>
      </c>
      <c r="C1325" s="1499">
        <v>1092</v>
      </c>
      <c r="D1325" s="1499">
        <v>384</v>
      </c>
      <c r="E1325" s="1499">
        <v>397</v>
      </c>
      <c r="F1325" s="1499"/>
      <c r="G1325" s="1499">
        <v>2585</v>
      </c>
    </row>
    <row r="1326" spans="1:7">
      <c r="A1326" t="s">
        <v>1510</v>
      </c>
      <c r="B1326" s="1499"/>
      <c r="C1326" s="1499">
        <v>189</v>
      </c>
      <c r="D1326" s="1499"/>
      <c r="E1326" s="1499"/>
      <c r="F1326" s="1499"/>
      <c r="G1326" s="1499">
        <v>189</v>
      </c>
    </row>
    <row r="1327" spans="1:7">
      <c r="A1327" t="s">
        <v>919</v>
      </c>
      <c r="B1327" s="1499"/>
      <c r="C1327" s="1499">
        <v>817</v>
      </c>
      <c r="D1327" s="1499"/>
      <c r="E1327" s="1499"/>
      <c r="F1327" s="1499"/>
      <c r="G1327" s="1499">
        <v>817</v>
      </c>
    </row>
    <row r="1328" spans="1:7">
      <c r="A1328" t="s">
        <v>838</v>
      </c>
      <c r="B1328" s="1499"/>
      <c r="C1328" s="1499"/>
      <c r="D1328" s="1499">
        <v>753</v>
      </c>
      <c r="E1328" s="1499">
        <v>1289</v>
      </c>
      <c r="F1328" s="1499"/>
      <c r="G1328" s="1499">
        <v>2042</v>
      </c>
    </row>
    <row r="1329" spans="1:7">
      <c r="A1329" t="s">
        <v>692</v>
      </c>
      <c r="B1329" s="1499"/>
      <c r="C1329" s="1499"/>
      <c r="D1329" s="1499">
        <v>2073</v>
      </c>
      <c r="E1329" s="1499">
        <v>1342</v>
      </c>
      <c r="F1329" s="1499">
        <v>1601</v>
      </c>
      <c r="G1329" s="1499">
        <v>5016</v>
      </c>
    </row>
    <row r="1330" spans="1:7">
      <c r="A1330" t="s">
        <v>473</v>
      </c>
      <c r="B1330" s="1499">
        <v>1101</v>
      </c>
      <c r="C1330" s="1499">
        <v>2447</v>
      </c>
      <c r="D1330" s="1499">
        <v>3743</v>
      </c>
      <c r="E1330" s="1499">
        <v>3058</v>
      </c>
      <c r="F1330" s="1499">
        <v>1943</v>
      </c>
      <c r="G1330" s="1499">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9"/>
      <c r="C1335" s="1499"/>
      <c r="D1335" s="1499"/>
      <c r="E1335" s="1499"/>
      <c r="F1335" s="1499">
        <v>295</v>
      </c>
      <c r="G1335" s="1499">
        <v>295</v>
      </c>
    </row>
    <row r="1336" spans="1:7">
      <c r="A1336" t="s">
        <v>511</v>
      </c>
      <c r="B1336" s="1499"/>
      <c r="C1336" s="1499">
        <v>988</v>
      </c>
      <c r="D1336" s="1499">
        <v>712</v>
      </c>
      <c r="E1336" s="1499">
        <v>474</v>
      </c>
      <c r="F1336" s="1499"/>
      <c r="G1336" s="1499">
        <v>2174</v>
      </c>
    </row>
    <row r="1337" spans="1:7">
      <c r="A1337" t="s">
        <v>509</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933</v>
      </c>
      <c r="B1339" s="1499"/>
      <c r="C1339" s="1499">
        <v>1340</v>
      </c>
      <c r="D1339" s="1499">
        <v>1529</v>
      </c>
      <c r="E1339" s="1499">
        <v>1168</v>
      </c>
      <c r="F1339" s="1499">
        <v>1008</v>
      </c>
      <c r="G1339" s="1499">
        <v>5045</v>
      </c>
    </row>
    <row r="1340" spans="1:7">
      <c r="A1340" t="s">
        <v>973</v>
      </c>
      <c r="B1340" s="1499">
        <v>669</v>
      </c>
      <c r="C1340" s="1499">
        <v>467</v>
      </c>
      <c r="D1340" s="1499">
        <v>1133</v>
      </c>
      <c r="E1340" s="1499">
        <v>448</v>
      </c>
      <c r="F1340" s="1499"/>
      <c r="G1340" s="1499">
        <v>2717</v>
      </c>
    </row>
    <row r="1341" spans="1:7">
      <c r="A1341" t="s">
        <v>963</v>
      </c>
      <c r="B1341" s="1499">
        <v>1564</v>
      </c>
      <c r="C1341" s="1499">
        <v>1532</v>
      </c>
      <c r="D1341" s="1499">
        <v>1447</v>
      </c>
      <c r="E1341" s="1499">
        <v>864</v>
      </c>
      <c r="F1341" s="1499"/>
      <c r="G1341" s="1499">
        <v>5407</v>
      </c>
    </row>
    <row r="1342" spans="1:7">
      <c r="A1342" t="s">
        <v>1511</v>
      </c>
      <c r="B1342" s="1499"/>
      <c r="C1342" s="1499">
        <v>199</v>
      </c>
      <c r="D1342" s="1499">
        <v>361</v>
      </c>
      <c r="E1342" s="1499">
        <v>652</v>
      </c>
      <c r="F1342" s="1499">
        <v>379</v>
      </c>
      <c r="G1342" s="1499">
        <v>1591</v>
      </c>
    </row>
    <row r="1343" spans="1:7">
      <c r="A1343" t="s">
        <v>967</v>
      </c>
      <c r="B1343" s="1499"/>
      <c r="C1343" s="1499"/>
      <c r="D1343" s="1499"/>
      <c r="E1343" s="1499">
        <v>538</v>
      </c>
      <c r="F1343" s="1499"/>
      <c r="G1343" s="1499">
        <v>538</v>
      </c>
    </row>
    <row r="1344" spans="1:7">
      <c r="A1344" t="s">
        <v>814</v>
      </c>
      <c r="B1344" s="1499"/>
      <c r="C1344" s="1499"/>
      <c r="D1344" s="1499"/>
      <c r="E1344" s="1499"/>
      <c r="F1344" s="1499">
        <v>45</v>
      </c>
      <c r="G1344" s="1499">
        <v>45</v>
      </c>
    </row>
    <row r="1345" spans="1:7">
      <c r="A1345" t="s">
        <v>1512</v>
      </c>
      <c r="B1345" s="1499"/>
      <c r="C1345" s="1499"/>
      <c r="D1345" s="1499">
        <v>187</v>
      </c>
      <c r="E1345" s="1499">
        <v>300</v>
      </c>
      <c r="F1345" s="1499"/>
      <c r="G1345" s="1499">
        <v>487</v>
      </c>
    </row>
    <row r="1346" spans="1:7">
      <c r="A1346" t="s">
        <v>473</v>
      </c>
      <c r="B1346" s="1499">
        <v>2233</v>
      </c>
      <c r="C1346" s="1499">
        <v>4954</v>
      </c>
      <c r="D1346" s="1499">
        <v>5369</v>
      </c>
      <c r="E1346" s="1499">
        <v>4444</v>
      </c>
      <c r="F1346" s="1499">
        <v>1727</v>
      </c>
      <c r="G1346" s="1499">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9">
        <v>837</v>
      </c>
      <c r="C1350" s="1499"/>
      <c r="D1350" s="1499"/>
      <c r="E1350" s="1499"/>
      <c r="F1350" s="1499">
        <v>199</v>
      </c>
      <c r="G1350" s="1499">
        <v>1036</v>
      </c>
    </row>
    <row r="1351" spans="1:7">
      <c r="A1351" t="s">
        <v>933</v>
      </c>
      <c r="B1351" s="1499">
        <v>1274</v>
      </c>
      <c r="C1351" s="1499">
        <v>1073</v>
      </c>
      <c r="D1351" s="1499">
        <v>271</v>
      </c>
      <c r="E1351" s="1499"/>
      <c r="F1351" s="1499"/>
      <c r="G1351" s="1499">
        <v>2618</v>
      </c>
    </row>
    <row r="1352" spans="1:7">
      <c r="A1352" t="s">
        <v>1378</v>
      </c>
      <c r="B1352" s="1499"/>
      <c r="C1352" s="1499"/>
      <c r="D1352" s="1499"/>
      <c r="E1352" s="1499">
        <v>1033</v>
      </c>
      <c r="F1352" s="1499"/>
      <c r="G1352" s="1499">
        <v>1033</v>
      </c>
    </row>
    <row r="1353" spans="1:7">
      <c r="A1353" t="s">
        <v>689</v>
      </c>
      <c r="B1353" s="1499"/>
      <c r="C1353" s="1499"/>
      <c r="D1353" s="1499">
        <v>667</v>
      </c>
      <c r="E1353" s="1499"/>
      <c r="F1353" s="1499"/>
      <c r="G1353" s="1499">
        <v>667</v>
      </c>
    </row>
    <row r="1354" spans="1:7">
      <c r="A1354" t="s">
        <v>973</v>
      </c>
      <c r="B1354" s="1499">
        <v>1044</v>
      </c>
      <c r="C1354" s="1499"/>
      <c r="D1354" s="1499"/>
      <c r="E1354" s="1499"/>
      <c r="F1354" s="1499"/>
      <c r="G1354" s="1499">
        <v>1044</v>
      </c>
    </row>
    <row r="1355" spans="1:7">
      <c r="A1355" t="s">
        <v>838</v>
      </c>
      <c r="B1355" s="1499"/>
      <c r="C1355" s="1499">
        <v>1062</v>
      </c>
      <c r="D1355" s="1499">
        <v>1318</v>
      </c>
      <c r="E1355" s="1499">
        <v>1165</v>
      </c>
      <c r="F1355" s="1499"/>
      <c r="G1355" s="1499">
        <v>3545</v>
      </c>
    </row>
    <row r="1356" spans="1:7">
      <c r="A1356" t="s">
        <v>692</v>
      </c>
      <c r="B1356" s="1499">
        <v>1099</v>
      </c>
      <c r="C1356" s="1499"/>
      <c r="D1356" s="1499">
        <v>2025</v>
      </c>
      <c r="E1356" s="1499"/>
      <c r="F1356" s="1499"/>
      <c r="G1356" s="1499">
        <v>3124</v>
      </c>
    </row>
    <row r="1357" spans="1:7">
      <c r="A1357" t="s">
        <v>963</v>
      </c>
      <c r="B1357" s="1499"/>
      <c r="C1357" s="1499"/>
      <c r="D1357" s="1499"/>
      <c r="E1357" s="1499"/>
      <c r="F1357" s="1499"/>
      <c r="G1357" s="1499"/>
    </row>
    <row r="1358" spans="1:7">
      <c r="A1358" t="s">
        <v>1511</v>
      </c>
      <c r="B1358" s="1499">
        <v>534</v>
      </c>
      <c r="C1358" s="1499"/>
      <c r="D1358" s="1499">
        <v>223</v>
      </c>
      <c r="E1358" s="1499"/>
      <c r="F1358" s="1499"/>
      <c r="G1358" s="1499">
        <v>757</v>
      </c>
    </row>
    <row r="1359" spans="1:7">
      <c r="A1359" t="s">
        <v>967</v>
      </c>
      <c r="B1359" s="1499"/>
      <c r="C1359" s="1499">
        <v>1056</v>
      </c>
      <c r="D1359" s="1499">
        <v>2018</v>
      </c>
      <c r="E1359" s="1499"/>
      <c r="F1359" s="1499"/>
      <c r="G1359" s="1499">
        <v>3074</v>
      </c>
    </row>
    <row r="1360" spans="1:7">
      <c r="A1360" t="s">
        <v>1512</v>
      </c>
      <c r="B1360" s="1499">
        <v>201</v>
      </c>
      <c r="C1360" s="1499"/>
      <c r="D1360" s="1499">
        <v>200</v>
      </c>
      <c r="E1360" s="1499"/>
      <c r="F1360" s="1499"/>
      <c r="G1360" s="1499">
        <v>401</v>
      </c>
    </row>
    <row r="1361" spans="1:7">
      <c r="A1361" t="s">
        <v>1513</v>
      </c>
      <c r="B1361" s="1499"/>
      <c r="C1361" s="1499"/>
      <c r="D1361" s="1499"/>
      <c r="E1361" s="1499"/>
      <c r="F1361" s="1499">
        <v>1187</v>
      </c>
      <c r="G1361" s="1499">
        <v>1187</v>
      </c>
    </row>
    <row r="1362" spans="1:7">
      <c r="A1362" t="s">
        <v>473</v>
      </c>
      <c r="B1362" s="1499">
        <v>4989</v>
      </c>
      <c r="C1362" s="1499">
        <v>3191</v>
      </c>
      <c r="D1362" s="1499">
        <v>6722</v>
      </c>
      <c r="E1362" s="1499">
        <v>2198</v>
      </c>
      <c r="F1362" s="1499">
        <v>1386</v>
      </c>
      <c r="G1362" s="1499">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9"/>
      <c r="C1367" s="1499">
        <v>179</v>
      </c>
      <c r="D1367" s="1499"/>
      <c r="E1367" s="1499"/>
      <c r="F1367" s="1499"/>
      <c r="G1367" s="1499">
        <v>179</v>
      </c>
    </row>
    <row r="1368" spans="1:7">
      <c r="A1368" t="s">
        <v>933</v>
      </c>
      <c r="B1368" s="1499"/>
      <c r="C1368" s="1499"/>
      <c r="D1368" s="1499"/>
      <c r="E1368" s="1499"/>
      <c r="F1368" s="1499"/>
      <c r="G1368" s="1499"/>
    </row>
    <row r="1369" spans="1:7">
      <c r="A1369" t="s">
        <v>973</v>
      </c>
      <c r="B1369" s="1499"/>
      <c r="C1369" s="1499"/>
      <c r="D1369" s="1499"/>
      <c r="E1369" s="1499"/>
      <c r="F1369" s="1499"/>
      <c r="G1369" s="1499"/>
    </row>
    <row r="1370" spans="1:7">
      <c r="A1370" t="s">
        <v>838</v>
      </c>
      <c r="B1370" s="1499">
        <v>1391</v>
      </c>
      <c r="C1370" s="1499"/>
      <c r="D1370" s="1499"/>
      <c r="E1370" s="1499"/>
      <c r="F1370" s="1499"/>
      <c r="G1370" s="1499">
        <v>1391</v>
      </c>
    </row>
    <row r="1371" spans="1:7">
      <c r="A1371" t="s">
        <v>967</v>
      </c>
      <c r="B1371" s="1499">
        <v>1016</v>
      </c>
      <c r="C1371" s="1499"/>
      <c r="D1371" s="1499"/>
      <c r="E1371" s="1499"/>
      <c r="F1371" s="1499"/>
      <c r="G1371" s="1499">
        <v>1016</v>
      </c>
    </row>
    <row r="1372" spans="1:7">
      <c r="A1372" t="s">
        <v>1513</v>
      </c>
      <c r="B1372" s="1499">
        <v>1287</v>
      </c>
      <c r="C1372" s="1499">
        <v>575</v>
      </c>
      <c r="D1372" s="1499">
        <v>857</v>
      </c>
      <c r="E1372" s="1499">
        <v>668</v>
      </c>
      <c r="F1372" s="1499">
        <v>1392</v>
      </c>
      <c r="G1372" s="1499">
        <v>4779</v>
      </c>
    </row>
    <row r="1373" spans="1:7">
      <c r="A1373" t="s">
        <v>977</v>
      </c>
      <c r="B1373" s="1499">
        <v>611</v>
      </c>
      <c r="C1373" s="1499">
        <v>1612</v>
      </c>
      <c r="D1373" s="1499"/>
      <c r="E1373" s="1499"/>
      <c r="F1373" s="1499"/>
      <c r="G1373" s="1499">
        <v>2223</v>
      </c>
    </row>
    <row r="1374" spans="1:7">
      <c r="A1374" t="s">
        <v>1354</v>
      </c>
      <c r="B1374" s="1499"/>
      <c r="C1374" s="1499"/>
      <c r="D1374" s="1499">
        <v>480</v>
      </c>
      <c r="E1374" s="1499">
        <v>774</v>
      </c>
      <c r="F1374" s="1499"/>
      <c r="G1374" s="1499">
        <v>1254</v>
      </c>
    </row>
    <row r="1375" spans="1:7">
      <c r="A1375" t="s">
        <v>473</v>
      </c>
      <c r="B1375" s="1499">
        <v>4305</v>
      </c>
      <c r="C1375" s="1499">
        <v>2366</v>
      </c>
      <c r="D1375" s="1499">
        <v>1337</v>
      </c>
      <c r="E1375" s="1499">
        <v>1442</v>
      </c>
      <c r="F1375" s="1499">
        <v>1392</v>
      </c>
      <c r="G1375" s="1499">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9"/>
      <c r="C1380" s="1499"/>
      <c r="D1380" s="1499"/>
      <c r="E1380" s="1499"/>
      <c r="F1380" s="1499">
        <v>100</v>
      </c>
      <c r="G1380" s="1499">
        <v>100</v>
      </c>
    </row>
    <row r="1381" spans="1:7">
      <c r="A1381" t="s">
        <v>1513</v>
      </c>
      <c r="B1381" s="1499">
        <v>167</v>
      </c>
      <c r="C1381" s="1499">
        <v>487</v>
      </c>
      <c r="D1381" s="1499">
        <v>263</v>
      </c>
      <c r="E1381" s="1499">
        <v>399</v>
      </c>
      <c r="F1381" s="1499">
        <v>278</v>
      </c>
      <c r="G1381" s="1499">
        <v>1594</v>
      </c>
    </row>
    <row r="1382" spans="1:7">
      <c r="A1382" t="s">
        <v>977</v>
      </c>
      <c r="B1382" s="1499">
        <v>1561</v>
      </c>
      <c r="C1382" s="1499"/>
      <c r="D1382" s="1499"/>
      <c r="E1382" s="1499"/>
      <c r="F1382" s="1499"/>
      <c r="G1382" s="1499">
        <v>1561</v>
      </c>
    </row>
    <row r="1383" spans="1:7">
      <c r="A1383" t="s">
        <v>1354</v>
      </c>
      <c r="B1383" s="1499">
        <v>570</v>
      </c>
      <c r="C1383" s="1499"/>
      <c r="D1383" s="1499"/>
      <c r="E1383" s="1499"/>
      <c r="F1383" s="1499"/>
      <c r="G1383" s="1499">
        <v>570</v>
      </c>
    </row>
    <row r="1384" spans="1:7">
      <c r="A1384" t="s">
        <v>925</v>
      </c>
      <c r="B1384" s="1499">
        <v>1146</v>
      </c>
      <c r="C1384" s="1499">
        <v>308</v>
      </c>
      <c r="D1384" s="1499">
        <v>300</v>
      </c>
      <c r="E1384" s="1499"/>
      <c r="F1384" s="1499">
        <v>510</v>
      </c>
      <c r="G1384" s="1499">
        <v>2264</v>
      </c>
    </row>
    <row r="1385" spans="1:7">
      <c r="A1385" t="s">
        <v>675</v>
      </c>
      <c r="B1385" s="1499">
        <v>535</v>
      </c>
      <c r="C1385" s="1499"/>
      <c r="D1385" s="1499">
        <v>342</v>
      </c>
      <c r="E1385" s="1499">
        <v>103</v>
      </c>
      <c r="F1385" s="1499"/>
      <c r="G1385" s="1499">
        <v>980</v>
      </c>
    </row>
    <row r="1386" spans="1:7">
      <c r="A1386" t="s">
        <v>1514</v>
      </c>
      <c r="B1386" s="1499">
        <v>606</v>
      </c>
      <c r="C1386" s="1499">
        <v>459</v>
      </c>
      <c r="D1386" s="1499">
        <v>243</v>
      </c>
      <c r="E1386" s="1499">
        <v>778</v>
      </c>
      <c r="F1386" s="1499">
        <v>664</v>
      </c>
      <c r="G1386" s="1499">
        <v>2750</v>
      </c>
    </row>
    <row r="1387" spans="1:7">
      <c r="A1387" t="s">
        <v>970</v>
      </c>
      <c r="B1387" s="1499"/>
      <c r="C1387" s="1499">
        <v>1595</v>
      </c>
      <c r="D1387" s="1499">
        <v>1704</v>
      </c>
      <c r="E1387" s="1499"/>
      <c r="F1387" s="1499"/>
      <c r="G1387" s="1499">
        <v>3299</v>
      </c>
    </row>
    <row r="1388" spans="1:7">
      <c r="A1388" t="s">
        <v>473</v>
      </c>
      <c r="B1388" s="1499">
        <v>4585</v>
      </c>
      <c r="C1388" s="1499">
        <v>2849</v>
      </c>
      <c r="D1388" s="1499">
        <v>2852</v>
      </c>
      <c r="E1388" s="1499">
        <v>1280</v>
      </c>
      <c r="F1388" s="1499">
        <v>1552</v>
      </c>
      <c r="G1388" s="1499">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9"/>
      <c r="C1393" s="1499"/>
      <c r="D1393" s="1499"/>
      <c r="E1393" s="1499">
        <v>140</v>
      </c>
      <c r="F1393" s="1499"/>
      <c r="G1393" s="1499">
        <v>140</v>
      </c>
    </row>
    <row r="1394" spans="1:7">
      <c r="A1394" t="s">
        <v>1351</v>
      </c>
      <c r="B1394" s="1499">
        <v>326</v>
      </c>
      <c r="C1394" s="1499"/>
      <c r="D1394" s="1499"/>
      <c r="E1394" s="1499"/>
      <c r="F1394" s="1499"/>
      <c r="G1394" s="1499">
        <v>326</v>
      </c>
    </row>
    <row r="1395" spans="1:7">
      <c r="A1395" t="s">
        <v>1512</v>
      </c>
      <c r="B1395" s="1499">
        <v>314</v>
      </c>
      <c r="C1395" s="1499">
        <v>240</v>
      </c>
      <c r="D1395" s="1499"/>
      <c r="E1395" s="1499"/>
      <c r="F1395" s="1499"/>
      <c r="G1395" s="1499">
        <v>554</v>
      </c>
    </row>
    <row r="1396" spans="1:7">
      <c r="A1396" t="s">
        <v>1513</v>
      </c>
      <c r="B1396" s="1499"/>
      <c r="C1396" s="1499"/>
      <c r="D1396" s="1499"/>
      <c r="E1396" s="1499"/>
      <c r="F1396" s="1499">
        <v>308</v>
      </c>
      <c r="G1396" s="1499">
        <v>308</v>
      </c>
    </row>
    <row r="1397" spans="1:7">
      <c r="A1397" t="s">
        <v>977</v>
      </c>
      <c r="B1397" s="1499"/>
      <c r="C1397" s="1499"/>
      <c r="D1397" s="1499"/>
      <c r="E1397" s="1499"/>
      <c r="F1397" s="1499"/>
      <c r="G1397" s="1499"/>
    </row>
    <row r="1398" spans="1:7">
      <c r="A1398" t="s">
        <v>841</v>
      </c>
      <c r="B1398" s="1499"/>
      <c r="C1398" s="1499"/>
      <c r="D1398" s="1499"/>
      <c r="E1398" s="1499">
        <v>646</v>
      </c>
      <c r="F1398" s="1499">
        <v>212</v>
      </c>
      <c r="G1398" s="1499">
        <v>858</v>
      </c>
    </row>
    <row r="1399" spans="1:7">
      <c r="A1399" t="s">
        <v>1354</v>
      </c>
      <c r="B1399" s="1499">
        <v>307</v>
      </c>
      <c r="C1399" s="1499">
        <v>872</v>
      </c>
      <c r="D1399" s="1499">
        <v>312</v>
      </c>
      <c r="E1399" s="1499">
        <v>287</v>
      </c>
      <c r="F1399" s="1499"/>
      <c r="G1399" s="1499">
        <v>1778</v>
      </c>
    </row>
    <row r="1400" spans="1:7">
      <c r="A1400" t="s">
        <v>925</v>
      </c>
      <c r="B1400" s="1499">
        <v>1297</v>
      </c>
      <c r="C1400" s="1499">
        <v>1300</v>
      </c>
      <c r="D1400" s="1499"/>
      <c r="E1400" s="1499">
        <v>1766</v>
      </c>
      <c r="F1400" s="1499">
        <v>41</v>
      </c>
      <c r="G1400" s="1499">
        <v>4404</v>
      </c>
    </row>
    <row r="1401" spans="1:7">
      <c r="A1401" t="s">
        <v>1514</v>
      </c>
      <c r="B1401" s="1499">
        <v>534</v>
      </c>
      <c r="C1401" s="1499">
        <v>466</v>
      </c>
      <c r="D1401" s="1499">
        <v>483</v>
      </c>
      <c r="E1401" s="1499"/>
      <c r="F1401" s="1499"/>
      <c r="G1401" s="1499">
        <v>1483</v>
      </c>
    </row>
    <row r="1402" spans="1:7">
      <c r="A1402" t="s">
        <v>970</v>
      </c>
      <c r="B1402" s="1499">
        <v>1581</v>
      </c>
      <c r="C1402" s="1499"/>
      <c r="D1402" s="1499"/>
      <c r="E1402" s="1499"/>
      <c r="F1402" s="1499"/>
      <c r="G1402" s="1499">
        <v>1581</v>
      </c>
    </row>
    <row r="1403" spans="1:7">
      <c r="A1403" t="s">
        <v>897</v>
      </c>
      <c r="B1403" s="1499">
        <v>1163</v>
      </c>
      <c r="C1403" s="1499"/>
      <c r="D1403" s="1499"/>
      <c r="E1403" s="1499"/>
      <c r="F1403" s="1499"/>
      <c r="G1403" s="1499">
        <v>1163</v>
      </c>
    </row>
    <row r="1404" spans="1:7">
      <c r="A1404" t="s">
        <v>1062</v>
      </c>
      <c r="B1404" s="1499"/>
      <c r="C1404" s="1499">
        <v>560</v>
      </c>
      <c r="D1404" s="1499">
        <v>367</v>
      </c>
      <c r="E1404" s="1499"/>
      <c r="F1404" s="1499"/>
      <c r="G1404" s="1499">
        <v>927</v>
      </c>
    </row>
    <row r="1405" spans="1:7">
      <c r="A1405" t="s">
        <v>669</v>
      </c>
      <c r="B1405" s="1499"/>
      <c r="C1405" s="1499"/>
      <c r="D1405" s="1499"/>
      <c r="E1405" s="1499"/>
      <c r="F1405" s="1499"/>
      <c r="G1405" s="1499"/>
    </row>
    <row r="1406" spans="1:7">
      <c r="A1406" t="s">
        <v>1358</v>
      </c>
      <c r="B1406" s="1499"/>
      <c r="C1406" s="1499">
        <v>130</v>
      </c>
      <c r="D1406" s="1499"/>
      <c r="E1406" s="1499"/>
      <c r="F1406" s="1499"/>
      <c r="G1406" s="1499">
        <v>130</v>
      </c>
    </row>
    <row r="1407" spans="1:7">
      <c r="A1407" t="s">
        <v>1515</v>
      </c>
      <c r="B1407" s="1499"/>
      <c r="C1407" s="1499"/>
      <c r="D1407" s="1499">
        <v>86</v>
      </c>
      <c r="E1407" s="1499"/>
      <c r="F1407" s="1499"/>
      <c r="G1407" s="1499">
        <v>86</v>
      </c>
    </row>
    <row r="1408" spans="1:7">
      <c r="A1408" t="s">
        <v>1516</v>
      </c>
      <c r="B1408" s="1499"/>
      <c r="C1408" s="1499"/>
      <c r="D1408" s="1499">
        <v>157</v>
      </c>
      <c r="E1408" s="1499"/>
      <c r="F1408" s="1499"/>
      <c r="G1408" s="1499">
        <v>157</v>
      </c>
    </row>
    <row r="1409" spans="1:7">
      <c r="A1409" t="s">
        <v>1170</v>
      </c>
      <c r="B1409" s="1499"/>
      <c r="C1409" s="1499"/>
      <c r="D1409" s="1499">
        <v>462</v>
      </c>
      <c r="E1409" s="1499">
        <v>1412</v>
      </c>
      <c r="F1409" s="1499">
        <v>1376</v>
      </c>
      <c r="G1409" s="1499">
        <v>3250</v>
      </c>
    </row>
    <row r="1410" spans="1:7">
      <c r="A1410" t="s">
        <v>473</v>
      </c>
      <c r="B1410" s="1499">
        <v>5522</v>
      </c>
      <c r="C1410" s="1499">
        <v>3568</v>
      </c>
      <c r="D1410" s="1499">
        <v>1867</v>
      </c>
      <c r="E1410" s="1499">
        <v>4251</v>
      </c>
      <c r="F1410" s="1499">
        <v>1937</v>
      </c>
      <c r="G1410" s="1499">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9"/>
      <c r="C1415" s="1499"/>
      <c r="D1415" s="1499"/>
      <c r="E1415" s="1499"/>
      <c r="F1415" s="1499"/>
      <c r="G1415" s="1499"/>
    </row>
    <row r="1416" spans="1:7">
      <c r="A1416" t="s">
        <v>510</v>
      </c>
      <c r="B1416" s="1499"/>
      <c r="C1416" s="1499"/>
      <c r="D1416" s="1499"/>
      <c r="E1416" s="1499"/>
      <c r="F1416" s="1499"/>
      <c r="G1416" s="1499"/>
    </row>
    <row r="1417" spans="1:7">
      <c r="A1417" t="s">
        <v>819</v>
      </c>
      <c r="B1417" s="1499"/>
      <c r="C1417" s="1499"/>
      <c r="D1417" s="1499"/>
      <c r="E1417" s="1499">
        <v>438</v>
      </c>
      <c r="F1417" s="1499"/>
      <c r="G1417" s="1499">
        <v>438</v>
      </c>
    </row>
    <row r="1418" spans="1:7">
      <c r="A1418" t="s">
        <v>1351</v>
      </c>
      <c r="B1418" s="1499"/>
      <c r="C1418" s="1499"/>
      <c r="D1418" s="1499"/>
      <c r="E1418" s="1499"/>
      <c r="F1418" s="1499"/>
      <c r="G1418" s="1499"/>
    </row>
    <row r="1419" spans="1:7">
      <c r="A1419" t="s">
        <v>841</v>
      </c>
      <c r="B1419" s="1499">
        <v>225</v>
      </c>
      <c r="C1419" s="1499">
        <v>135</v>
      </c>
      <c r="D1419" s="1499">
        <v>494</v>
      </c>
      <c r="E1419" s="1499">
        <v>333</v>
      </c>
      <c r="F1419" s="1499">
        <v>377</v>
      </c>
      <c r="G1419" s="1499">
        <v>1564</v>
      </c>
    </row>
    <row r="1420" spans="1:7">
      <c r="A1420" t="s">
        <v>1354</v>
      </c>
      <c r="B1420" s="1499"/>
      <c r="C1420" s="1499"/>
      <c r="D1420" s="1499"/>
      <c r="E1420" s="1499"/>
      <c r="F1420" s="1499"/>
      <c r="G1420" s="1499"/>
    </row>
    <row r="1421" spans="1:7">
      <c r="A1421" t="s">
        <v>925</v>
      </c>
      <c r="B1421" s="1499"/>
      <c r="C1421" s="1499"/>
      <c r="D1421" s="1499"/>
      <c r="E1421" s="1499"/>
      <c r="F1421" s="1499"/>
      <c r="G1421" s="1499"/>
    </row>
    <row r="1422" spans="1:7">
      <c r="A1422" t="s">
        <v>1170</v>
      </c>
      <c r="B1422" s="1499"/>
      <c r="C1422" s="1499"/>
      <c r="D1422" s="1499">
        <v>2020</v>
      </c>
      <c r="E1422" s="1499">
        <v>1855</v>
      </c>
      <c r="F1422" s="1499">
        <v>1609</v>
      </c>
      <c r="G1422" s="1499">
        <v>5484</v>
      </c>
    </row>
    <row r="1423" spans="1:7">
      <c r="A1423" t="s">
        <v>825</v>
      </c>
      <c r="B1423" s="1499">
        <v>735</v>
      </c>
      <c r="C1423" s="1499">
        <v>755</v>
      </c>
      <c r="D1423" s="1499">
        <v>897</v>
      </c>
      <c r="E1423" s="1499">
        <v>583</v>
      </c>
      <c r="F1423" s="1499"/>
      <c r="G1423" s="1499">
        <v>2970</v>
      </c>
    </row>
    <row r="1424" spans="1:7">
      <c r="A1424" t="s">
        <v>1517</v>
      </c>
      <c r="B1424" s="1499"/>
      <c r="C1424" s="1499">
        <v>513</v>
      </c>
      <c r="D1424" s="1499"/>
      <c r="E1424" s="1499"/>
      <c r="F1424" s="1499"/>
      <c r="G1424" s="1499">
        <v>513</v>
      </c>
    </row>
    <row r="1425" spans="1:7">
      <c r="A1425" t="s">
        <v>686</v>
      </c>
      <c r="B1425" s="1499"/>
      <c r="C1425" s="1499"/>
      <c r="D1425" s="1499">
        <v>172</v>
      </c>
      <c r="E1425" s="1499"/>
      <c r="F1425" s="1499"/>
      <c r="G1425" s="1499">
        <v>172</v>
      </c>
    </row>
    <row r="1426" spans="1:7">
      <c r="A1426" t="s">
        <v>861</v>
      </c>
      <c r="B1426" s="1499"/>
      <c r="C1426" s="1499"/>
      <c r="D1426" s="1499">
        <v>918</v>
      </c>
      <c r="E1426" s="1499"/>
      <c r="F1426" s="1499"/>
      <c r="G1426" s="1499">
        <v>918</v>
      </c>
    </row>
    <row r="1427" spans="1:7">
      <c r="A1427" t="s">
        <v>1175</v>
      </c>
      <c r="B1427" s="1499"/>
      <c r="C1427" s="1499"/>
      <c r="D1427" s="1499"/>
      <c r="E1427" s="1499"/>
      <c r="F1427" s="1499"/>
      <c r="G1427" s="1499"/>
    </row>
    <row r="1428" spans="1:7">
      <c r="A1428" t="s">
        <v>1168</v>
      </c>
      <c r="B1428" s="1499"/>
      <c r="C1428" s="1499"/>
      <c r="D1428" s="1499">
        <v>7</v>
      </c>
      <c r="E1428" s="1499"/>
      <c r="F1428" s="1499"/>
      <c r="G1428" s="1499">
        <v>7</v>
      </c>
    </row>
    <row r="1429" spans="1:7">
      <c r="A1429" t="s">
        <v>1181</v>
      </c>
      <c r="B1429" s="1499"/>
      <c r="C1429" s="1499"/>
      <c r="D1429" s="1499"/>
      <c r="E1429" s="1499">
        <v>265</v>
      </c>
      <c r="F1429" s="1499">
        <v>372</v>
      </c>
      <c r="G1429" s="1499">
        <v>637</v>
      </c>
    </row>
    <row r="1430" spans="1:7">
      <c r="A1430" t="s">
        <v>473</v>
      </c>
      <c r="B1430" s="1499">
        <v>960</v>
      </c>
      <c r="C1430" s="1499">
        <v>1403</v>
      </c>
      <c r="D1430" s="1499">
        <v>4508</v>
      </c>
      <c r="E1430" s="1499">
        <v>3474</v>
      </c>
      <c r="F1430" s="1499">
        <v>2358</v>
      </c>
      <c r="G1430" s="1499">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9"/>
      <c r="C1435" s="1499"/>
      <c r="D1435" s="1499"/>
      <c r="E1435" s="1499"/>
      <c r="F1435" s="1499"/>
      <c r="G1435" s="1499"/>
    </row>
    <row r="1436" spans="1:7">
      <c r="A1436" t="s">
        <v>841</v>
      </c>
      <c r="B1436" s="1499">
        <v>526</v>
      </c>
      <c r="C1436" s="1499">
        <v>36</v>
      </c>
      <c r="D1436" s="1499">
        <v>12</v>
      </c>
      <c r="E1436" s="1499"/>
      <c r="F1436" s="1499"/>
      <c r="G1436" s="1499">
        <v>574</v>
      </c>
    </row>
    <row r="1437" spans="1:7">
      <c r="A1437" t="s">
        <v>1170</v>
      </c>
      <c r="B1437" s="1499"/>
      <c r="C1437" s="1499">
        <v>1420</v>
      </c>
      <c r="D1437" s="1499">
        <v>1208</v>
      </c>
      <c r="E1437" s="1499">
        <v>596</v>
      </c>
      <c r="F1437" s="1499"/>
      <c r="G1437" s="1499">
        <v>3224</v>
      </c>
    </row>
    <row r="1438" spans="1:7">
      <c r="A1438" t="s">
        <v>1181</v>
      </c>
      <c r="B1438" s="1499">
        <v>396</v>
      </c>
      <c r="C1438" s="1499"/>
      <c r="D1438" s="1499"/>
      <c r="E1438" s="1499">
        <v>145</v>
      </c>
      <c r="F1438" s="1499"/>
      <c r="G1438" s="1499">
        <v>541</v>
      </c>
    </row>
    <row r="1439" spans="1:7">
      <c r="A1439" t="s">
        <v>828</v>
      </c>
      <c r="B1439" s="1499">
        <v>978</v>
      </c>
      <c r="C1439" s="1499">
        <v>1555</v>
      </c>
      <c r="D1439" s="1499">
        <v>1095</v>
      </c>
      <c r="E1439" s="1499"/>
      <c r="F1439" s="1499"/>
      <c r="G1439" s="1499">
        <v>3628</v>
      </c>
    </row>
    <row r="1440" spans="1:7">
      <c r="A1440" t="s">
        <v>1173</v>
      </c>
      <c r="B1440" s="1499">
        <v>788</v>
      </c>
      <c r="C1440" s="1499">
        <v>1083</v>
      </c>
      <c r="D1440" s="1499"/>
      <c r="E1440" s="1499"/>
      <c r="F1440" s="1499"/>
      <c r="G1440" s="1499">
        <v>1871</v>
      </c>
    </row>
    <row r="1441" spans="1:7">
      <c r="A1441" t="s">
        <v>1178</v>
      </c>
      <c r="B1441" s="1499">
        <v>195</v>
      </c>
      <c r="C1441" s="1499"/>
      <c r="D1441" s="1499">
        <v>349</v>
      </c>
      <c r="E1441" s="1499">
        <v>790</v>
      </c>
      <c r="F1441" s="1499">
        <v>15</v>
      </c>
      <c r="G1441" s="1499">
        <v>1349</v>
      </c>
    </row>
    <row r="1442" spans="1:7">
      <c r="A1442" t="s">
        <v>1518</v>
      </c>
      <c r="B1442" s="1499"/>
      <c r="C1442" s="1499">
        <v>55</v>
      </c>
      <c r="D1442" s="1499"/>
      <c r="E1442" s="1499"/>
      <c r="F1442" s="1499"/>
      <c r="G1442" s="1499">
        <v>55</v>
      </c>
    </row>
    <row r="1443" spans="1:7">
      <c r="A1443" t="s">
        <v>868</v>
      </c>
      <c r="B1443" s="1499"/>
      <c r="C1443" s="1499">
        <v>551</v>
      </c>
      <c r="D1443" s="1499">
        <v>1606</v>
      </c>
      <c r="E1443" s="1499"/>
      <c r="F1443" s="1499"/>
      <c r="G1443" s="1499">
        <v>2157</v>
      </c>
    </row>
    <row r="1444" spans="1:7">
      <c r="A1444" t="s">
        <v>877</v>
      </c>
      <c r="B1444" s="1499"/>
      <c r="C1444" s="1499"/>
      <c r="D1444" s="1499"/>
      <c r="E1444" s="1499"/>
      <c r="F1444" s="1499">
        <v>752</v>
      </c>
      <c r="G1444" s="1499">
        <v>752</v>
      </c>
    </row>
    <row r="1445" spans="1:7">
      <c r="A1445" t="s">
        <v>473</v>
      </c>
      <c r="B1445" s="1499">
        <v>2883</v>
      </c>
      <c r="C1445" s="1499">
        <v>4700</v>
      </c>
      <c r="D1445" s="1499">
        <v>4270</v>
      </c>
      <c r="E1445" s="1499">
        <v>1531</v>
      </c>
      <c r="F1445" s="1499">
        <v>767</v>
      </c>
      <c r="G1445" s="1499">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9"/>
      <c r="C1450" s="1499"/>
      <c r="D1450" s="1499"/>
      <c r="E1450" s="1499"/>
      <c r="F1450" s="1499"/>
      <c r="G1450" s="1499"/>
    </row>
    <row r="1451" spans="1:7">
      <c r="A1451" t="s">
        <v>1499</v>
      </c>
      <c r="B1451" s="1499"/>
      <c r="C1451" s="1499"/>
      <c r="D1451" s="1499"/>
      <c r="E1451" s="1499"/>
      <c r="F1451" s="1499"/>
      <c r="G1451" s="1499"/>
    </row>
    <row r="1452" spans="1:7">
      <c r="A1452" t="s">
        <v>1170</v>
      </c>
      <c r="B1452" s="1499"/>
      <c r="C1452" s="1499"/>
      <c r="D1452" s="1499"/>
      <c r="E1452" s="1499"/>
      <c r="F1452" s="1499"/>
      <c r="G1452" s="1499"/>
    </row>
    <row r="1453" spans="1:7">
      <c r="A1453" t="s">
        <v>1175</v>
      </c>
      <c r="B1453" s="1499"/>
      <c r="C1453" s="1499"/>
      <c r="D1453" s="1499"/>
      <c r="E1453" s="1499"/>
      <c r="F1453" s="1499"/>
      <c r="G1453" s="1499"/>
    </row>
    <row r="1454" spans="1:7">
      <c r="A1454" t="s">
        <v>1168</v>
      </c>
      <c r="B1454" s="1499"/>
      <c r="C1454" s="1499"/>
      <c r="D1454" s="1499"/>
      <c r="E1454" s="1499"/>
      <c r="F1454" s="1499"/>
      <c r="G1454" s="1499"/>
    </row>
    <row r="1455" spans="1:7">
      <c r="A1455" t="s">
        <v>1181</v>
      </c>
      <c r="B1455" s="1499"/>
      <c r="C1455" s="1499"/>
      <c r="D1455" s="1499"/>
      <c r="E1455" s="1499"/>
      <c r="F1455" s="1499"/>
      <c r="G1455" s="1499"/>
    </row>
    <row r="1456" spans="1:7">
      <c r="A1456" t="s">
        <v>828</v>
      </c>
      <c r="B1456" s="1499"/>
      <c r="C1456" s="1499">
        <v>400</v>
      </c>
      <c r="D1456" s="1499"/>
      <c r="E1456" s="1499"/>
      <c r="F1456" s="1499"/>
      <c r="G1456" s="1499">
        <v>400</v>
      </c>
    </row>
    <row r="1457" spans="1:7">
      <c r="A1457" t="s">
        <v>1173</v>
      </c>
      <c r="B1457" s="1499"/>
      <c r="C1457" s="1499"/>
      <c r="D1457" s="1499"/>
      <c r="E1457" s="1499"/>
      <c r="F1457" s="1499"/>
      <c r="G1457" s="1499"/>
    </row>
    <row r="1458" spans="1:7">
      <c r="A1458" t="s">
        <v>1178</v>
      </c>
      <c r="B1458" s="1499"/>
      <c r="C1458" s="1499"/>
      <c r="D1458" s="1499"/>
      <c r="E1458" s="1499"/>
      <c r="F1458" s="1499"/>
      <c r="G1458" s="1499"/>
    </row>
    <row r="1459" spans="1:7">
      <c r="A1459" t="s">
        <v>868</v>
      </c>
      <c r="B1459" s="1499"/>
      <c r="C1459" s="1499"/>
      <c r="D1459" s="1499"/>
      <c r="E1459" s="1499"/>
      <c r="F1459" s="1499"/>
      <c r="G1459" s="1499"/>
    </row>
    <row r="1460" spans="1:7">
      <c r="A1460" t="s">
        <v>877</v>
      </c>
      <c r="B1460" s="1499"/>
      <c r="C1460" s="1499"/>
      <c r="D1460" s="1499"/>
      <c r="E1460" s="1499"/>
      <c r="F1460" s="1499"/>
      <c r="G1460" s="1499"/>
    </row>
    <row r="1461" spans="1:7">
      <c r="A1461" t="s">
        <v>830</v>
      </c>
      <c r="B1461" s="1499">
        <v>1360</v>
      </c>
      <c r="C1461" s="1499"/>
      <c r="D1461" s="1499"/>
      <c r="E1461" s="1499"/>
      <c r="F1461" s="1499"/>
      <c r="G1461" s="1499">
        <v>1360</v>
      </c>
    </row>
    <row r="1462" spans="1:7">
      <c r="A1462" t="s">
        <v>871</v>
      </c>
      <c r="B1462" s="1499"/>
      <c r="C1462" s="1499">
        <v>102</v>
      </c>
      <c r="D1462" s="1499"/>
      <c r="E1462" s="1499"/>
      <c r="F1462" s="1499"/>
      <c r="G1462" s="1499">
        <v>102</v>
      </c>
    </row>
    <row r="1463" spans="1:7">
      <c r="A1463" t="s">
        <v>874</v>
      </c>
      <c r="B1463" s="1499"/>
      <c r="C1463" s="1499">
        <v>417</v>
      </c>
      <c r="D1463" s="1499"/>
      <c r="E1463" s="1499"/>
      <c r="F1463" s="1499"/>
      <c r="G1463" s="1499">
        <v>417</v>
      </c>
    </row>
    <row r="1464" spans="1:7">
      <c r="A1464" t="s">
        <v>836</v>
      </c>
      <c r="B1464" s="1499"/>
      <c r="C1464" s="1499"/>
      <c r="D1464" s="1499">
        <v>1036</v>
      </c>
      <c r="E1464" s="1499"/>
      <c r="F1464" s="1499"/>
      <c r="G1464" s="1499">
        <v>1036</v>
      </c>
    </row>
    <row r="1465" spans="1:7">
      <c r="A1465" t="s">
        <v>677</v>
      </c>
      <c r="B1465" s="1499"/>
      <c r="C1465" s="1499"/>
      <c r="D1465" s="1499"/>
      <c r="E1465" s="1499"/>
      <c r="F1465" s="1499">
        <v>891</v>
      </c>
      <c r="G1465" s="1499">
        <v>891</v>
      </c>
    </row>
    <row r="1466" spans="1:7">
      <c r="A1466" t="s">
        <v>473</v>
      </c>
      <c r="B1466" s="1499">
        <v>1360</v>
      </c>
      <c r="C1466" s="1499">
        <v>919</v>
      </c>
      <c r="D1466" s="1499">
        <v>1036</v>
      </c>
      <c r="E1466" s="1499"/>
      <c r="F1466" s="1499">
        <v>891</v>
      </c>
      <c r="G1466" s="1499">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9"/>
      <c r="C1471" s="1499"/>
      <c r="D1471" s="1499"/>
      <c r="E1471" s="1499"/>
      <c r="F1471" s="1499">
        <v>67</v>
      </c>
      <c r="G1471" s="1499">
        <v>67</v>
      </c>
    </row>
    <row r="1472" spans="1:7">
      <c r="A1472" t="s">
        <v>1170</v>
      </c>
      <c r="B1472" s="1499"/>
      <c r="C1472" s="1499"/>
      <c r="D1472" s="1499"/>
      <c r="E1472" s="1499"/>
      <c r="F1472" s="1499"/>
      <c r="G1472" s="1499"/>
    </row>
    <row r="1473" spans="1:7">
      <c r="A1473" t="s">
        <v>828</v>
      </c>
      <c r="B1473" s="1499"/>
      <c r="C1473" s="1499"/>
      <c r="D1473" s="1499"/>
      <c r="E1473" s="1499"/>
      <c r="F1473" s="1499"/>
      <c r="G1473" s="1499"/>
    </row>
    <row r="1474" spans="1:7">
      <c r="A1474" t="s">
        <v>830</v>
      </c>
      <c r="B1474" s="1499"/>
      <c r="C1474" s="1499"/>
      <c r="D1474" s="1499"/>
      <c r="E1474" s="1499"/>
      <c r="F1474" s="1499"/>
      <c r="G1474" s="1499"/>
    </row>
    <row r="1475" spans="1:7">
      <c r="A1475" t="s">
        <v>871</v>
      </c>
      <c r="B1475" s="1499"/>
      <c r="C1475" s="1499"/>
      <c r="D1475" s="1499"/>
      <c r="E1475" s="1499"/>
      <c r="F1475" s="1499"/>
      <c r="G1475" s="1499"/>
    </row>
    <row r="1476" spans="1:7">
      <c r="A1476" t="s">
        <v>874</v>
      </c>
      <c r="B1476" s="1499"/>
      <c r="C1476" s="1499"/>
      <c r="D1476" s="1499"/>
      <c r="E1476" s="1499"/>
      <c r="F1476" s="1499"/>
      <c r="G1476" s="1499"/>
    </row>
    <row r="1477" spans="1:7">
      <c r="A1477" t="s">
        <v>677</v>
      </c>
      <c r="B1477" s="1499">
        <v>2719</v>
      </c>
      <c r="C1477" s="1499">
        <v>2206</v>
      </c>
      <c r="D1477" s="1499">
        <v>2612</v>
      </c>
      <c r="E1477" s="1499">
        <v>1765</v>
      </c>
      <c r="F1477" s="1499">
        <v>1356</v>
      </c>
      <c r="G1477" s="1499">
        <v>10658</v>
      </c>
    </row>
    <row r="1478" spans="1:7">
      <c r="A1478" t="s">
        <v>1519</v>
      </c>
      <c r="B1478" s="1499"/>
      <c r="C1478" s="1499"/>
      <c r="D1478" s="1499"/>
      <c r="E1478" s="1499"/>
      <c r="F1478" s="1499"/>
      <c r="G1478" s="1499"/>
    </row>
    <row r="1479" spans="1:7">
      <c r="A1479" t="s">
        <v>608</v>
      </c>
      <c r="B1479" s="1499"/>
      <c r="C1479" s="1499"/>
      <c r="D1479" s="1499"/>
      <c r="E1479" s="1499">
        <v>407</v>
      </c>
      <c r="F1479" s="1499"/>
      <c r="G1479" s="1499">
        <v>407</v>
      </c>
    </row>
    <row r="1480" spans="1:7">
      <c r="A1480" t="s">
        <v>473</v>
      </c>
      <c r="B1480" s="1499">
        <v>2719</v>
      </c>
      <c r="C1480" s="1499">
        <v>2206</v>
      </c>
      <c r="D1480" s="1499">
        <v>2612</v>
      </c>
      <c r="E1480" s="1499">
        <v>2172</v>
      </c>
      <c r="F1480" s="1499">
        <v>1423</v>
      </c>
      <c r="G1480" s="1499">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9"/>
      <c r="C1485" s="1499"/>
      <c r="D1485" s="1499"/>
      <c r="E1485" s="1499"/>
      <c r="F1485" s="1499">
        <v>70</v>
      </c>
      <c r="G1485" s="1499">
        <v>70</v>
      </c>
    </row>
    <row r="1486" spans="1:7">
      <c r="A1486" t="s">
        <v>686</v>
      </c>
      <c r="B1486" s="1499">
        <v>572</v>
      </c>
      <c r="C1486" s="1499">
        <v>776</v>
      </c>
      <c r="D1486" s="1499">
        <v>1009</v>
      </c>
      <c r="E1486" s="1499">
        <v>770</v>
      </c>
      <c r="F1486" s="1499"/>
      <c r="G1486" s="1499">
        <v>3127</v>
      </c>
    </row>
    <row r="1487" spans="1:7">
      <c r="A1487" t="s">
        <v>836</v>
      </c>
      <c r="B1487" s="1499"/>
      <c r="C1487" s="1499"/>
      <c r="D1487" s="1499"/>
      <c r="E1487" s="1499"/>
      <c r="F1487" s="1499"/>
      <c r="G1487" s="1499"/>
    </row>
    <row r="1488" spans="1:7">
      <c r="A1488" t="s">
        <v>677</v>
      </c>
      <c r="B1488" s="1499">
        <v>1212</v>
      </c>
      <c r="C1488" s="1499">
        <v>866</v>
      </c>
      <c r="D1488" s="1499">
        <v>969</v>
      </c>
      <c r="E1488" s="1499">
        <v>262</v>
      </c>
      <c r="F1488" s="1499"/>
      <c r="G1488" s="1499">
        <v>3309</v>
      </c>
    </row>
    <row r="1489" spans="1:7">
      <c r="A1489" t="s">
        <v>608</v>
      </c>
      <c r="B1489" s="1499">
        <v>940</v>
      </c>
      <c r="C1489" s="1499">
        <v>1575</v>
      </c>
      <c r="D1489" s="1499">
        <v>507</v>
      </c>
      <c r="E1489" s="1499"/>
      <c r="F1489" s="1499">
        <v>354</v>
      </c>
      <c r="G1489" s="1499">
        <v>3376</v>
      </c>
    </row>
    <row r="1490" spans="1:7">
      <c r="A1490" t="s">
        <v>634</v>
      </c>
      <c r="B1490" s="1499"/>
      <c r="C1490" s="1499"/>
      <c r="D1490" s="1499"/>
      <c r="E1490" s="1499">
        <v>2434</v>
      </c>
      <c r="F1490" s="1499"/>
      <c r="G1490" s="1499">
        <v>2434</v>
      </c>
    </row>
    <row r="1491" spans="1:7">
      <c r="A1491" t="s">
        <v>602</v>
      </c>
      <c r="B1491" s="1499"/>
      <c r="C1491" s="1499">
        <v>767</v>
      </c>
      <c r="D1491" s="1499">
        <v>779</v>
      </c>
      <c r="E1491" s="1499">
        <v>130</v>
      </c>
      <c r="F1491" s="1499"/>
      <c r="G1491" s="1499">
        <v>1676</v>
      </c>
    </row>
    <row r="1492" spans="1:7">
      <c r="A1492" t="s">
        <v>725</v>
      </c>
      <c r="B1492" s="1499"/>
      <c r="C1492" s="1499"/>
      <c r="D1492" s="1499"/>
      <c r="E1492" s="1499"/>
      <c r="F1492" s="1499">
        <v>339</v>
      </c>
      <c r="G1492" s="1499">
        <v>339</v>
      </c>
    </row>
    <row r="1493" spans="1:7">
      <c r="A1493" t="s">
        <v>728</v>
      </c>
      <c r="B1493" s="1499">
        <v>288</v>
      </c>
      <c r="C1493" s="1499"/>
      <c r="D1493" s="1499"/>
      <c r="E1493" s="1499"/>
      <c r="F1493" s="1499"/>
      <c r="G1493" s="1499">
        <v>288</v>
      </c>
    </row>
    <row r="1494" spans="1:7">
      <c r="A1494" t="s">
        <v>730</v>
      </c>
      <c r="B1494" s="1499"/>
      <c r="C1494" s="1499">
        <v>290</v>
      </c>
      <c r="D1494" s="1499"/>
      <c r="E1494" s="1499"/>
      <c r="F1494" s="1499"/>
      <c r="G1494" s="1499">
        <v>290</v>
      </c>
    </row>
    <row r="1495" spans="1:7">
      <c r="A1495" t="s">
        <v>589</v>
      </c>
      <c r="B1495" s="1499"/>
      <c r="C1495" s="1499"/>
      <c r="D1495" s="1499">
        <v>390</v>
      </c>
      <c r="E1495" s="1499"/>
      <c r="F1495" s="1499">
        <v>8</v>
      </c>
      <c r="G1495" s="1499">
        <v>398</v>
      </c>
    </row>
    <row r="1496" spans="1:7">
      <c r="A1496" t="s">
        <v>596</v>
      </c>
      <c r="B1496" s="1499"/>
      <c r="C1496" s="1499"/>
      <c r="D1496" s="1499">
        <v>454</v>
      </c>
      <c r="E1496" s="1499">
        <v>285</v>
      </c>
      <c r="F1496" s="1499">
        <v>33</v>
      </c>
      <c r="G1496" s="1499">
        <v>772</v>
      </c>
    </row>
    <row r="1497" spans="1:7">
      <c r="A1497" t="s">
        <v>799</v>
      </c>
      <c r="B1497" s="1499"/>
      <c r="C1497" s="1499"/>
      <c r="D1497" s="1499">
        <v>544</v>
      </c>
      <c r="E1497" s="1499">
        <v>723</v>
      </c>
      <c r="F1497" s="1499">
        <v>563</v>
      </c>
      <c r="G1497" s="1499">
        <v>1830</v>
      </c>
    </row>
    <row r="1498" spans="1:7">
      <c r="A1498" t="s">
        <v>796</v>
      </c>
      <c r="B1498" s="1499"/>
      <c r="C1498" s="1499">
        <v>3749</v>
      </c>
      <c r="D1498" s="1499"/>
      <c r="E1498" s="1499"/>
      <c r="F1498" s="1499"/>
      <c r="G1498" s="1499">
        <v>3749</v>
      </c>
    </row>
    <row r="1499" spans="1:7">
      <c r="A1499" t="s">
        <v>623</v>
      </c>
      <c r="B1499" s="1499"/>
      <c r="C1499" s="1499"/>
      <c r="D1499" s="1499"/>
      <c r="E1499" s="1499"/>
      <c r="F1499" s="1499">
        <v>1587</v>
      </c>
      <c r="G1499" s="1499">
        <v>1587</v>
      </c>
    </row>
    <row r="1500" spans="1:7">
      <c r="A1500" t="s">
        <v>700</v>
      </c>
      <c r="B1500" s="1499"/>
      <c r="C1500" s="1499"/>
      <c r="D1500" s="1499"/>
      <c r="E1500" s="1499"/>
      <c r="F1500" s="1499">
        <v>1085</v>
      </c>
      <c r="G1500" s="1499">
        <v>1085</v>
      </c>
    </row>
    <row r="1501" spans="1:7">
      <c r="A1501" t="s">
        <v>473</v>
      </c>
      <c r="B1501" s="1499">
        <v>3012</v>
      </c>
      <c r="C1501" s="1499">
        <v>8023</v>
      </c>
      <c r="D1501" s="1499">
        <v>4652</v>
      </c>
      <c r="E1501" s="1499">
        <v>4604</v>
      </c>
      <c r="F1501" s="1499">
        <v>4039</v>
      </c>
      <c r="G1501" s="1499">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9">
        <v>380</v>
      </c>
      <c r="C1506" s="1499"/>
      <c r="D1506" s="1499"/>
      <c r="E1506" s="1499"/>
      <c r="F1506" s="1499"/>
      <c r="G1506" s="1499">
        <v>380</v>
      </c>
    </row>
    <row r="1507" spans="1:7">
      <c r="A1507" t="s">
        <v>669</v>
      </c>
      <c r="B1507" s="1499">
        <v>245</v>
      </c>
      <c r="C1507" s="1499"/>
      <c r="D1507" s="1499"/>
      <c r="E1507" s="1499"/>
      <c r="F1507" s="1499"/>
      <c r="G1507" s="1499">
        <v>245</v>
      </c>
    </row>
    <row r="1508" spans="1:7">
      <c r="A1508" t="s">
        <v>608</v>
      </c>
      <c r="B1508" s="1499">
        <v>864</v>
      </c>
      <c r="C1508" s="1499">
        <v>674</v>
      </c>
      <c r="D1508" s="1499">
        <v>724</v>
      </c>
      <c r="E1508" s="1499">
        <v>165</v>
      </c>
      <c r="F1508" s="1499"/>
      <c r="G1508" s="1499">
        <v>2427</v>
      </c>
    </row>
    <row r="1509" spans="1:7">
      <c r="A1509" t="s">
        <v>634</v>
      </c>
      <c r="B1509" s="1499"/>
      <c r="C1509" s="1499"/>
      <c r="D1509" s="1499">
        <v>1012</v>
      </c>
      <c r="E1509" s="1499"/>
      <c r="F1509" s="1499"/>
      <c r="G1509" s="1499">
        <v>1012</v>
      </c>
    </row>
    <row r="1510" spans="1:7">
      <c r="A1510" t="s">
        <v>602</v>
      </c>
      <c r="B1510" s="1499"/>
      <c r="C1510" s="1499">
        <v>276</v>
      </c>
      <c r="D1510" s="1499"/>
      <c r="E1510" s="1499">
        <v>425</v>
      </c>
      <c r="F1510" s="1499"/>
      <c r="G1510" s="1499">
        <v>701</v>
      </c>
    </row>
    <row r="1511" spans="1:7">
      <c r="A1511" t="s">
        <v>589</v>
      </c>
      <c r="B1511" s="1499">
        <v>615</v>
      </c>
      <c r="C1511" s="1499">
        <v>349</v>
      </c>
      <c r="D1511" s="1499"/>
      <c r="E1511" s="1499"/>
      <c r="F1511" s="1499"/>
      <c r="G1511" s="1499">
        <v>964</v>
      </c>
    </row>
    <row r="1512" spans="1:7">
      <c r="A1512" t="s">
        <v>596</v>
      </c>
      <c r="B1512" s="1499">
        <v>327</v>
      </c>
      <c r="C1512" s="1499">
        <v>269</v>
      </c>
      <c r="D1512" s="1499">
        <v>515</v>
      </c>
      <c r="E1512" s="1499">
        <v>451</v>
      </c>
      <c r="F1512" s="1499"/>
      <c r="G1512" s="1499">
        <v>1562</v>
      </c>
    </row>
    <row r="1513" spans="1:7">
      <c r="A1513" t="s">
        <v>799</v>
      </c>
      <c r="B1513" s="1499">
        <v>1246</v>
      </c>
      <c r="C1513" s="1499"/>
      <c r="D1513" s="1499"/>
      <c r="E1513" s="1499"/>
      <c r="F1513" s="1499"/>
      <c r="G1513" s="1499">
        <v>1246</v>
      </c>
    </row>
    <row r="1514" spans="1:7">
      <c r="A1514" t="s">
        <v>623</v>
      </c>
      <c r="B1514" s="1499">
        <v>1339</v>
      </c>
      <c r="C1514" s="1499">
        <v>857</v>
      </c>
      <c r="D1514" s="1499">
        <v>32</v>
      </c>
      <c r="E1514" s="1499"/>
      <c r="F1514" s="1499"/>
      <c r="G1514" s="1499">
        <v>2228</v>
      </c>
    </row>
    <row r="1515" spans="1:7">
      <c r="A1515" t="s">
        <v>700</v>
      </c>
      <c r="B1515" s="1499"/>
      <c r="C1515" s="1499"/>
      <c r="D1515" s="1499"/>
      <c r="E1515" s="1499">
        <v>2018</v>
      </c>
      <c r="F1515" s="1499">
        <v>1563</v>
      </c>
      <c r="G1515" s="1499">
        <v>3581</v>
      </c>
    </row>
    <row r="1516" spans="1:7">
      <c r="A1516" t="s">
        <v>599</v>
      </c>
      <c r="B1516" s="1499"/>
      <c r="C1516" s="1499"/>
      <c r="D1516" s="1499">
        <v>440</v>
      </c>
      <c r="E1516" s="1499"/>
      <c r="F1516" s="1499">
        <v>549</v>
      </c>
      <c r="G1516" s="1499">
        <v>989</v>
      </c>
    </row>
    <row r="1517" spans="1:7">
      <c r="A1517" t="s">
        <v>1520</v>
      </c>
      <c r="B1517" s="1499"/>
      <c r="C1517" s="1499"/>
      <c r="D1517" s="1499">
        <v>641</v>
      </c>
      <c r="E1517" s="1499"/>
      <c r="F1517" s="1499"/>
      <c r="G1517" s="1499">
        <v>641</v>
      </c>
    </row>
    <row r="1518" spans="1:7">
      <c r="A1518" t="s">
        <v>617</v>
      </c>
      <c r="B1518" s="1499"/>
      <c r="C1518" s="1499"/>
      <c r="D1518" s="1499">
        <v>947</v>
      </c>
      <c r="E1518" s="1499">
        <v>1381</v>
      </c>
      <c r="F1518" s="1499"/>
      <c r="G1518" s="1499">
        <v>2328</v>
      </c>
    </row>
    <row r="1519" spans="1:7">
      <c r="A1519" t="s">
        <v>605</v>
      </c>
      <c r="B1519" s="1499"/>
      <c r="C1519" s="1499">
        <v>2304</v>
      </c>
      <c r="D1519" s="1499">
        <v>1216</v>
      </c>
      <c r="E1519" s="1499">
        <v>2932</v>
      </c>
      <c r="F1519" s="1499"/>
      <c r="G1519" s="1499">
        <v>6452</v>
      </c>
    </row>
    <row r="1520" spans="1:7">
      <c r="A1520" t="s">
        <v>801</v>
      </c>
      <c r="B1520" s="1499"/>
      <c r="C1520" s="1499">
        <v>708</v>
      </c>
      <c r="D1520" s="1499">
        <v>697</v>
      </c>
      <c r="E1520" s="1499"/>
      <c r="F1520" s="1499"/>
      <c r="G1520" s="1499">
        <v>1405</v>
      </c>
    </row>
    <row r="1521" spans="1:7">
      <c r="A1521" t="s">
        <v>473</v>
      </c>
      <c r="B1521" s="1499">
        <v>5016</v>
      </c>
      <c r="C1521" s="1499">
        <v>5437</v>
      </c>
      <c r="D1521" s="1499">
        <v>6224</v>
      </c>
      <c r="E1521" s="1499">
        <v>7372</v>
      </c>
      <c r="F1521" s="1499">
        <v>2112</v>
      </c>
      <c r="G1521" s="1499">
        <v>26161</v>
      </c>
    </row>
    <row r="1524" spans="1:7">
      <c r="A1524" s="12" t="s">
        <v>1443</v>
      </c>
      <c r="B1524" s="12" t="s">
        <v>1442</v>
      </c>
    </row>
    <row r="1525" spans="1:7">
      <c r="A1525" s="12" t="s">
        <v>1444</v>
      </c>
      <c r="B1525" s="48">
        <v>46146</v>
      </c>
      <c r="C1525" t="s">
        <v>473</v>
      </c>
    </row>
    <row r="1526" spans="1:7">
      <c r="A1526" t="s">
        <v>452</v>
      </c>
      <c r="B1526" s="1499"/>
      <c r="C1526" s="1499"/>
    </row>
    <row r="1527" spans="1:7">
      <c r="A1527" t="s">
        <v>473</v>
      </c>
      <c r="B1527" s="1499"/>
      <c r="C1527" s="149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74" activePane="bottomLeft" state="frozen"/>
      <selection pane="bottomLeft" activeCell="C2991" sqref="C29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1" t="s">
        <v>1444</v>
      </c>
      <c r="B1" s="832" t="s">
        <v>1446</v>
      </c>
      <c r="C1" s="833" t="s">
        <v>1442</v>
      </c>
      <c r="D1" s="180" t="s">
        <v>1521</v>
      </c>
      <c r="E1" s="181" t="s">
        <v>1522</v>
      </c>
      <c r="F1" s="180" t="s">
        <v>1523</v>
      </c>
      <c r="G1" s="232" t="s">
        <v>1445</v>
      </c>
    </row>
    <row r="2" spans="1:7" ht="15.75">
      <c r="A2" s="860" t="s">
        <v>304</v>
      </c>
      <c r="B2" s="861" t="s">
        <v>1201</v>
      </c>
      <c r="C2" s="86">
        <v>45698</v>
      </c>
      <c r="D2" s="76">
        <v>2677</v>
      </c>
      <c r="E2" s="76"/>
      <c r="F2" s="76"/>
      <c r="G2" t="str">
        <f>TEXT(C2,"mmmm")</f>
        <v>February</v>
      </c>
    </row>
    <row r="3" spans="1:7" ht="15.75">
      <c r="A3" s="52" t="s">
        <v>308</v>
      </c>
      <c r="B3" s="175" t="s">
        <v>1451</v>
      </c>
      <c r="C3" s="834">
        <v>45698</v>
      </c>
      <c r="D3" s="85"/>
      <c r="E3" s="85"/>
      <c r="F3" s="76" t="s">
        <v>1524</v>
      </c>
      <c r="G3" t="str">
        <f t="shared" ref="G3:G66" si="0">TEXT(C3,"mmmm")</f>
        <v>February</v>
      </c>
    </row>
    <row r="4" spans="1:7" ht="15.75">
      <c r="A4" s="860" t="s">
        <v>302</v>
      </c>
      <c r="B4" s="234" t="s">
        <v>1525</v>
      </c>
      <c r="C4" s="86">
        <v>45699</v>
      </c>
      <c r="D4" s="76">
        <v>202</v>
      </c>
      <c r="E4" s="76"/>
      <c r="F4" s="76"/>
      <c r="G4" t="str">
        <f t="shared" si="0"/>
        <v>February</v>
      </c>
    </row>
    <row r="5" spans="1:7" ht="15.75">
      <c r="A5" s="52" t="s">
        <v>308</v>
      </c>
      <c r="B5" s="175" t="s">
        <v>1451</v>
      </c>
      <c r="C5" s="834">
        <v>45699</v>
      </c>
      <c r="D5" s="76">
        <v>241</v>
      </c>
      <c r="E5" s="76"/>
      <c r="F5" s="76"/>
      <c r="G5" t="str">
        <f t="shared" si="0"/>
        <v>February</v>
      </c>
    </row>
    <row r="6" spans="1:7" ht="15.75">
      <c r="A6" s="862" t="s">
        <v>427</v>
      </c>
      <c r="B6" s="863" t="s">
        <v>1229</v>
      </c>
      <c r="C6" s="86">
        <v>45699</v>
      </c>
      <c r="D6" s="76">
        <v>1990</v>
      </c>
      <c r="E6" s="76"/>
      <c r="F6" s="76"/>
      <c r="G6" t="str">
        <f t="shared" si="0"/>
        <v>February</v>
      </c>
    </row>
    <row r="7" spans="1:7" ht="15.75">
      <c r="A7" s="839" t="s">
        <v>181</v>
      </c>
      <c r="B7" s="840" t="s">
        <v>1526</v>
      </c>
      <c r="C7" s="86">
        <v>45699</v>
      </c>
      <c r="D7" s="76">
        <v>534</v>
      </c>
      <c r="E7" s="76"/>
      <c r="F7" s="76"/>
      <c r="G7" t="str">
        <f t="shared" si="0"/>
        <v>February</v>
      </c>
    </row>
    <row r="8" spans="1:7" ht="15.75">
      <c r="A8" s="52" t="s">
        <v>308</v>
      </c>
      <c r="B8" s="175" t="s">
        <v>1451</v>
      </c>
      <c r="C8" s="834">
        <v>45700</v>
      </c>
      <c r="D8" s="76">
        <v>366</v>
      </c>
      <c r="E8" s="76"/>
      <c r="F8" s="76"/>
      <c r="G8" t="str">
        <f t="shared" si="0"/>
        <v>February</v>
      </c>
    </row>
    <row r="9" spans="1:7" ht="15.75">
      <c r="A9" s="864" t="s">
        <v>427</v>
      </c>
      <c r="B9" s="865"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41" t="s">
        <v>296</v>
      </c>
      <c r="B11" s="838" t="s">
        <v>56</v>
      </c>
      <c r="C11" s="86">
        <v>45700</v>
      </c>
      <c r="D11" s="76">
        <v>1426</v>
      </c>
      <c r="E11" s="76"/>
      <c r="F11" s="76"/>
      <c r="G11" t="str">
        <f t="shared" si="0"/>
        <v>February</v>
      </c>
    </row>
    <row r="12" spans="1:7" ht="15.75">
      <c r="A12" s="52" t="s">
        <v>308</v>
      </c>
      <c r="B12" s="175" t="s">
        <v>1451</v>
      </c>
      <c r="C12" s="834">
        <v>45701</v>
      </c>
      <c r="D12" s="69">
        <v>202</v>
      </c>
      <c r="E12" s="69"/>
      <c r="F12" s="76"/>
      <c r="G12" t="str">
        <f t="shared" si="0"/>
        <v>February</v>
      </c>
    </row>
    <row r="13" spans="1:7" ht="15.75">
      <c r="A13" s="52" t="s">
        <v>177</v>
      </c>
      <c r="B13" s="175" t="s">
        <v>1451</v>
      </c>
      <c r="C13" s="834">
        <v>45701</v>
      </c>
      <c r="D13" s="69">
        <v>106</v>
      </c>
      <c r="E13" s="69"/>
      <c r="F13" s="76"/>
      <c r="G13" t="str">
        <f t="shared" si="0"/>
        <v>February</v>
      </c>
    </row>
    <row r="14" spans="1:7" ht="15.75">
      <c r="A14" s="862" t="s">
        <v>181</v>
      </c>
      <c r="B14" s="865" t="s">
        <v>1526</v>
      </c>
      <c r="C14" s="86">
        <v>45701</v>
      </c>
      <c r="D14" s="69">
        <v>886</v>
      </c>
      <c r="E14" s="69"/>
      <c r="F14" s="76"/>
      <c r="G14" t="str">
        <f t="shared" si="0"/>
        <v>February</v>
      </c>
    </row>
    <row r="15" spans="1:7" ht="15.75">
      <c r="A15" s="837" t="s">
        <v>296</v>
      </c>
      <c r="B15" s="838" t="s">
        <v>56</v>
      </c>
      <c r="C15" s="86">
        <v>45701</v>
      </c>
      <c r="D15" s="78">
        <v>1190</v>
      </c>
      <c r="E15" s="78"/>
      <c r="F15" s="77"/>
      <c r="G15" t="str">
        <f t="shared" si="0"/>
        <v>February</v>
      </c>
    </row>
    <row r="16" spans="1:7" ht="15.75">
      <c r="A16" s="52" t="s">
        <v>308</v>
      </c>
      <c r="B16" s="175" t="s">
        <v>1451</v>
      </c>
      <c r="C16" s="834">
        <v>45702</v>
      </c>
      <c r="D16" s="78">
        <v>120</v>
      </c>
      <c r="E16" s="78"/>
      <c r="F16" s="77"/>
      <c r="G16" t="str">
        <f t="shared" si="0"/>
        <v>February</v>
      </c>
    </row>
    <row r="17" spans="1:7" ht="15.75">
      <c r="A17" s="862" t="s">
        <v>181</v>
      </c>
      <c r="B17" s="865" t="s">
        <v>1526</v>
      </c>
      <c r="C17" s="86">
        <v>45702</v>
      </c>
      <c r="D17" s="78">
        <v>202</v>
      </c>
      <c r="E17" s="78"/>
      <c r="F17" s="77"/>
      <c r="G17" t="str">
        <f t="shared" si="0"/>
        <v>February</v>
      </c>
    </row>
    <row r="18" spans="1:7" ht="15.75">
      <c r="A18" s="837" t="s">
        <v>296</v>
      </c>
      <c r="B18" s="838" t="s">
        <v>56</v>
      </c>
      <c r="C18" s="86">
        <v>45702</v>
      </c>
      <c r="D18" s="78">
        <v>23</v>
      </c>
      <c r="E18" s="78"/>
      <c r="F18" s="78"/>
      <c r="G18" t="str">
        <f t="shared" si="0"/>
        <v>February</v>
      </c>
    </row>
    <row r="19" spans="1:7" ht="15.75">
      <c r="A19" s="52" t="s">
        <v>294</v>
      </c>
      <c r="B19" s="176" t="s">
        <v>987</v>
      </c>
      <c r="C19" s="834">
        <v>45702</v>
      </c>
      <c r="D19" s="52">
        <v>1049</v>
      </c>
      <c r="E19" s="52"/>
      <c r="F19" s="53"/>
      <c r="G19" t="str">
        <f t="shared" si="0"/>
        <v>February</v>
      </c>
    </row>
    <row r="20" spans="1:7" ht="15.75">
      <c r="A20" s="862" t="s">
        <v>308</v>
      </c>
      <c r="B20" s="863" t="s">
        <v>1451</v>
      </c>
      <c r="C20" s="835">
        <v>45705</v>
      </c>
      <c r="D20" s="69">
        <v>283</v>
      </c>
      <c r="E20" s="69"/>
      <c r="F20" s="53"/>
      <c r="G20" t="str">
        <f t="shared" si="0"/>
        <v>February</v>
      </c>
    </row>
    <row r="21" spans="1:7">
      <c r="A21" s="862" t="s">
        <v>181</v>
      </c>
      <c r="B21" s="865"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7" t="s">
        <v>304</v>
      </c>
      <c r="B28" s="842" t="s">
        <v>1201</v>
      </c>
      <c r="C28" s="87">
        <v>45707</v>
      </c>
      <c r="D28" s="52">
        <v>1319</v>
      </c>
      <c r="E28" s="52"/>
      <c r="F28" s="53"/>
      <c r="G28" t="str">
        <f t="shared" si="0"/>
        <v>February</v>
      </c>
    </row>
    <row r="29" spans="1:7" ht="15.75">
      <c r="A29" s="52" t="s">
        <v>308</v>
      </c>
      <c r="B29" s="175" t="s">
        <v>1451</v>
      </c>
      <c r="C29" s="835">
        <v>45707</v>
      </c>
      <c r="D29" s="52">
        <v>732</v>
      </c>
      <c r="E29" s="52"/>
      <c r="F29" s="53"/>
      <c r="G29" t="str">
        <f t="shared" si="0"/>
        <v>February</v>
      </c>
    </row>
    <row r="30" spans="1:7">
      <c r="A30" s="862" t="s">
        <v>181</v>
      </c>
      <c r="B30" s="865"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7" t="s">
        <v>302</v>
      </c>
      <c r="B34" s="235" t="s">
        <v>1525</v>
      </c>
      <c r="C34" s="87">
        <v>45708</v>
      </c>
      <c r="D34" s="52">
        <v>23</v>
      </c>
      <c r="E34" s="52"/>
      <c r="F34" s="53" t="s">
        <v>1531</v>
      </c>
      <c r="G34" t="str">
        <f t="shared" si="0"/>
        <v>February</v>
      </c>
    </row>
    <row r="35" spans="1:7" ht="15.75">
      <c r="A35" s="52" t="s">
        <v>308</v>
      </c>
      <c r="B35" s="175" t="s">
        <v>1451</v>
      </c>
      <c r="C35" s="835">
        <v>45708</v>
      </c>
      <c r="D35" s="52">
        <v>309</v>
      </c>
      <c r="E35" s="52"/>
      <c r="F35" s="53" t="s">
        <v>1532</v>
      </c>
      <c r="G35" t="str">
        <f t="shared" si="0"/>
        <v>February</v>
      </c>
    </row>
    <row r="36" spans="1:7">
      <c r="A36" s="860" t="s">
        <v>181</v>
      </c>
      <c r="B36" s="869" t="s">
        <v>1526</v>
      </c>
      <c r="C36" s="87">
        <v>45708</v>
      </c>
      <c r="D36" s="52">
        <v>424</v>
      </c>
      <c r="E36" s="52"/>
      <c r="F36" s="53"/>
      <c r="G36" t="str">
        <f t="shared" si="0"/>
        <v>February</v>
      </c>
    </row>
    <row r="37" spans="1:7">
      <c r="A37" s="52" t="s">
        <v>294</v>
      </c>
      <c r="B37" s="176" t="s">
        <v>987</v>
      </c>
      <c r="C37" s="835">
        <v>45708</v>
      </c>
      <c r="D37" s="52">
        <v>547</v>
      </c>
      <c r="E37" s="52"/>
      <c r="F37" s="53" t="s">
        <v>1533</v>
      </c>
      <c r="G37" t="str">
        <f t="shared" si="0"/>
        <v>February</v>
      </c>
    </row>
    <row r="38" spans="1:7">
      <c r="A38" s="862"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7" t="s">
        <v>382</v>
      </c>
      <c r="B45" s="842" t="s">
        <v>1201</v>
      </c>
      <c r="C45" s="87">
        <v>45709</v>
      </c>
      <c r="D45" s="52"/>
      <c r="E45" s="52"/>
      <c r="F45" s="53" t="s">
        <v>1536</v>
      </c>
      <c r="G45" t="str">
        <f t="shared" si="0"/>
        <v>February</v>
      </c>
    </row>
    <row r="46" spans="1:7" ht="15.75">
      <c r="A46" s="52" t="s">
        <v>177</v>
      </c>
      <c r="B46" s="175" t="s">
        <v>1451</v>
      </c>
      <c r="C46" s="835">
        <v>45709</v>
      </c>
      <c r="D46" s="52">
        <v>21</v>
      </c>
      <c r="E46" s="52"/>
      <c r="F46" s="53" t="s">
        <v>1533</v>
      </c>
      <c r="G46" t="str">
        <f t="shared" si="0"/>
        <v>February</v>
      </c>
    </row>
    <row r="47" spans="1:7">
      <c r="A47" s="862" t="s">
        <v>181</v>
      </c>
      <c r="B47" s="865" t="s">
        <v>1526</v>
      </c>
      <c r="C47" s="87">
        <v>45709</v>
      </c>
      <c r="D47" s="52">
        <v>19</v>
      </c>
      <c r="E47" s="52"/>
      <c r="F47" s="53" t="s">
        <v>1537</v>
      </c>
      <c r="G47" t="str">
        <f t="shared" si="0"/>
        <v>February</v>
      </c>
    </row>
    <row r="48" spans="1:7" ht="15.75">
      <c r="A48" s="837" t="s">
        <v>296</v>
      </c>
      <c r="B48" s="838" t="s">
        <v>56</v>
      </c>
      <c r="C48" s="87">
        <v>45709</v>
      </c>
      <c r="D48" s="52">
        <v>823</v>
      </c>
      <c r="E48" s="52"/>
      <c r="F48" s="53" t="s">
        <v>1533</v>
      </c>
      <c r="G48" t="str">
        <f t="shared" si="0"/>
        <v>February</v>
      </c>
    </row>
    <row r="49" spans="1:7">
      <c r="A49" s="52" t="s">
        <v>294</v>
      </c>
      <c r="B49" s="176" t="s">
        <v>987</v>
      </c>
      <c r="C49" s="835">
        <v>45709</v>
      </c>
      <c r="D49" s="52">
        <v>792</v>
      </c>
      <c r="E49" s="52"/>
      <c r="F49" s="53" t="s">
        <v>1533</v>
      </c>
      <c r="G49" t="str">
        <f t="shared" si="0"/>
        <v>February</v>
      </c>
    </row>
    <row r="50" spans="1:7">
      <c r="A50" s="862"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7" t="s">
        <v>289</v>
      </c>
      <c r="B55" s="842" t="s">
        <v>472</v>
      </c>
      <c r="C55" s="87">
        <v>45709</v>
      </c>
      <c r="D55" s="52">
        <v>2989</v>
      </c>
      <c r="E55" s="52"/>
      <c r="F55" s="53"/>
      <c r="G55" t="str">
        <f t="shared" si="0"/>
        <v>February</v>
      </c>
    </row>
    <row r="56" spans="1:7" ht="15.75">
      <c r="A56" s="52" t="s">
        <v>308</v>
      </c>
      <c r="B56" s="175" t="s">
        <v>1451</v>
      </c>
      <c r="C56" s="835">
        <v>45712</v>
      </c>
      <c r="D56" s="52">
        <v>73</v>
      </c>
      <c r="E56" s="52"/>
      <c r="F56" s="53"/>
      <c r="G56" t="str">
        <f t="shared" si="0"/>
        <v>February</v>
      </c>
    </row>
    <row r="57" spans="1:7">
      <c r="A57" s="862" t="s">
        <v>163</v>
      </c>
      <c r="B57" s="866"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7" t="s">
        <v>382</v>
      </c>
      <c r="B62" s="840" t="s">
        <v>1201</v>
      </c>
      <c r="C62" s="87">
        <v>45713</v>
      </c>
      <c r="D62" s="52"/>
      <c r="E62" s="52"/>
      <c r="F62" s="53"/>
      <c r="G62" t="str">
        <f t="shared" si="0"/>
        <v>February</v>
      </c>
    </row>
    <row r="63" spans="1:7" ht="15.75">
      <c r="A63" s="52" t="s">
        <v>427</v>
      </c>
      <c r="B63" s="175" t="s">
        <v>1451</v>
      </c>
      <c r="C63" s="835">
        <v>45713</v>
      </c>
      <c r="D63" s="52">
        <v>74</v>
      </c>
      <c r="E63" s="52"/>
      <c r="F63" s="53"/>
      <c r="G63" t="str">
        <f t="shared" si="0"/>
        <v>February</v>
      </c>
    </row>
    <row r="64" spans="1:7">
      <c r="A64" s="862" t="s">
        <v>1159</v>
      </c>
      <c r="B64" s="865" t="s">
        <v>980</v>
      </c>
      <c r="C64" s="87">
        <v>45713</v>
      </c>
      <c r="D64" s="52"/>
      <c r="E64" s="52"/>
      <c r="F64" s="53"/>
      <c r="G64" t="str">
        <f t="shared" si="0"/>
        <v>February</v>
      </c>
    </row>
    <row r="65" spans="1:7">
      <c r="A65" s="837" t="s">
        <v>175</v>
      </c>
      <c r="B65" s="840" t="s">
        <v>980</v>
      </c>
      <c r="C65" s="87">
        <v>45713</v>
      </c>
      <c r="D65" s="52"/>
      <c r="E65" s="52"/>
      <c r="F65" s="53"/>
      <c r="G65" t="str">
        <f t="shared" si="0"/>
        <v>February</v>
      </c>
    </row>
    <row r="66" spans="1:7" ht="15.75">
      <c r="A66" s="52" t="s">
        <v>177</v>
      </c>
      <c r="B66" s="175" t="s">
        <v>1451</v>
      </c>
      <c r="C66" s="835">
        <v>45713</v>
      </c>
      <c r="D66" s="52"/>
      <c r="E66" s="52"/>
      <c r="F66" s="53"/>
      <c r="G66" t="str">
        <f t="shared" si="0"/>
        <v>February</v>
      </c>
    </row>
    <row r="67" spans="1:7" ht="15.75">
      <c r="A67" s="862" t="s">
        <v>179</v>
      </c>
      <c r="B67" s="863"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7" t="s">
        <v>296</v>
      </c>
      <c r="B71" s="838" t="s">
        <v>56</v>
      </c>
      <c r="C71" s="87">
        <v>45713</v>
      </c>
      <c r="D71" s="52"/>
      <c r="E71" s="52"/>
      <c r="F71" s="53"/>
      <c r="G71" t="str">
        <f t="shared" si="1"/>
        <v>February</v>
      </c>
    </row>
    <row r="72" spans="1:7">
      <c r="A72" s="52" t="s">
        <v>294</v>
      </c>
      <c r="B72" s="176" t="s">
        <v>987</v>
      </c>
      <c r="C72" s="835">
        <v>45713</v>
      </c>
      <c r="D72" s="52">
        <v>1277</v>
      </c>
      <c r="E72" s="52"/>
      <c r="F72" s="53" t="s">
        <v>1541</v>
      </c>
      <c r="G72" t="str">
        <f t="shared" si="1"/>
        <v>February</v>
      </c>
    </row>
    <row r="73" spans="1:7">
      <c r="A73" s="862"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7" t="s">
        <v>304</v>
      </c>
      <c r="B84" s="840" t="s">
        <v>1201</v>
      </c>
      <c r="C84" s="87">
        <v>45714</v>
      </c>
      <c r="D84" s="52"/>
      <c r="E84" s="52"/>
      <c r="F84" s="53"/>
      <c r="G84" t="str">
        <f t="shared" si="1"/>
        <v>February</v>
      </c>
    </row>
    <row r="85" spans="1:7" ht="15.75">
      <c r="A85" s="52" t="s">
        <v>308</v>
      </c>
      <c r="B85" s="175" t="s">
        <v>1451</v>
      </c>
      <c r="C85" s="835">
        <v>45714</v>
      </c>
      <c r="D85" s="52">
        <v>25</v>
      </c>
      <c r="E85" s="52"/>
      <c r="F85" s="53"/>
      <c r="G85" t="str">
        <f t="shared" si="1"/>
        <v>February</v>
      </c>
    </row>
    <row r="86" spans="1:7">
      <c r="A86" s="862" t="s">
        <v>347</v>
      </c>
      <c r="B86" s="270" t="s">
        <v>1187</v>
      </c>
      <c r="C86" s="87">
        <v>45714</v>
      </c>
      <c r="D86" s="52"/>
      <c r="E86" s="52"/>
      <c r="F86" s="53"/>
      <c r="G86" t="str">
        <f t="shared" si="1"/>
        <v>February</v>
      </c>
    </row>
    <row r="87" spans="1:7">
      <c r="A87" s="837" t="s">
        <v>382</v>
      </c>
      <c r="B87" s="840" t="s">
        <v>1201</v>
      </c>
      <c r="C87" s="87">
        <v>45714</v>
      </c>
      <c r="D87" s="52"/>
      <c r="E87" s="52"/>
      <c r="F87" s="53"/>
      <c r="G87" t="str">
        <f t="shared" si="1"/>
        <v>February</v>
      </c>
    </row>
    <row r="88" spans="1:7" ht="15.75">
      <c r="A88" s="52" t="s">
        <v>427</v>
      </c>
      <c r="B88" s="175" t="s">
        <v>1451</v>
      </c>
      <c r="C88" s="835">
        <v>45714</v>
      </c>
      <c r="D88" s="52">
        <v>671</v>
      </c>
      <c r="E88" s="52"/>
      <c r="F88" s="53"/>
      <c r="G88" t="str">
        <f t="shared" si="1"/>
        <v>February</v>
      </c>
    </row>
    <row r="89" spans="1:7">
      <c r="A89" s="862" t="s">
        <v>1159</v>
      </c>
      <c r="B89" s="865" t="s">
        <v>980</v>
      </c>
      <c r="C89" s="87">
        <v>45714</v>
      </c>
      <c r="D89" s="52"/>
      <c r="E89" s="52"/>
      <c r="F89" s="53"/>
      <c r="G89" t="str">
        <f t="shared" si="1"/>
        <v>February</v>
      </c>
    </row>
    <row r="90" spans="1:7">
      <c r="A90" s="837" t="s">
        <v>175</v>
      </c>
      <c r="B90" s="840" t="s">
        <v>980</v>
      </c>
      <c r="C90" s="87">
        <v>45714</v>
      </c>
      <c r="D90" s="52"/>
      <c r="E90" s="52"/>
      <c r="F90" s="53"/>
      <c r="G90" t="str">
        <f t="shared" si="1"/>
        <v>February</v>
      </c>
    </row>
    <row r="91" spans="1:7" ht="15.75">
      <c r="A91" s="52" t="s">
        <v>177</v>
      </c>
      <c r="B91" s="175" t="s">
        <v>1451</v>
      </c>
      <c r="C91" s="835">
        <v>45714</v>
      </c>
      <c r="D91" s="52"/>
      <c r="E91" s="52"/>
      <c r="F91" s="53"/>
      <c r="G91" t="str">
        <f t="shared" si="1"/>
        <v>February</v>
      </c>
    </row>
    <row r="92" spans="1:7" ht="15.75">
      <c r="A92" s="862" t="s">
        <v>179</v>
      </c>
      <c r="B92" s="863"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7" t="s">
        <v>296</v>
      </c>
      <c r="B96" s="838" t="s">
        <v>56</v>
      </c>
      <c r="C96" s="87">
        <v>45714</v>
      </c>
      <c r="D96" s="52"/>
      <c r="E96" s="52"/>
      <c r="F96" s="53"/>
      <c r="G96" t="str">
        <f t="shared" si="1"/>
        <v>February</v>
      </c>
    </row>
    <row r="97" spans="1:7">
      <c r="A97" s="52" t="s">
        <v>294</v>
      </c>
      <c r="B97" s="176" t="s">
        <v>987</v>
      </c>
      <c r="C97" s="835">
        <v>45714</v>
      </c>
      <c r="D97" s="52">
        <v>1721</v>
      </c>
      <c r="E97" s="52"/>
      <c r="F97" s="53" t="s">
        <v>1545</v>
      </c>
      <c r="G97" t="str">
        <f t="shared" si="1"/>
        <v>February</v>
      </c>
    </row>
    <row r="98" spans="1:7">
      <c r="A98" s="862"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7" t="s">
        <v>304</v>
      </c>
      <c r="B115" s="840" t="s">
        <v>1201</v>
      </c>
      <c r="C115" s="57">
        <v>45715</v>
      </c>
      <c r="D115" s="53"/>
      <c r="E115" s="53"/>
      <c r="F115" s="53"/>
      <c r="G115" t="str">
        <f t="shared" si="1"/>
        <v>February</v>
      </c>
    </row>
    <row r="116" spans="1:7" ht="15.75">
      <c r="A116" s="52" t="s">
        <v>308</v>
      </c>
      <c r="B116" s="175" t="s">
        <v>1451</v>
      </c>
      <c r="C116" s="836">
        <v>45715</v>
      </c>
      <c r="D116" s="53"/>
      <c r="E116" s="53"/>
      <c r="F116" s="69" t="s">
        <v>1548</v>
      </c>
      <c r="G116" t="str">
        <f t="shared" si="1"/>
        <v>February</v>
      </c>
    </row>
    <row r="117" spans="1:7">
      <c r="A117" s="862" t="s">
        <v>347</v>
      </c>
      <c r="B117" s="270" t="s">
        <v>1187</v>
      </c>
      <c r="C117" s="57">
        <v>45715</v>
      </c>
      <c r="D117" s="53">
        <v>437</v>
      </c>
      <c r="E117" s="53"/>
      <c r="F117" s="53" t="s">
        <v>1549</v>
      </c>
      <c r="G117" t="str">
        <f t="shared" si="1"/>
        <v>February</v>
      </c>
    </row>
    <row r="118" spans="1:7">
      <c r="A118" s="837" t="s">
        <v>382</v>
      </c>
      <c r="B118" s="840" t="s">
        <v>1201</v>
      </c>
      <c r="C118" s="57">
        <v>45715</v>
      </c>
      <c r="D118" s="53"/>
      <c r="E118" s="53"/>
      <c r="F118" s="53"/>
      <c r="G118" t="str">
        <f t="shared" si="1"/>
        <v>February</v>
      </c>
    </row>
    <row r="119" spans="1:7" ht="15.75">
      <c r="A119" s="52" t="s">
        <v>427</v>
      </c>
      <c r="B119" s="175" t="s">
        <v>1451</v>
      </c>
      <c r="C119" s="836">
        <v>45715</v>
      </c>
      <c r="D119" s="53"/>
      <c r="E119" s="53"/>
      <c r="F119" s="53"/>
      <c r="G119" t="str">
        <f t="shared" si="1"/>
        <v>February</v>
      </c>
    </row>
    <row r="120" spans="1:7">
      <c r="A120" s="862" t="s">
        <v>1159</v>
      </c>
      <c r="B120" s="865" t="s">
        <v>980</v>
      </c>
      <c r="C120" s="57">
        <v>45715</v>
      </c>
      <c r="D120" s="53"/>
      <c r="E120" s="53"/>
      <c r="F120" s="53"/>
      <c r="G120" t="str">
        <f t="shared" si="1"/>
        <v>February</v>
      </c>
    </row>
    <row r="121" spans="1:7">
      <c r="A121" s="837" t="s">
        <v>175</v>
      </c>
      <c r="B121" s="840" t="s">
        <v>980</v>
      </c>
      <c r="C121" s="57">
        <v>45715</v>
      </c>
      <c r="D121" s="53"/>
      <c r="E121" s="53"/>
      <c r="F121" s="53"/>
      <c r="G121" t="str">
        <f t="shared" si="1"/>
        <v>February</v>
      </c>
    </row>
    <row r="122" spans="1:7" ht="15.75">
      <c r="A122" s="52" t="s">
        <v>177</v>
      </c>
      <c r="B122" s="175" t="s">
        <v>1451</v>
      </c>
      <c r="C122" s="836">
        <v>45715</v>
      </c>
      <c r="D122" s="53"/>
      <c r="E122" s="53"/>
      <c r="F122" s="69" t="s">
        <v>1550</v>
      </c>
      <c r="G122" t="str">
        <f t="shared" si="1"/>
        <v>February</v>
      </c>
    </row>
    <row r="123" spans="1:7" ht="15.75">
      <c r="A123" s="862" t="s">
        <v>179</v>
      </c>
      <c r="B123" s="863"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7" t="s">
        <v>296</v>
      </c>
      <c r="B127" s="838" t="s">
        <v>56</v>
      </c>
      <c r="C127" s="57">
        <v>45715</v>
      </c>
      <c r="D127" s="53">
        <v>1422</v>
      </c>
      <c r="E127" s="53"/>
      <c r="F127" s="69" t="s">
        <v>1540</v>
      </c>
      <c r="G127" t="str">
        <f t="shared" si="1"/>
        <v>February</v>
      </c>
    </row>
    <row r="128" spans="1:7">
      <c r="A128" s="52" t="s">
        <v>294</v>
      </c>
      <c r="B128" s="176" t="s">
        <v>987</v>
      </c>
      <c r="C128" s="836">
        <v>45715</v>
      </c>
      <c r="D128" s="53">
        <v>670</v>
      </c>
      <c r="E128" s="53"/>
      <c r="F128" s="69" t="s">
        <v>1524</v>
      </c>
      <c r="G128" t="str">
        <f t="shared" si="1"/>
        <v>February</v>
      </c>
    </row>
    <row r="129" spans="1:7">
      <c r="A129" s="862"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7" t="s">
        <v>304</v>
      </c>
      <c r="B146" s="840" t="s">
        <v>1201</v>
      </c>
      <c r="C146" s="57">
        <v>45716</v>
      </c>
      <c r="D146" s="58" t="s">
        <v>1551</v>
      </c>
      <c r="E146" s="58"/>
      <c r="F146" s="53"/>
      <c r="G146" t="str">
        <f t="shared" si="2"/>
        <v>February</v>
      </c>
    </row>
    <row r="147" spans="1:7" ht="15.75">
      <c r="A147" s="52" t="s">
        <v>308</v>
      </c>
      <c r="B147" s="175" t="s">
        <v>1451</v>
      </c>
      <c r="C147" s="836">
        <v>45716</v>
      </c>
      <c r="D147" s="58"/>
      <c r="E147" s="58"/>
      <c r="F147" s="58" t="s">
        <v>1548</v>
      </c>
      <c r="G147" t="str">
        <f t="shared" si="2"/>
        <v>February</v>
      </c>
    </row>
    <row r="148" spans="1:7">
      <c r="A148" s="862" t="s">
        <v>347</v>
      </c>
      <c r="B148" s="270" t="s">
        <v>1187</v>
      </c>
      <c r="C148" s="57">
        <v>45716</v>
      </c>
      <c r="D148" s="58" t="s">
        <v>1551</v>
      </c>
      <c r="E148" s="58"/>
      <c r="F148" s="53"/>
      <c r="G148" t="str">
        <f t="shared" si="2"/>
        <v>February</v>
      </c>
    </row>
    <row r="149" spans="1:7">
      <c r="A149" s="837" t="s">
        <v>382</v>
      </c>
      <c r="B149" s="840" t="s">
        <v>1201</v>
      </c>
      <c r="C149" s="57">
        <v>45716</v>
      </c>
      <c r="D149" s="58" t="s">
        <v>1551</v>
      </c>
      <c r="E149" s="58"/>
      <c r="F149" s="53"/>
      <c r="G149" t="str">
        <f t="shared" si="2"/>
        <v>February</v>
      </c>
    </row>
    <row r="150" spans="1:7" ht="15.75">
      <c r="A150" s="52" t="s">
        <v>427</v>
      </c>
      <c r="B150" s="175" t="s">
        <v>1451</v>
      </c>
      <c r="C150" s="836">
        <v>45716</v>
      </c>
      <c r="D150" s="58" t="s">
        <v>1551</v>
      </c>
      <c r="E150" s="58"/>
      <c r="F150" s="53"/>
      <c r="G150" t="str">
        <f t="shared" si="2"/>
        <v>February</v>
      </c>
    </row>
    <row r="151" spans="1:7">
      <c r="A151" s="862" t="s">
        <v>1159</v>
      </c>
      <c r="B151" s="865" t="s">
        <v>980</v>
      </c>
      <c r="C151" s="57">
        <v>45716</v>
      </c>
      <c r="D151" s="58" t="s">
        <v>1551</v>
      </c>
      <c r="E151" s="58"/>
      <c r="F151" s="53"/>
      <c r="G151" t="str">
        <f t="shared" si="2"/>
        <v>February</v>
      </c>
    </row>
    <row r="152" spans="1:7">
      <c r="A152" s="837" t="s">
        <v>175</v>
      </c>
      <c r="B152" s="840" t="s">
        <v>980</v>
      </c>
      <c r="C152" s="57">
        <v>45716</v>
      </c>
      <c r="D152" s="58" t="s">
        <v>1551</v>
      </c>
      <c r="E152" s="58"/>
      <c r="F152" s="53"/>
      <c r="G152" t="str">
        <f t="shared" si="2"/>
        <v>February</v>
      </c>
    </row>
    <row r="153" spans="1:7" ht="15.75">
      <c r="A153" s="52" t="s">
        <v>177</v>
      </c>
      <c r="B153" s="175" t="s">
        <v>1451</v>
      </c>
      <c r="C153" s="836">
        <v>45716</v>
      </c>
      <c r="D153" s="58">
        <v>3</v>
      </c>
      <c r="E153" s="58"/>
      <c r="F153" s="47" t="s">
        <v>1553</v>
      </c>
      <c r="G153" t="str">
        <f t="shared" si="2"/>
        <v>February</v>
      </c>
    </row>
    <row r="154" spans="1:7" ht="15.75">
      <c r="A154" s="862" t="s">
        <v>179</v>
      </c>
      <c r="B154" s="863"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7" t="s">
        <v>296</v>
      </c>
      <c r="B158" s="838" t="s">
        <v>56</v>
      </c>
      <c r="C158" s="57">
        <v>45716</v>
      </c>
      <c r="D158" s="58">
        <v>946</v>
      </c>
      <c r="E158" s="58"/>
      <c r="F158" s="47" t="s">
        <v>1533</v>
      </c>
      <c r="G158" t="str">
        <f t="shared" si="2"/>
        <v>February</v>
      </c>
    </row>
    <row r="159" spans="1:7">
      <c r="A159" s="52" t="s">
        <v>294</v>
      </c>
      <c r="B159" s="176" t="s">
        <v>987</v>
      </c>
      <c r="C159" s="836">
        <v>45716</v>
      </c>
      <c r="D159" s="58" t="s">
        <v>1551</v>
      </c>
      <c r="E159" s="58"/>
      <c r="F159" s="53"/>
      <c r="G159" t="str">
        <f t="shared" si="2"/>
        <v>February</v>
      </c>
    </row>
    <row r="160" spans="1:7">
      <c r="A160" s="862"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7" t="s">
        <v>304</v>
      </c>
      <c r="B177" s="840" t="s">
        <v>1201</v>
      </c>
      <c r="C177" s="57">
        <v>45719</v>
      </c>
      <c r="D177" s="58" t="s">
        <v>1551</v>
      </c>
      <c r="E177" s="58"/>
      <c r="F177" s="53"/>
      <c r="G177" t="str">
        <f t="shared" si="2"/>
        <v>March</v>
      </c>
    </row>
    <row r="178" spans="1:7" ht="15.75">
      <c r="A178" s="52" t="s">
        <v>308</v>
      </c>
      <c r="B178" s="175" t="s">
        <v>1451</v>
      </c>
      <c r="C178" s="836">
        <v>45719</v>
      </c>
      <c r="D178" s="58" t="s">
        <v>1551</v>
      </c>
      <c r="E178" s="58"/>
      <c r="F178" s="53"/>
      <c r="G178" t="str">
        <f t="shared" si="2"/>
        <v>March</v>
      </c>
    </row>
    <row r="179" spans="1:7">
      <c r="A179" s="862" t="s">
        <v>347</v>
      </c>
      <c r="B179" s="270" t="s">
        <v>1187</v>
      </c>
      <c r="C179" s="57">
        <v>45719</v>
      </c>
      <c r="D179" s="58" t="s">
        <v>1551</v>
      </c>
      <c r="E179" s="58"/>
      <c r="F179" s="53"/>
      <c r="G179" t="str">
        <f t="shared" si="2"/>
        <v>March</v>
      </c>
    </row>
    <row r="180" spans="1:7">
      <c r="A180" s="837" t="s">
        <v>382</v>
      </c>
      <c r="B180" s="840" t="s">
        <v>1201</v>
      </c>
      <c r="C180" s="57">
        <v>45719</v>
      </c>
      <c r="D180" s="58" t="s">
        <v>1551</v>
      </c>
      <c r="E180" s="58"/>
      <c r="F180" s="53"/>
      <c r="G180" t="str">
        <f t="shared" si="2"/>
        <v>March</v>
      </c>
    </row>
    <row r="181" spans="1:7" ht="15.75">
      <c r="A181" s="52" t="s">
        <v>427</v>
      </c>
      <c r="B181" s="175" t="s">
        <v>1451</v>
      </c>
      <c r="C181" s="836">
        <v>45719</v>
      </c>
      <c r="D181" s="58">
        <v>363</v>
      </c>
      <c r="E181" s="58"/>
      <c r="F181" s="53"/>
      <c r="G181" t="str">
        <f t="shared" si="2"/>
        <v>March</v>
      </c>
    </row>
    <row r="182" spans="1:7">
      <c r="A182" s="862" t="s">
        <v>1159</v>
      </c>
      <c r="B182" s="865" t="s">
        <v>980</v>
      </c>
      <c r="C182" s="57">
        <v>45719</v>
      </c>
      <c r="D182" s="58" t="s">
        <v>1551</v>
      </c>
      <c r="E182" s="58"/>
      <c r="F182" s="53"/>
      <c r="G182" t="str">
        <f t="shared" si="2"/>
        <v>March</v>
      </c>
    </row>
    <row r="183" spans="1:7">
      <c r="A183" s="837" t="s">
        <v>175</v>
      </c>
      <c r="B183" s="840" t="s">
        <v>980</v>
      </c>
      <c r="C183" s="57">
        <v>45719</v>
      </c>
      <c r="D183" s="58" t="s">
        <v>1551</v>
      </c>
      <c r="E183" s="58"/>
      <c r="F183" s="53"/>
      <c r="G183" t="str">
        <f t="shared" si="2"/>
        <v>March</v>
      </c>
    </row>
    <row r="184" spans="1:7" ht="15.75">
      <c r="A184" s="52" t="s">
        <v>177</v>
      </c>
      <c r="B184" s="175" t="s">
        <v>1451</v>
      </c>
      <c r="C184" s="836">
        <v>45719</v>
      </c>
      <c r="D184" s="58" t="s">
        <v>1551</v>
      </c>
      <c r="E184" s="58"/>
      <c r="F184" s="53"/>
      <c r="G184" t="str">
        <f t="shared" si="2"/>
        <v>March</v>
      </c>
    </row>
    <row r="185" spans="1:7" ht="15.75">
      <c r="A185" s="862" t="s">
        <v>179</v>
      </c>
      <c r="B185" s="863"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7" t="s">
        <v>296</v>
      </c>
      <c r="B189" s="838" t="s">
        <v>56</v>
      </c>
      <c r="C189" s="57">
        <v>45719</v>
      </c>
      <c r="D189" s="58" t="s">
        <v>1551</v>
      </c>
      <c r="E189" s="58"/>
      <c r="F189" s="53"/>
      <c r="G189" t="str">
        <f t="shared" si="2"/>
        <v>March</v>
      </c>
    </row>
    <row r="190" spans="1:7">
      <c r="A190" s="52" t="s">
        <v>294</v>
      </c>
      <c r="B190" s="176" t="s">
        <v>987</v>
      </c>
      <c r="C190" s="836">
        <v>45719</v>
      </c>
      <c r="D190" s="58" t="s">
        <v>1551</v>
      </c>
      <c r="E190" s="58"/>
      <c r="F190" s="53"/>
      <c r="G190" t="str">
        <f t="shared" si="2"/>
        <v>March</v>
      </c>
    </row>
    <row r="191" spans="1:7">
      <c r="A191" s="862"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7" t="s">
        <v>302</v>
      </c>
      <c r="B210" s="235" t="s">
        <v>1525</v>
      </c>
      <c r="C210" s="57">
        <v>45720</v>
      </c>
      <c r="D210" s="58" t="s">
        <v>1551</v>
      </c>
      <c r="E210" s="58"/>
      <c r="F210" s="53"/>
      <c r="G210" t="str">
        <f t="shared" si="3"/>
        <v>March</v>
      </c>
      <c r="H210" s="67"/>
    </row>
    <row r="211" spans="1:8" ht="15.75">
      <c r="A211" s="52" t="s">
        <v>308</v>
      </c>
      <c r="B211" s="175" t="s">
        <v>1451</v>
      </c>
      <c r="C211" s="836">
        <v>45720</v>
      </c>
      <c r="D211" s="58">
        <v>414</v>
      </c>
      <c r="E211" s="58"/>
      <c r="F211" s="53"/>
      <c r="G211" t="str">
        <f t="shared" si="3"/>
        <v>March</v>
      </c>
    </row>
    <row r="212" spans="1:8" ht="15.75">
      <c r="A212" s="52" t="s">
        <v>427</v>
      </c>
      <c r="B212" s="175" t="s">
        <v>1451</v>
      </c>
      <c r="C212" s="836">
        <v>45720</v>
      </c>
      <c r="D212" s="58">
        <v>171</v>
      </c>
      <c r="E212" s="58"/>
      <c r="F212" s="53"/>
      <c r="G212" t="str">
        <f t="shared" si="3"/>
        <v>March</v>
      </c>
    </row>
    <row r="213" spans="1:8">
      <c r="A213" s="860" t="s">
        <v>181</v>
      </c>
      <c r="B213" s="869" t="s">
        <v>1526</v>
      </c>
      <c r="C213" s="57">
        <v>45720</v>
      </c>
      <c r="D213" s="58"/>
      <c r="E213" s="58"/>
      <c r="F213" s="58" t="s">
        <v>1558</v>
      </c>
      <c r="G213" t="str">
        <f t="shared" si="3"/>
        <v>March</v>
      </c>
    </row>
    <row r="214" spans="1:8">
      <c r="A214" s="52" t="s">
        <v>294</v>
      </c>
      <c r="B214" s="176" t="s">
        <v>987</v>
      </c>
      <c r="C214" s="836">
        <v>45720</v>
      </c>
      <c r="D214" s="58"/>
      <c r="E214" s="58"/>
      <c r="F214" s="69" t="s">
        <v>1559</v>
      </c>
      <c r="G214" t="str">
        <f t="shared" si="3"/>
        <v>March</v>
      </c>
    </row>
    <row r="215" spans="1:8">
      <c r="A215" s="862"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7" t="s">
        <v>398</v>
      </c>
      <c r="B223" s="843" t="s">
        <v>1215</v>
      </c>
      <c r="C223" s="57">
        <v>45720</v>
      </c>
      <c r="D223" s="58" t="s">
        <v>1551</v>
      </c>
      <c r="E223" s="58"/>
      <c r="F223" s="53"/>
      <c r="G223" t="str">
        <f t="shared" si="3"/>
        <v>March</v>
      </c>
    </row>
    <row r="224" spans="1:8" ht="15.75">
      <c r="A224" s="52" t="s">
        <v>1454</v>
      </c>
      <c r="B224" s="175" t="s">
        <v>1451</v>
      </c>
      <c r="C224" s="836">
        <v>45720</v>
      </c>
      <c r="D224" s="58">
        <v>285</v>
      </c>
      <c r="E224" s="58"/>
      <c r="F224" s="53"/>
      <c r="G224" t="str">
        <f t="shared" si="3"/>
        <v>March</v>
      </c>
    </row>
    <row r="225" spans="1:7">
      <c r="A225" s="862" t="s">
        <v>302</v>
      </c>
      <c r="B225" s="233" t="s">
        <v>1525</v>
      </c>
      <c r="C225" s="57">
        <v>45721</v>
      </c>
      <c r="D225" s="58">
        <v>0</v>
      </c>
      <c r="E225" s="58"/>
      <c r="F225" s="53"/>
      <c r="G225" t="str">
        <f t="shared" si="3"/>
        <v>March</v>
      </c>
    </row>
    <row r="226" spans="1:7">
      <c r="A226" s="837" t="s">
        <v>304</v>
      </c>
      <c r="B226" s="840" t="s">
        <v>1201</v>
      </c>
      <c r="C226" s="57">
        <v>45721</v>
      </c>
      <c r="D226" s="58">
        <v>0</v>
      </c>
      <c r="E226" s="58"/>
      <c r="F226" s="53"/>
      <c r="G226" t="str">
        <f t="shared" si="3"/>
        <v>March</v>
      </c>
    </row>
    <row r="227" spans="1:7" ht="15.75">
      <c r="A227" s="52" t="s">
        <v>308</v>
      </c>
      <c r="B227" s="175" t="s">
        <v>1451</v>
      </c>
      <c r="C227" s="836">
        <v>45721</v>
      </c>
      <c r="D227" s="58">
        <v>367</v>
      </c>
      <c r="E227" s="58"/>
      <c r="F227" s="53"/>
      <c r="G227" t="str">
        <f t="shared" si="3"/>
        <v>March</v>
      </c>
    </row>
    <row r="228" spans="1:7">
      <c r="A228" s="862" t="s">
        <v>347</v>
      </c>
      <c r="B228" s="270" t="s">
        <v>1187</v>
      </c>
      <c r="C228" s="57">
        <v>45721</v>
      </c>
      <c r="D228" s="58">
        <v>0</v>
      </c>
      <c r="E228" s="58"/>
      <c r="F228" s="53"/>
      <c r="G228" t="str">
        <f t="shared" si="3"/>
        <v>March</v>
      </c>
    </row>
    <row r="229" spans="1:7">
      <c r="A229" s="837" t="s">
        <v>382</v>
      </c>
      <c r="B229" s="840" t="s">
        <v>1201</v>
      </c>
      <c r="C229" s="57">
        <v>45721</v>
      </c>
      <c r="D229" s="58">
        <v>0</v>
      </c>
      <c r="E229" s="58"/>
      <c r="F229" s="53"/>
      <c r="G229" t="str">
        <f t="shared" si="3"/>
        <v>March</v>
      </c>
    </row>
    <row r="230" spans="1:7" ht="15.75">
      <c r="A230" s="52" t="s">
        <v>427</v>
      </c>
      <c r="B230" s="175" t="s">
        <v>1451</v>
      </c>
      <c r="C230" s="836">
        <v>45721</v>
      </c>
      <c r="D230" s="58">
        <v>0</v>
      </c>
      <c r="E230" s="58"/>
      <c r="F230" s="53"/>
      <c r="G230" t="str">
        <f t="shared" si="3"/>
        <v>March</v>
      </c>
    </row>
    <row r="231" spans="1:7">
      <c r="A231" s="862" t="s">
        <v>1159</v>
      </c>
      <c r="B231" s="865" t="s">
        <v>980</v>
      </c>
      <c r="C231" s="57">
        <v>45721</v>
      </c>
      <c r="D231" s="58">
        <v>0</v>
      </c>
      <c r="E231" s="58"/>
      <c r="F231" s="53"/>
      <c r="G231" t="str">
        <f t="shared" si="3"/>
        <v>March</v>
      </c>
    </row>
    <row r="232" spans="1:7">
      <c r="A232" s="837" t="s">
        <v>175</v>
      </c>
      <c r="B232" s="840" t="s">
        <v>980</v>
      </c>
      <c r="C232" s="57">
        <v>45721</v>
      </c>
      <c r="D232" s="58">
        <v>0</v>
      </c>
      <c r="E232" s="58"/>
      <c r="F232" s="53"/>
      <c r="G232" t="str">
        <f t="shared" si="3"/>
        <v>March</v>
      </c>
    </row>
    <row r="233" spans="1:7" ht="15.75">
      <c r="A233" s="52" t="s">
        <v>177</v>
      </c>
      <c r="B233" s="175" t="s">
        <v>1451</v>
      </c>
      <c r="C233" s="836">
        <v>45721</v>
      </c>
      <c r="D233" s="58">
        <v>0</v>
      </c>
      <c r="E233" s="58"/>
      <c r="F233" s="58" t="s">
        <v>1562</v>
      </c>
      <c r="G233" t="str">
        <f t="shared" si="3"/>
        <v>March</v>
      </c>
    </row>
    <row r="234" spans="1:7" ht="15.75">
      <c r="A234" s="862" t="s">
        <v>179</v>
      </c>
      <c r="B234" s="863"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7" t="s">
        <v>296</v>
      </c>
      <c r="B238" s="838" t="s">
        <v>56</v>
      </c>
      <c r="C238" s="57">
        <v>45721</v>
      </c>
      <c r="D238" s="58">
        <v>0</v>
      </c>
      <c r="E238" s="58"/>
      <c r="F238" s="53"/>
      <c r="G238" t="str">
        <f t="shared" si="3"/>
        <v>March</v>
      </c>
    </row>
    <row r="239" spans="1:7">
      <c r="A239" s="52" t="s">
        <v>294</v>
      </c>
      <c r="B239" s="176" t="s">
        <v>987</v>
      </c>
      <c r="C239" s="836">
        <v>45721</v>
      </c>
      <c r="D239" s="58">
        <v>0</v>
      </c>
      <c r="E239" s="58"/>
      <c r="F239" s="53"/>
      <c r="G239" t="str">
        <f t="shared" si="3"/>
        <v>March</v>
      </c>
    </row>
    <row r="240" spans="1:7">
      <c r="A240" s="862"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7" t="s">
        <v>398</v>
      </c>
      <c r="B258" s="843" t="s">
        <v>1215</v>
      </c>
      <c r="C258" s="57">
        <v>45721</v>
      </c>
      <c r="D258" s="58">
        <v>0</v>
      </c>
      <c r="E258" s="58"/>
      <c r="F258" s="53"/>
      <c r="G258" t="str">
        <f t="shared" si="3"/>
        <v>March</v>
      </c>
    </row>
    <row r="259" spans="1:7" ht="15.75">
      <c r="A259" s="53" t="s">
        <v>145</v>
      </c>
      <c r="B259" s="175" t="s">
        <v>1451</v>
      </c>
      <c r="C259" s="836">
        <v>45721</v>
      </c>
      <c r="D259" s="58">
        <v>617</v>
      </c>
      <c r="E259" s="58"/>
      <c r="F259" s="53"/>
      <c r="G259" t="str">
        <f t="shared" ref="G259:G322" si="4">TEXT(C259,"mmmm")</f>
        <v>March</v>
      </c>
    </row>
    <row r="260" spans="1:7" ht="15.75">
      <c r="A260" s="867" t="s">
        <v>408</v>
      </c>
      <c r="B260" s="861" t="s">
        <v>56</v>
      </c>
      <c r="C260" s="57">
        <v>45721</v>
      </c>
      <c r="D260" s="58">
        <v>700</v>
      </c>
      <c r="E260" s="58"/>
      <c r="F260" s="47" t="s">
        <v>1533</v>
      </c>
      <c r="G260" t="str">
        <f t="shared" si="4"/>
        <v>March</v>
      </c>
    </row>
    <row r="261" spans="1:7" ht="15.75">
      <c r="A261" s="53" t="s">
        <v>241</v>
      </c>
      <c r="B261" s="175" t="s">
        <v>1451</v>
      </c>
      <c r="C261" s="836">
        <v>45721</v>
      </c>
      <c r="D261" s="58">
        <v>200</v>
      </c>
      <c r="E261" s="58"/>
      <c r="F261" s="53"/>
      <c r="G261" t="str">
        <f t="shared" si="4"/>
        <v>March</v>
      </c>
    </row>
    <row r="262" spans="1:7">
      <c r="A262" s="862" t="s">
        <v>302</v>
      </c>
      <c r="B262" s="233" t="s">
        <v>1525</v>
      </c>
      <c r="C262" s="57">
        <v>45722</v>
      </c>
      <c r="D262" s="69">
        <v>0</v>
      </c>
      <c r="E262" s="69"/>
      <c r="F262" s="53"/>
      <c r="G262" t="str">
        <f t="shared" si="4"/>
        <v>March</v>
      </c>
    </row>
    <row r="263" spans="1:7">
      <c r="A263" s="837" t="s">
        <v>304</v>
      </c>
      <c r="B263" s="840" t="s">
        <v>1201</v>
      </c>
      <c r="C263" s="57">
        <v>45722</v>
      </c>
      <c r="D263" s="69">
        <v>0</v>
      </c>
      <c r="E263" s="69"/>
      <c r="F263" s="53"/>
      <c r="G263" t="str">
        <f t="shared" si="4"/>
        <v>March</v>
      </c>
    </row>
    <row r="264" spans="1:7" ht="15.75">
      <c r="A264" s="52" t="s">
        <v>308</v>
      </c>
      <c r="B264" s="175" t="s">
        <v>1451</v>
      </c>
      <c r="C264" s="836">
        <v>45722</v>
      </c>
      <c r="D264" s="69">
        <v>245</v>
      </c>
      <c r="E264" s="69"/>
      <c r="F264" s="47" t="s">
        <v>1540</v>
      </c>
      <c r="G264" t="str">
        <f t="shared" si="4"/>
        <v>March</v>
      </c>
    </row>
    <row r="265" spans="1:7">
      <c r="A265" s="862" t="s">
        <v>347</v>
      </c>
      <c r="B265" s="270" t="s">
        <v>1187</v>
      </c>
      <c r="C265" s="57">
        <v>45722</v>
      </c>
      <c r="D265" s="69">
        <v>0</v>
      </c>
      <c r="E265" s="69"/>
      <c r="F265" s="53"/>
      <c r="G265" t="str">
        <f t="shared" si="4"/>
        <v>March</v>
      </c>
    </row>
    <row r="266" spans="1:7">
      <c r="A266" s="837" t="s">
        <v>382</v>
      </c>
      <c r="B266" s="840" t="s">
        <v>1201</v>
      </c>
      <c r="C266" s="57">
        <v>45722</v>
      </c>
      <c r="D266" s="69">
        <v>0</v>
      </c>
      <c r="E266" s="69"/>
      <c r="F266" s="53"/>
      <c r="G266" t="str">
        <f t="shared" si="4"/>
        <v>March</v>
      </c>
    </row>
    <row r="267" spans="1:7" ht="15.75">
      <c r="A267" s="52" t="s">
        <v>427</v>
      </c>
      <c r="B267" s="175" t="s">
        <v>1451</v>
      </c>
      <c r="C267" s="836">
        <v>45722</v>
      </c>
      <c r="D267" s="69">
        <v>397</v>
      </c>
      <c r="E267" s="69"/>
      <c r="F267" s="47" t="s">
        <v>1569</v>
      </c>
      <c r="G267" t="str">
        <f t="shared" si="4"/>
        <v>March</v>
      </c>
    </row>
    <row r="268" spans="1:7">
      <c r="A268" s="862" t="s">
        <v>185</v>
      </c>
      <c r="B268" s="865" t="s">
        <v>980</v>
      </c>
      <c r="C268" s="57">
        <v>45722</v>
      </c>
      <c r="D268" s="69">
        <v>0</v>
      </c>
      <c r="E268" s="69"/>
      <c r="F268" s="53"/>
      <c r="G268" t="str">
        <f t="shared" si="4"/>
        <v>March</v>
      </c>
    </row>
    <row r="269" spans="1:7">
      <c r="A269" s="837" t="s">
        <v>175</v>
      </c>
      <c r="B269" s="840" t="s">
        <v>980</v>
      </c>
      <c r="C269" s="57">
        <v>45722</v>
      </c>
      <c r="D269" s="69">
        <v>0</v>
      </c>
      <c r="E269" s="69"/>
      <c r="F269" s="53"/>
      <c r="G269" t="str">
        <f t="shared" si="4"/>
        <v>March</v>
      </c>
    </row>
    <row r="270" spans="1:7" ht="15.75">
      <c r="A270" s="52" t="s">
        <v>177</v>
      </c>
      <c r="B270" s="175" t="s">
        <v>1451</v>
      </c>
      <c r="C270" s="836">
        <v>45722</v>
      </c>
      <c r="D270" s="69">
        <v>0</v>
      </c>
      <c r="E270" s="69"/>
      <c r="F270" s="53"/>
      <c r="G270" t="str">
        <f t="shared" si="4"/>
        <v>March</v>
      </c>
    </row>
    <row r="271" spans="1:7" ht="15.75">
      <c r="A271" s="862" t="s">
        <v>179</v>
      </c>
      <c r="B271" s="863"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7" t="s">
        <v>296</v>
      </c>
      <c r="B275" s="838" t="s">
        <v>56</v>
      </c>
      <c r="C275" s="57">
        <v>45722</v>
      </c>
      <c r="D275" s="69">
        <v>0</v>
      </c>
      <c r="E275" s="69"/>
      <c r="F275" s="53"/>
      <c r="G275" t="str">
        <f t="shared" si="4"/>
        <v>March</v>
      </c>
    </row>
    <row r="276" spans="1:7">
      <c r="A276" s="52" t="s">
        <v>294</v>
      </c>
      <c r="B276" s="176" t="s">
        <v>987</v>
      </c>
      <c r="C276" s="836">
        <v>45722</v>
      </c>
      <c r="D276" s="69">
        <v>0</v>
      </c>
      <c r="E276" s="69"/>
      <c r="F276" s="53"/>
      <c r="G276" t="str">
        <f t="shared" si="4"/>
        <v>March</v>
      </c>
    </row>
    <row r="277" spans="1:7">
      <c r="A277" s="862"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7" t="s">
        <v>398</v>
      </c>
      <c r="B295" s="843" t="s">
        <v>1215</v>
      </c>
      <c r="C295" s="57">
        <v>45722</v>
      </c>
      <c r="D295" s="69">
        <v>0</v>
      </c>
      <c r="E295" s="69"/>
      <c r="F295" s="53"/>
      <c r="G295" t="str">
        <f t="shared" si="4"/>
        <v>March</v>
      </c>
    </row>
    <row r="296" spans="1:7" ht="15.75">
      <c r="A296" s="53" t="s">
        <v>145</v>
      </c>
      <c r="B296" s="175" t="s">
        <v>1451</v>
      </c>
      <c r="C296" s="836">
        <v>45722</v>
      </c>
      <c r="D296" s="69">
        <v>286</v>
      </c>
      <c r="E296" s="69"/>
      <c r="F296" s="53"/>
      <c r="G296" t="str">
        <f t="shared" si="4"/>
        <v>March</v>
      </c>
    </row>
    <row r="297" spans="1:7" ht="15.75">
      <c r="A297" s="867" t="s">
        <v>408</v>
      </c>
      <c r="B297" s="861" t="s">
        <v>56</v>
      </c>
      <c r="C297" s="57">
        <v>45722</v>
      </c>
      <c r="D297" s="85">
        <v>1590</v>
      </c>
      <c r="E297" s="85"/>
      <c r="F297" s="69" t="s">
        <v>1530</v>
      </c>
      <c r="G297" t="str">
        <f t="shared" si="4"/>
        <v>March</v>
      </c>
    </row>
    <row r="298" spans="1:7" ht="15.75">
      <c r="A298" s="53" t="s">
        <v>241</v>
      </c>
      <c r="B298" s="175" t="s">
        <v>1451</v>
      </c>
      <c r="C298" s="836">
        <v>45722</v>
      </c>
      <c r="D298" s="69">
        <v>489</v>
      </c>
      <c r="E298" s="69"/>
      <c r="F298" s="69" t="s">
        <v>1571</v>
      </c>
      <c r="G298" t="str">
        <f t="shared" si="4"/>
        <v>March</v>
      </c>
    </row>
    <row r="299" spans="1:7">
      <c r="A299" s="868"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7" t="s">
        <v>304</v>
      </c>
      <c r="B303" s="840"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2" t="s">
        <v>347</v>
      </c>
      <c r="B305" s="270" t="s">
        <v>1187</v>
      </c>
      <c r="C305" s="23">
        <v>45723</v>
      </c>
      <c r="D305" s="69">
        <v>0</v>
      </c>
      <c r="E305" s="69"/>
      <c r="G305" t="str">
        <f t="shared" si="4"/>
        <v>March</v>
      </c>
    </row>
    <row r="306" spans="1:7">
      <c r="A306" s="837" t="s">
        <v>382</v>
      </c>
      <c r="B306" s="840"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2" t="s">
        <v>1159</v>
      </c>
      <c r="B308" s="865" t="s">
        <v>980</v>
      </c>
      <c r="C308" s="23">
        <v>45723</v>
      </c>
      <c r="D308" s="69">
        <v>0</v>
      </c>
      <c r="E308" s="69"/>
      <c r="G308" t="str">
        <f t="shared" si="4"/>
        <v>March</v>
      </c>
    </row>
    <row r="309" spans="1:7">
      <c r="A309" s="837" t="s">
        <v>175</v>
      </c>
      <c r="B309" s="840"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2" t="s">
        <v>179</v>
      </c>
      <c r="B311" s="863"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7" t="s">
        <v>296</v>
      </c>
      <c r="B315" s="838"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2"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7" t="s">
        <v>398</v>
      </c>
      <c r="B335" s="843"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7" t="s">
        <v>408</v>
      </c>
      <c r="B337" s="861"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8"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4" t="s">
        <v>319</v>
      </c>
      <c r="B341" s="843"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2" t="s">
        <v>302</v>
      </c>
      <c r="B343" s="233" t="s">
        <v>1525</v>
      </c>
      <c r="C343" s="23">
        <v>45726</v>
      </c>
      <c r="D343" s="69">
        <v>0</v>
      </c>
      <c r="E343" s="69"/>
      <c r="G343" t="str">
        <f t="shared" si="5"/>
        <v>March</v>
      </c>
    </row>
    <row r="344" spans="1:7">
      <c r="A344" s="837" t="s">
        <v>304</v>
      </c>
      <c r="B344" s="840"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2" t="s">
        <v>347</v>
      </c>
      <c r="B346" s="270" t="s">
        <v>1187</v>
      </c>
      <c r="C346" s="23">
        <v>45726</v>
      </c>
      <c r="D346" s="69">
        <v>0</v>
      </c>
      <c r="E346" s="69"/>
      <c r="G346" t="str">
        <f t="shared" si="5"/>
        <v>March</v>
      </c>
    </row>
    <row r="347" spans="1:7">
      <c r="A347" s="837" t="s">
        <v>382</v>
      </c>
      <c r="B347" s="840"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2" t="s">
        <v>1159</v>
      </c>
      <c r="B349" s="865" t="s">
        <v>980</v>
      </c>
      <c r="C349" s="23">
        <v>45726</v>
      </c>
      <c r="D349" s="69">
        <v>0</v>
      </c>
      <c r="E349" s="69"/>
      <c r="G349" t="str">
        <f t="shared" si="5"/>
        <v>March</v>
      </c>
    </row>
    <row r="350" spans="1:7">
      <c r="A350" s="837" t="s">
        <v>175</v>
      </c>
      <c r="B350" s="840"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2" t="s">
        <v>179</v>
      </c>
      <c r="B352" s="863"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7" t="s">
        <v>296</v>
      </c>
      <c r="B356" s="838"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2"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7" t="s">
        <v>398</v>
      </c>
      <c r="B376" s="843"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7" t="s">
        <v>408</v>
      </c>
      <c r="B378" s="861"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8"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4" t="s">
        <v>319</v>
      </c>
      <c r="B382" s="843"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2" t="s">
        <v>302</v>
      </c>
      <c r="B384" s="233" t="s">
        <v>1525</v>
      </c>
      <c r="C384" s="23">
        <v>45727</v>
      </c>
      <c r="D384" s="58">
        <v>3</v>
      </c>
      <c r="E384" s="58"/>
      <c r="F384" s="47" t="s">
        <v>1544</v>
      </c>
      <c r="G384" t="str">
        <f t="shared" si="5"/>
        <v>March</v>
      </c>
    </row>
    <row r="385" spans="1:7">
      <c r="A385" s="837" t="s">
        <v>304</v>
      </c>
      <c r="B385" s="840"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2" t="s">
        <v>347</v>
      </c>
      <c r="B387" s="270" t="s">
        <v>1187</v>
      </c>
      <c r="C387" s="23">
        <v>45727</v>
      </c>
      <c r="D387" s="58">
        <v>0</v>
      </c>
      <c r="E387" s="58"/>
      <c r="G387" t="str">
        <f t="shared" ref="G387:G450" si="6">TEXT(C387,"mmmm")</f>
        <v>March</v>
      </c>
    </row>
    <row r="388" spans="1:7">
      <c r="A388" s="837" t="s">
        <v>382</v>
      </c>
      <c r="B388" s="840"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2" t="s">
        <v>1159</v>
      </c>
      <c r="B390" s="865" t="s">
        <v>980</v>
      </c>
      <c r="C390" s="23">
        <v>45727</v>
      </c>
      <c r="D390" s="58">
        <v>0</v>
      </c>
      <c r="E390" s="58"/>
      <c r="G390" t="str">
        <f t="shared" si="6"/>
        <v>March</v>
      </c>
    </row>
    <row r="391" spans="1:7">
      <c r="A391" s="837" t="s">
        <v>175</v>
      </c>
      <c r="B391" s="840"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2" t="s">
        <v>179</v>
      </c>
      <c r="B393" s="863"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7" t="s">
        <v>296</v>
      </c>
      <c r="B397" s="838"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2"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7" t="s">
        <v>398</v>
      </c>
      <c r="B417" s="843"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7" t="s">
        <v>408</v>
      </c>
      <c r="B419" s="861"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8"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4" t="s">
        <v>319</v>
      </c>
      <c r="B423" s="843"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8" t="s">
        <v>191</v>
      </c>
      <c r="B425" s="863"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7" t="s">
        <v>304</v>
      </c>
      <c r="B431" s="840"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2" t="s">
        <v>347</v>
      </c>
      <c r="B433" s="270" t="s">
        <v>1187</v>
      </c>
      <c r="C433" s="23">
        <v>45728</v>
      </c>
      <c r="D433" s="58" t="s">
        <v>1551</v>
      </c>
      <c r="E433" s="58"/>
      <c r="G433" t="str">
        <f t="shared" si="6"/>
        <v>March</v>
      </c>
    </row>
    <row r="434" spans="1:7">
      <c r="A434" s="837" t="s">
        <v>382</v>
      </c>
      <c r="B434" s="840"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2" t="s">
        <v>1159</v>
      </c>
      <c r="B436" s="865" t="s">
        <v>980</v>
      </c>
      <c r="C436" s="23">
        <v>45728</v>
      </c>
      <c r="D436" s="58" t="s">
        <v>1585</v>
      </c>
      <c r="E436" s="58"/>
      <c r="G436" t="str">
        <f t="shared" si="6"/>
        <v>March</v>
      </c>
    </row>
    <row r="437" spans="1:7">
      <c r="A437" s="837" t="s">
        <v>175</v>
      </c>
      <c r="B437" s="840"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2" t="s">
        <v>179</v>
      </c>
      <c r="B439" s="863"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7" t="s">
        <v>296</v>
      </c>
      <c r="B443" s="838"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2"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7" t="s">
        <v>398</v>
      </c>
      <c r="B463" s="843"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7" t="s">
        <v>408</v>
      </c>
      <c r="B465" s="861"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8"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4" t="s">
        <v>319</v>
      </c>
      <c r="B469" s="843"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8" t="s">
        <v>191</v>
      </c>
      <c r="B471" s="863"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4"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8" t="s">
        <v>185</v>
      </c>
      <c r="B479" s="863"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7" t="s">
        <v>304</v>
      </c>
      <c r="B481" s="840"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2" t="s">
        <v>347</v>
      </c>
      <c r="B483" s="270" t="s">
        <v>1187</v>
      </c>
      <c r="C483" s="23">
        <v>45729</v>
      </c>
      <c r="D483" s="58"/>
      <c r="E483" s="58"/>
      <c r="G483" t="str">
        <f t="shared" si="7"/>
        <v>March</v>
      </c>
    </row>
    <row r="484" spans="1:7">
      <c r="A484" s="837" t="s">
        <v>382</v>
      </c>
      <c r="B484" s="840"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2" t="s">
        <v>1159</v>
      </c>
      <c r="B486" s="865" t="s">
        <v>980</v>
      </c>
      <c r="C486" s="23">
        <v>45729</v>
      </c>
      <c r="D486" s="58"/>
      <c r="E486" s="58"/>
      <c r="G486" t="str">
        <f t="shared" si="7"/>
        <v>March</v>
      </c>
    </row>
    <row r="487" spans="1:7">
      <c r="A487" s="837" t="s">
        <v>175</v>
      </c>
      <c r="B487" s="840"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2" t="s">
        <v>179</v>
      </c>
      <c r="B489" s="863"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7" t="s">
        <v>296</v>
      </c>
      <c r="B493" s="838" t="s">
        <v>56</v>
      </c>
      <c r="C493" s="23">
        <v>45729</v>
      </c>
      <c r="D493" s="58"/>
      <c r="E493" s="58"/>
      <c r="G493" t="str">
        <f t="shared" si="7"/>
        <v>March</v>
      </c>
    </row>
    <row r="494" spans="1:7">
      <c r="A494" s="52" t="s">
        <v>294</v>
      </c>
      <c r="B494" s="176" t="s">
        <v>987</v>
      </c>
      <c r="C494" s="239">
        <v>45729</v>
      </c>
      <c r="D494" s="58"/>
      <c r="E494" s="58"/>
      <c r="G494" t="str">
        <f t="shared" si="7"/>
        <v>March</v>
      </c>
    </row>
    <row r="495" spans="1:7">
      <c r="A495" s="862"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7" t="s">
        <v>398</v>
      </c>
      <c r="B513" s="843"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7" t="s">
        <v>408</v>
      </c>
      <c r="B515" s="861"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8"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4" t="s">
        <v>319</v>
      </c>
      <c r="B519" s="843"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8" t="s">
        <v>191</v>
      </c>
      <c r="B521" s="863"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4"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8" t="s">
        <v>185</v>
      </c>
      <c r="B529" s="863"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7" t="s">
        <v>304</v>
      </c>
      <c r="B532" s="840"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2" t="s">
        <v>347</v>
      </c>
      <c r="B534" s="270" t="s">
        <v>1187</v>
      </c>
      <c r="C534" s="23">
        <v>45730</v>
      </c>
      <c r="D534" s="58"/>
      <c r="E534" s="58"/>
      <c r="F534" s="58" t="s">
        <v>1551</v>
      </c>
      <c r="G534" t="str">
        <f t="shared" si="8"/>
        <v>March</v>
      </c>
    </row>
    <row r="535" spans="1:7">
      <c r="A535" s="837" t="s">
        <v>382</v>
      </c>
      <c r="B535" s="840"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2" t="s">
        <v>1159</v>
      </c>
      <c r="B537" s="865" t="s">
        <v>980</v>
      </c>
      <c r="C537" s="23">
        <v>45730</v>
      </c>
      <c r="D537" s="58"/>
      <c r="E537" s="58"/>
      <c r="F537" s="58" t="s">
        <v>1551</v>
      </c>
      <c r="G537" t="str">
        <f t="shared" si="8"/>
        <v>March</v>
      </c>
    </row>
    <row r="538" spans="1:7">
      <c r="A538" s="837" t="s">
        <v>175</v>
      </c>
      <c r="B538" s="840"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2" t="s">
        <v>179</v>
      </c>
      <c r="B540" s="863"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7" t="s">
        <v>296</v>
      </c>
      <c r="B544" s="838"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2"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7" t="s">
        <v>398</v>
      </c>
      <c r="B564" s="843"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7" t="s">
        <v>408</v>
      </c>
      <c r="B566" s="861"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8"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4" t="s">
        <v>319</v>
      </c>
      <c r="B570" s="843"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8" t="s">
        <v>191</v>
      </c>
      <c r="B572" s="863"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4"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8" t="s">
        <v>185</v>
      </c>
      <c r="B580" s="863"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7"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60" t="s">
        <v>382</v>
      </c>
      <c r="B584" s="869"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2" t="s">
        <v>225</v>
      </c>
      <c r="B586" s="865"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7" t="s">
        <v>398</v>
      </c>
      <c r="B599" s="843"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7" t="s">
        <v>408</v>
      </c>
      <c r="B601" s="861"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8" t="s">
        <v>165</v>
      </c>
      <c r="B603" s="863" t="s">
        <v>56</v>
      </c>
      <c r="C603" s="23">
        <v>45733</v>
      </c>
      <c r="E603" s="11"/>
      <c r="F603" s="58" t="s">
        <v>1551</v>
      </c>
      <c r="G603" t="str">
        <f t="shared" si="9"/>
        <v>March</v>
      </c>
    </row>
    <row r="604" spans="1:7">
      <c r="A604" s="844" t="s">
        <v>319</v>
      </c>
      <c r="B604" s="843"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8" t="s">
        <v>191</v>
      </c>
      <c r="B606" s="863"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4"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8" t="s">
        <v>185</v>
      </c>
      <c r="B613" s="863"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7"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2" t="s">
        <v>317</v>
      </c>
      <c r="B619" s="865"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4" t="s">
        <v>408</v>
      </c>
      <c r="B622" s="838"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7" t="s">
        <v>429</v>
      </c>
      <c r="B624" s="874"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7"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3"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70"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3"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70" t="s">
        <v>1457</v>
      </c>
      <c r="B640" s="865"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3" t="s">
        <v>418</v>
      </c>
      <c r="B645" s="843"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71" t="s">
        <v>406</v>
      </c>
      <c r="B647" s="871"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71" t="s">
        <v>349</v>
      </c>
      <c r="B649" s="871"/>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70" t="s">
        <v>404</v>
      </c>
      <c r="B651" s="870"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3"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71" t="s">
        <v>406</v>
      </c>
      <c r="B658" s="874"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71"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70"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3"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71" t="s">
        <v>406</v>
      </c>
      <c r="B667" s="874"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71" t="s">
        <v>349</v>
      </c>
      <c r="B669" s="874"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70" t="s">
        <v>319</v>
      </c>
      <c r="B671" s="788" t="s">
        <v>1207</v>
      </c>
      <c r="C671" s="23">
        <v>45737</v>
      </c>
      <c r="D671" s="58"/>
      <c r="E671" s="11"/>
      <c r="F671" s="58" t="s">
        <v>1626</v>
      </c>
      <c r="G671" t="str">
        <f t="shared" si="10"/>
        <v>March</v>
      </c>
    </row>
    <row r="672" spans="1:7">
      <c r="A672" s="843"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8"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3"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3"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3"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3"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3"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3"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3"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3"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3"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3"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3"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61"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3"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3"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3"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3"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8"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8"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3"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8"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8"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3"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8"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3"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8"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8"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8"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8"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8"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8"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3"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3"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8"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3"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61"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3"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3"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8"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3"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8"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3"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8"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3"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2"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8"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8"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3"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8"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8"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8"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8"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5"/>
      <c r="B1318" s="846"/>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3" t="s">
        <v>56</v>
      </c>
      <c r="C1324" s="23">
        <v>45846</v>
      </c>
      <c r="D1324" s="11">
        <v>827</v>
      </c>
      <c r="F1324" s="11" t="s">
        <v>1932</v>
      </c>
      <c r="G1324" t="s">
        <v>1925</v>
      </c>
    </row>
    <row r="1325" spans="1:7">
      <c r="A1325" s="847" t="s">
        <v>157</v>
      </c>
      <c r="B1325" s="848"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8" t="s">
        <v>128</v>
      </c>
      <c r="B1327" s="874"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5" t="s">
        <v>115</v>
      </c>
      <c r="B1331" s="874" t="s">
        <v>903</v>
      </c>
      <c r="C1331" s="23">
        <v>45849</v>
      </c>
      <c r="D1331" s="11">
        <v>198</v>
      </c>
      <c r="G1331" t="s">
        <v>1925</v>
      </c>
    </row>
    <row r="1332" spans="1:7" ht="15.75">
      <c r="A1332" s="178" t="s">
        <v>252</v>
      </c>
      <c r="B1332" s="175" t="s">
        <v>1451</v>
      </c>
      <c r="C1332" s="239">
        <v>45852</v>
      </c>
      <c r="F1332" s="11" t="s">
        <v>104</v>
      </c>
      <c r="G1332" t="s">
        <v>1925</v>
      </c>
    </row>
    <row r="1333" spans="1:7">
      <c r="A1333" s="875" t="s">
        <v>115</v>
      </c>
      <c r="B1333" s="874"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8"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8"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8"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9"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6" t="s">
        <v>115</v>
      </c>
      <c r="B1386" s="874"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8" t="s">
        <v>1451</v>
      </c>
      <c r="C1390" s="239">
        <v>45866</v>
      </c>
      <c r="F1390" s="237" t="s">
        <v>1724</v>
      </c>
      <c r="G1390" t="s">
        <v>1925</v>
      </c>
    </row>
    <row r="1391" spans="1:7">
      <c r="A1391" s="76" t="s">
        <v>157</v>
      </c>
      <c r="B1391" s="176" t="s">
        <v>987</v>
      </c>
      <c r="C1391" s="239">
        <v>45866</v>
      </c>
      <c r="D1391" s="89">
        <v>1181</v>
      </c>
      <c r="G1391" t="s">
        <v>1925</v>
      </c>
    </row>
    <row r="1392" spans="1:7">
      <c r="A1392" s="876" t="s">
        <v>115</v>
      </c>
      <c r="B1392" s="874"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50" t="s">
        <v>207</v>
      </c>
      <c r="B1395" s="851" t="s">
        <v>56</v>
      </c>
      <c r="C1395" s="23">
        <v>45867</v>
      </c>
      <c r="D1395" s="89">
        <v>1004</v>
      </c>
      <c r="F1395" s="11" t="s">
        <v>1958</v>
      </c>
      <c r="G1395" t="s">
        <v>1925</v>
      </c>
    </row>
    <row r="1396" spans="1:7" ht="15.75">
      <c r="A1396" s="349" t="s">
        <v>250</v>
      </c>
      <c r="B1396" s="838"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8"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7"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8" t="s">
        <v>239</v>
      </c>
      <c r="B1432" s="879"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8"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8" t="s">
        <v>1481</v>
      </c>
      <c r="B1445" s="879"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8" t="s">
        <v>239</v>
      </c>
      <c r="B1456" s="879"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8" t="s">
        <v>108</v>
      </c>
      <c r="B1468" s="556" t="s">
        <v>903</v>
      </c>
      <c r="C1468" s="23">
        <v>45888</v>
      </c>
      <c r="D1468" s="11">
        <v>430</v>
      </c>
      <c r="F1468" s="103"/>
      <c r="G1468" t="s">
        <v>1962</v>
      </c>
    </row>
    <row r="1469" spans="1:7" ht="15.75">
      <c r="A1469" s="830" t="s">
        <v>396</v>
      </c>
      <c r="B1469" s="838" t="s">
        <v>1451</v>
      </c>
      <c r="C1469" s="239">
        <v>45889</v>
      </c>
      <c r="D1469" s="11">
        <v>181</v>
      </c>
      <c r="G1469" t="s">
        <v>1962</v>
      </c>
    </row>
    <row r="1470" spans="1:7">
      <c r="A1470" s="38" t="s">
        <v>392</v>
      </c>
      <c r="B1470" s="176" t="s">
        <v>987</v>
      </c>
      <c r="C1470" s="239">
        <v>45889</v>
      </c>
      <c r="F1470" s="249" t="s">
        <v>1938</v>
      </c>
      <c r="G1470" t="s">
        <v>1962</v>
      </c>
    </row>
    <row r="1471" spans="1:7">
      <c r="A1471" s="878" t="s">
        <v>1482</v>
      </c>
      <c r="B1471" s="879"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30" t="s">
        <v>396</v>
      </c>
      <c r="B1476" s="838" t="s">
        <v>1451</v>
      </c>
      <c r="C1476" s="239">
        <v>45890</v>
      </c>
      <c r="D1476" s="11">
        <v>82</v>
      </c>
      <c r="G1476" t="s">
        <v>1962</v>
      </c>
    </row>
    <row r="1477" spans="1:7">
      <c r="A1477" s="38" t="s">
        <v>392</v>
      </c>
      <c r="B1477" s="176" t="s">
        <v>987</v>
      </c>
      <c r="C1477" s="239">
        <v>45890</v>
      </c>
      <c r="F1477" s="11" t="s">
        <v>1726</v>
      </c>
      <c r="G1477" t="s">
        <v>1962</v>
      </c>
    </row>
    <row r="1478" spans="1:7">
      <c r="A1478" s="878" t="s">
        <v>1482</v>
      </c>
      <c r="B1478" s="879"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30" t="s">
        <v>396</v>
      </c>
      <c r="B1484" s="838" t="s">
        <v>1451</v>
      </c>
      <c r="C1484" s="239">
        <v>45891</v>
      </c>
      <c r="D1484" s="11">
        <v>96</v>
      </c>
      <c r="G1484" t="s">
        <v>1962</v>
      </c>
    </row>
    <row r="1485" spans="1:7">
      <c r="A1485" s="38" t="s">
        <v>509</v>
      </c>
      <c r="B1485" s="176" t="s">
        <v>987</v>
      </c>
      <c r="C1485" s="239">
        <v>45891</v>
      </c>
      <c r="D1485" s="11">
        <v>878</v>
      </c>
      <c r="F1485" s="11" t="s">
        <v>1979</v>
      </c>
      <c r="G1485" t="s">
        <v>1962</v>
      </c>
    </row>
    <row r="1486" spans="1:7">
      <c r="A1486" s="878" t="s">
        <v>1482</v>
      </c>
      <c r="B1486" s="879"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30" t="s">
        <v>396</v>
      </c>
      <c r="B1490" s="838" t="s">
        <v>1451</v>
      </c>
      <c r="C1490" s="239">
        <v>45894</v>
      </c>
      <c r="D1490" s="11">
        <v>20</v>
      </c>
      <c r="F1490" s="240"/>
      <c r="G1490" t="s">
        <v>1962</v>
      </c>
    </row>
    <row r="1491" spans="1:7">
      <c r="A1491" s="38" t="s">
        <v>509</v>
      </c>
      <c r="B1491" s="176" t="s">
        <v>987</v>
      </c>
      <c r="C1491" s="239">
        <v>45894</v>
      </c>
      <c r="D1491" s="11">
        <v>715</v>
      </c>
      <c r="G1491" t="s">
        <v>1962</v>
      </c>
    </row>
    <row r="1492" spans="1:7">
      <c r="A1492" s="878" t="s">
        <v>1482</v>
      </c>
      <c r="B1492" s="879"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30" t="s">
        <v>396</v>
      </c>
      <c r="B1497" s="838"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8" t="s">
        <v>1482</v>
      </c>
      <c r="B1499" s="879"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3"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2"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7"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9" t="s">
        <v>115</v>
      </c>
      <c r="B1521" s="273" t="s">
        <v>903</v>
      </c>
      <c r="C1521" s="23">
        <v>45897</v>
      </c>
      <c r="F1521" s="240" t="s">
        <v>1726</v>
      </c>
      <c r="G1521" t="s">
        <v>1962</v>
      </c>
    </row>
    <row r="1522" spans="1:7" ht="15.75">
      <c r="A1522" s="617" t="s">
        <v>396</v>
      </c>
      <c r="B1522" s="838" t="s">
        <v>1451</v>
      </c>
      <c r="C1522" s="239">
        <v>45898</v>
      </c>
      <c r="D1522" s="11">
        <v>177</v>
      </c>
      <c r="F1522" s="11" t="s">
        <v>1994</v>
      </c>
      <c r="G1522" t="s">
        <v>1962</v>
      </c>
    </row>
    <row r="1523" spans="1:7">
      <c r="A1523" s="69" t="s">
        <v>509</v>
      </c>
      <c r="B1523" s="176" t="s">
        <v>987</v>
      </c>
      <c r="C1523" s="239">
        <v>45898</v>
      </c>
      <c r="D1523" s="89">
        <v>1131</v>
      </c>
      <c r="G1523" t="s">
        <v>1962</v>
      </c>
    </row>
    <row r="1524" spans="1:7">
      <c r="A1524" s="899"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8"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80"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2" t="s">
        <v>203</v>
      </c>
      <c r="B1538" s="863"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6"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8" t="s">
        <v>199</v>
      </c>
      <c r="B1550" s="420" t="s">
        <v>56</v>
      </c>
      <c r="C1550" s="23">
        <v>45905</v>
      </c>
      <c r="D1550" s="11">
        <v>128</v>
      </c>
      <c r="E1550" s="74">
        <v>2000</v>
      </c>
      <c r="F1550" s="11" t="s">
        <v>2014</v>
      </c>
      <c r="G1550" t="s">
        <v>1998</v>
      </c>
    </row>
    <row r="1551" spans="1:7" ht="15.75">
      <c r="A1551" s="296" t="s">
        <v>214</v>
      </c>
      <c r="B1551" s="838" t="s">
        <v>1451</v>
      </c>
      <c r="C1551" s="239">
        <v>45905</v>
      </c>
      <c r="E1551" s="250">
        <v>2062</v>
      </c>
      <c r="G1551" t="s">
        <v>1998</v>
      </c>
    </row>
    <row r="1552" spans="1:7">
      <c r="A1552" s="347" t="s">
        <v>986</v>
      </c>
      <c r="B1552" s="176" t="s">
        <v>987</v>
      </c>
      <c r="C1552" s="239">
        <v>45908</v>
      </c>
      <c r="D1552" s="11">
        <v>254</v>
      </c>
      <c r="F1552" s="11" t="s">
        <v>2015</v>
      </c>
      <c r="G1552" t="s">
        <v>1998</v>
      </c>
    </row>
    <row r="1553" spans="1:7">
      <c r="A1553" s="886" t="s">
        <v>1482</v>
      </c>
      <c r="B1553" s="881" t="s">
        <v>56</v>
      </c>
      <c r="C1553" s="23">
        <v>45908</v>
      </c>
      <c r="D1553" s="89">
        <v>2498</v>
      </c>
      <c r="G1553" t="s">
        <v>1998</v>
      </c>
    </row>
    <row r="1554" spans="1:7">
      <c r="A1554" s="82" t="s">
        <v>1084</v>
      </c>
      <c r="B1554" s="853"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6" t="s">
        <v>1482</v>
      </c>
      <c r="B1556" s="881" t="s">
        <v>56</v>
      </c>
      <c r="C1556" s="23">
        <v>45909</v>
      </c>
      <c r="D1556" s="89">
        <v>1192</v>
      </c>
      <c r="F1556" s="11" t="s">
        <v>2018</v>
      </c>
      <c r="G1556" t="s">
        <v>1998</v>
      </c>
    </row>
    <row r="1557" spans="1:7">
      <c r="A1557" s="82" t="s">
        <v>254</v>
      </c>
      <c r="B1557" s="853" t="s">
        <v>56</v>
      </c>
      <c r="C1557" s="23">
        <v>45909</v>
      </c>
      <c r="D1557" s="11">
        <v>329</v>
      </c>
      <c r="G1557" t="s">
        <v>1998</v>
      </c>
    </row>
    <row r="1558" spans="1:7" ht="15.75">
      <c r="A1558" s="830" t="s">
        <v>400</v>
      </c>
      <c r="B1558" s="838" t="s">
        <v>1451</v>
      </c>
      <c r="C1558" s="239">
        <v>45910</v>
      </c>
      <c r="D1558" s="11">
        <v>299</v>
      </c>
      <c r="G1558" t="s">
        <v>1998</v>
      </c>
    </row>
    <row r="1559" spans="1:7">
      <c r="A1559" s="347" t="s">
        <v>986</v>
      </c>
      <c r="B1559" s="176" t="s">
        <v>987</v>
      </c>
      <c r="C1559" s="239">
        <v>45910</v>
      </c>
      <c r="D1559" s="11">
        <v>611</v>
      </c>
      <c r="F1559" s="11" t="s">
        <v>2019</v>
      </c>
      <c r="G1559" t="s">
        <v>1998</v>
      </c>
    </row>
    <row r="1560" spans="1:7">
      <c r="A1560" s="886" t="s">
        <v>1482</v>
      </c>
      <c r="B1560" s="900" t="s">
        <v>56</v>
      </c>
      <c r="C1560" s="23">
        <v>45910</v>
      </c>
      <c r="D1560" s="89">
        <v>1925</v>
      </c>
      <c r="G1560" t="s">
        <v>1998</v>
      </c>
    </row>
    <row r="1561" spans="1:7" ht="15.75">
      <c r="A1561" s="27" t="s">
        <v>254</v>
      </c>
      <c r="B1561" s="175" t="s">
        <v>1451</v>
      </c>
      <c r="C1561" s="239">
        <v>45910</v>
      </c>
      <c r="D1561" s="11">
        <v>333</v>
      </c>
      <c r="G1561" t="s">
        <v>1998</v>
      </c>
    </row>
    <row r="1562" spans="1:7">
      <c r="A1562" s="877" t="s">
        <v>1027</v>
      </c>
      <c r="B1562" s="881"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30" t="s">
        <v>400</v>
      </c>
      <c r="B1565" s="838"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3"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8"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8"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2"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8"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2"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3"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6"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6"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3"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9"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6"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4"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4"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9"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9" t="s">
        <v>1486</v>
      </c>
      <c r="B1628" s="847"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4"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71"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9"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9" t="s">
        <v>1486</v>
      </c>
      <c r="B1639" s="847"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4"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4"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5" t="s">
        <v>1487</v>
      </c>
      <c r="B1650" s="233" t="s">
        <v>1525</v>
      </c>
      <c r="C1650" s="23">
        <v>45925</v>
      </c>
      <c r="F1650" s="240" t="s">
        <v>2051</v>
      </c>
      <c r="G1650" t="s">
        <v>1998</v>
      </c>
    </row>
    <row r="1651" spans="1:7">
      <c r="A1651" s="69" t="s">
        <v>894</v>
      </c>
      <c r="B1651" s="178" t="s">
        <v>895</v>
      </c>
      <c r="C1651" s="23">
        <v>45925</v>
      </c>
      <c r="D1651" s="11">
        <v>969</v>
      </c>
      <c r="G1651" t="s">
        <v>1998</v>
      </c>
    </row>
    <row r="1652" spans="1:7">
      <c r="A1652" s="849"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9" t="s">
        <v>1486</v>
      </c>
      <c r="B1654" s="847"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6"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6"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3" t="s">
        <v>52</v>
      </c>
      <c r="C1676" s="23">
        <v>45930</v>
      </c>
      <c r="D1676" s="89">
        <v>1253</v>
      </c>
      <c r="G1676" t="s">
        <v>1998</v>
      </c>
    </row>
    <row r="1677" spans="1:7">
      <c r="A1677" s="1172"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3"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3"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3"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3"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3"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6" t="s">
        <v>582</v>
      </c>
      <c r="B1751" s="886" t="s">
        <v>56</v>
      </c>
      <c r="C1751" s="23">
        <v>45939</v>
      </c>
      <c r="D1751" s="11">
        <v>980</v>
      </c>
      <c r="F1751" s="11" t="s">
        <v>1890</v>
      </c>
      <c r="G1751" t="s">
        <v>2061</v>
      </c>
    </row>
    <row r="1752" spans="1:7">
      <c r="A1752" s="260" t="s">
        <v>1487</v>
      </c>
      <c r="B1752" s="76" t="s">
        <v>1525</v>
      </c>
      <c r="C1752" s="23">
        <v>45939</v>
      </c>
      <c r="F1752" s="76" t="s">
        <v>1550</v>
      </c>
      <c r="G1752" t="s">
        <v>2061</v>
      </c>
    </row>
    <row r="1753" spans="1:7">
      <c r="A1753" s="1173"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8" t="s">
        <v>895</v>
      </c>
      <c r="C1755" s="23">
        <v>45939</v>
      </c>
      <c r="F1755" s="11" t="s">
        <v>1940</v>
      </c>
      <c r="G1755" t="s">
        <v>2061</v>
      </c>
    </row>
    <row r="1756" spans="1:7" ht="15.75">
      <c r="A1756" s="478" t="s">
        <v>1486</v>
      </c>
      <c r="B1756" s="175" t="s">
        <v>1451</v>
      </c>
      <c r="C1756" s="239">
        <v>45939</v>
      </c>
      <c r="D1756" s="11">
        <v>508</v>
      </c>
      <c r="G1756" t="s">
        <v>2061</v>
      </c>
    </row>
    <row r="1757" spans="1:7">
      <c r="A1757" s="889"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4"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4"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7"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8"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4"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9"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5"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6"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7"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90"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6"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7"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9" t="s">
        <v>911</v>
      </c>
      <c r="B1858" s="859"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7"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6"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7"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7"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30"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7"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8"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7"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8"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7"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8"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7"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5"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9"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4" t="s">
        <v>2230</v>
      </c>
      <c r="G2118" t="s">
        <v>2167</v>
      </c>
    </row>
    <row r="2119" spans="1:7">
      <c r="A2119" s="347" t="s">
        <v>927</v>
      </c>
      <c r="B2119" s="178" t="s">
        <v>2093</v>
      </c>
      <c r="C2119" s="23">
        <v>45985</v>
      </c>
      <c r="D2119" s="74"/>
      <c r="E2119" s="11"/>
      <c r="F2119" s="1174" t="s">
        <v>2231</v>
      </c>
      <c r="G2119" t="s">
        <v>2167</v>
      </c>
    </row>
    <row r="2120" spans="1:7">
      <c r="A2120" s="11" t="s">
        <v>911</v>
      </c>
      <c r="B2120" s="178" t="s">
        <v>2093</v>
      </c>
      <c r="C2120" s="23">
        <v>45985</v>
      </c>
      <c r="D2120" s="74"/>
      <c r="E2120" s="11"/>
      <c r="F2120" s="1174"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91"/>
      <c r="B2170" s="892"/>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8" t="s">
        <v>1504</v>
      </c>
      <c r="B2239" s="893" t="s">
        <v>1156</v>
      </c>
      <c r="C2239" s="23">
        <v>45999</v>
      </c>
      <c r="D2239" s="11">
        <v>640</v>
      </c>
      <c r="F2239" s="11" t="s">
        <v>2278</v>
      </c>
      <c r="G2239" t="s">
        <v>2247</v>
      </c>
    </row>
    <row r="2240" spans="1:7" ht="15.75">
      <c r="A2240" s="296" t="s">
        <v>1089</v>
      </c>
      <c r="B2240" s="838"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4"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8" t="s">
        <v>1504</v>
      </c>
      <c r="B2252" s="893"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8"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3"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3"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3"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5" t="s">
        <v>1029</v>
      </c>
      <c r="B2308" s="11" t="s">
        <v>56</v>
      </c>
      <c r="C2308" s="239">
        <v>46006</v>
      </c>
      <c r="D2308" s="89">
        <v>1344</v>
      </c>
      <c r="F2308" s="11" t="s">
        <v>2315</v>
      </c>
      <c r="G2308" t="s">
        <v>2247</v>
      </c>
    </row>
    <row r="2309" spans="1:7">
      <c r="A2309" s="765"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3"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4"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4"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7" t="s">
        <v>1351</v>
      </c>
      <c r="B2336" s="848"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5"/>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3"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31" t="s">
        <v>56</v>
      </c>
      <c r="C2380" s="23">
        <v>46010</v>
      </c>
      <c r="D2380" s="11">
        <v>582</v>
      </c>
      <c r="G2380" t="s">
        <v>2247</v>
      </c>
    </row>
    <row r="2381" spans="1:7">
      <c r="A2381" s="178" t="s">
        <v>1304</v>
      </c>
      <c r="B2381" s="1131" t="s">
        <v>56</v>
      </c>
      <c r="C2381" s="23">
        <v>46010</v>
      </c>
      <c r="D2381" s="89">
        <v>2064</v>
      </c>
      <c r="G2381" t="s">
        <v>2247</v>
      </c>
    </row>
    <row r="2382" spans="1:7">
      <c r="A2382" s="178" t="s">
        <v>1316</v>
      </c>
      <c r="B2382" s="1131" t="s">
        <v>56</v>
      </c>
      <c r="C2382" s="23">
        <v>46010</v>
      </c>
      <c r="D2382" s="89">
        <v>1683</v>
      </c>
      <c r="G2382" t="s">
        <v>2247</v>
      </c>
    </row>
    <row r="2383" spans="1:7">
      <c r="A2383" s="178" t="s">
        <v>1307</v>
      </c>
      <c r="B2383" s="1131" t="s">
        <v>56</v>
      </c>
      <c r="C2383" s="23">
        <v>46010</v>
      </c>
      <c r="D2383" s="89">
        <v>1235</v>
      </c>
      <c r="G2383" t="s">
        <v>2247</v>
      </c>
    </row>
    <row r="2384" spans="1:7">
      <c r="A2384" s="178" t="s">
        <v>1301</v>
      </c>
      <c r="B2384" s="1131" t="s">
        <v>56</v>
      </c>
      <c r="C2384" s="23">
        <v>46010</v>
      </c>
      <c r="F2384" s="11" t="s">
        <v>2348</v>
      </c>
      <c r="G2384" t="s">
        <v>2247</v>
      </c>
    </row>
    <row r="2385" spans="1:7">
      <c r="A2385" s="178" t="s">
        <v>1331</v>
      </c>
      <c r="B2385" s="1131" t="s">
        <v>56</v>
      </c>
      <c r="C2385" s="23">
        <v>46010</v>
      </c>
      <c r="D2385" s="11">
        <v>780</v>
      </c>
      <c r="E2385" s="135"/>
      <c r="F2385" s="50"/>
      <c r="G2385" t="s">
        <v>2247</v>
      </c>
    </row>
    <row r="2386" spans="1:7">
      <c r="A2386" s="178" t="s">
        <v>1507</v>
      </c>
      <c r="B2386" s="1131"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6" t="s">
        <v>56</v>
      </c>
      <c r="C2404" s="23">
        <v>46014</v>
      </c>
      <c r="E2404" s="250">
        <v>14727</v>
      </c>
      <c r="F2404" s="347" t="s">
        <v>2353</v>
      </c>
      <c r="G2404" t="s">
        <v>2247</v>
      </c>
    </row>
    <row r="2405" spans="1:7">
      <c r="A2405" s="296" t="s">
        <v>1322</v>
      </c>
      <c r="B2405" s="1177"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5"/>
      <c r="B2408" s="896"/>
      <c r="C2408" s="23">
        <v>46016</v>
      </c>
      <c r="G2408" t="s">
        <v>2247</v>
      </c>
    </row>
    <row r="2409" spans="1:7">
      <c r="A2409" s="296"/>
      <c r="B2409" s="1177"/>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7">
        <v>46022</v>
      </c>
      <c r="D2430" s="50"/>
      <c r="E2430" s="646">
        <v>1565</v>
      </c>
      <c r="F2430" s="50"/>
      <c r="G2430" t="s">
        <v>2247</v>
      </c>
    </row>
    <row r="2431" spans="1:7">
      <c r="A2431" s="895"/>
      <c r="B2431" s="896"/>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8"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3">
        <v>1789</v>
      </c>
      <c r="E2439" s="11"/>
      <c r="G2439" t="s">
        <v>2359</v>
      </c>
    </row>
    <row r="2440" spans="1:7">
      <c r="A2440" s="178" t="s">
        <v>1325</v>
      </c>
      <c r="B2440" s="91" t="s">
        <v>56</v>
      </c>
      <c r="C2440" s="23">
        <v>46028</v>
      </c>
      <c r="D2440" s="793">
        <v>2362</v>
      </c>
      <c r="E2440" s="11"/>
      <c r="G2440" t="s">
        <v>2359</v>
      </c>
    </row>
    <row r="2441" spans="1:7">
      <c r="A2441" s="178" t="s">
        <v>1036</v>
      </c>
      <c r="B2441" s="91" t="s">
        <v>56</v>
      </c>
      <c r="C2441" s="23">
        <v>46028</v>
      </c>
      <c r="D2441" s="793">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8" t="s">
        <v>1122</v>
      </c>
      <c r="B2444" s="874" t="s">
        <v>56</v>
      </c>
      <c r="C2444" s="23">
        <v>46028</v>
      </c>
      <c r="D2444" s="793">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8" t="s">
        <v>56</v>
      </c>
      <c r="C2446" s="23">
        <v>46029</v>
      </c>
      <c r="D2446" s="38">
        <v>0</v>
      </c>
      <c r="E2446" s="11"/>
      <c r="F2446" s="240" t="s">
        <v>2362</v>
      </c>
      <c r="G2446" t="s">
        <v>2359</v>
      </c>
    </row>
    <row r="2447" spans="1:7">
      <c r="A2447" s="178" t="s">
        <v>1065</v>
      </c>
      <c r="B2447" s="91" t="s">
        <v>56</v>
      </c>
      <c r="C2447" s="23">
        <v>46029</v>
      </c>
      <c r="D2447" s="793">
        <v>1687</v>
      </c>
      <c r="E2447" s="11"/>
      <c r="G2447" t="s">
        <v>2359</v>
      </c>
    </row>
    <row r="2448" spans="1:7">
      <c r="A2448" s="178" t="s">
        <v>1068</v>
      </c>
      <c r="B2448" s="91" t="s">
        <v>56</v>
      </c>
      <c r="C2448" s="23">
        <v>46029</v>
      </c>
      <c r="D2448" s="793">
        <v>1056</v>
      </c>
      <c r="E2448" s="11"/>
      <c r="F2448" s="1147" t="s">
        <v>2363</v>
      </c>
      <c r="G2448" t="s">
        <v>2359</v>
      </c>
    </row>
    <row r="2449" spans="1:7">
      <c r="A2449" s="178" t="s">
        <v>1036</v>
      </c>
      <c r="B2449" s="91" t="s">
        <v>56</v>
      </c>
      <c r="C2449" s="23">
        <v>46029</v>
      </c>
      <c r="D2449" s="38">
        <v>180</v>
      </c>
      <c r="E2449" s="11"/>
      <c r="F2449" s="1147" t="s">
        <v>1532</v>
      </c>
      <c r="G2449" t="s">
        <v>2359</v>
      </c>
    </row>
    <row r="2450" spans="1:7">
      <c r="A2450" s="178" t="s">
        <v>922</v>
      </c>
      <c r="B2450" s="91" t="s">
        <v>52</v>
      </c>
      <c r="C2450" s="23">
        <v>46029</v>
      </c>
      <c r="D2450" s="793">
        <v>2151</v>
      </c>
      <c r="E2450" s="11"/>
      <c r="F2450" s="1147"/>
      <c r="G2450" t="s">
        <v>2359</v>
      </c>
    </row>
    <row r="2451" spans="1:7">
      <c r="A2451" s="178" t="s">
        <v>1325</v>
      </c>
      <c r="B2451" s="91" t="s">
        <v>56</v>
      </c>
      <c r="C2451" s="23">
        <v>46029</v>
      </c>
      <c r="D2451" s="793">
        <v>3079</v>
      </c>
      <c r="E2451" s="11"/>
      <c r="F2451" s="1147"/>
      <c r="G2451" t="s">
        <v>2359</v>
      </c>
    </row>
    <row r="2452" spans="1:7">
      <c r="A2452" s="296" t="s">
        <v>1310</v>
      </c>
      <c r="B2452" s="587" t="s">
        <v>56</v>
      </c>
      <c r="C2452" s="23">
        <v>46029</v>
      </c>
      <c r="D2452" s="38">
        <v>0</v>
      </c>
      <c r="E2452" s="11"/>
      <c r="F2452" s="1178" t="s">
        <v>2358</v>
      </c>
      <c r="G2452" t="s">
        <v>2359</v>
      </c>
    </row>
    <row r="2453" spans="1:7" ht="15.75">
      <c r="A2453" s="178" t="s">
        <v>435</v>
      </c>
      <c r="B2453" s="175" t="s">
        <v>1451</v>
      </c>
      <c r="C2453" s="239">
        <v>46030</v>
      </c>
      <c r="D2453" s="38">
        <v>85</v>
      </c>
      <c r="E2453" s="11"/>
      <c r="F2453" s="1147"/>
      <c r="G2453" t="s">
        <v>2359</v>
      </c>
    </row>
    <row r="2454" spans="1:7" ht="15.75">
      <c r="A2454" s="178" t="s">
        <v>505</v>
      </c>
      <c r="B2454" s="175" t="s">
        <v>1451</v>
      </c>
      <c r="C2454" s="239">
        <v>46030</v>
      </c>
      <c r="D2454" s="38">
        <v>113</v>
      </c>
      <c r="E2454" s="11"/>
      <c r="F2454" s="1147" t="s">
        <v>2364</v>
      </c>
      <c r="G2454" t="s">
        <v>2359</v>
      </c>
    </row>
    <row r="2455" spans="1:7">
      <c r="A2455" s="317" t="s">
        <v>1065</v>
      </c>
      <c r="B2455" s="788" t="s">
        <v>56</v>
      </c>
      <c r="C2455" s="23">
        <v>46030</v>
      </c>
      <c r="D2455" s="793">
        <v>1053</v>
      </c>
      <c r="E2455" s="11"/>
      <c r="F2455" s="1147" t="s">
        <v>2365</v>
      </c>
      <c r="G2455" t="s">
        <v>2359</v>
      </c>
    </row>
    <row r="2456" spans="1:7">
      <c r="A2456" s="178" t="s">
        <v>922</v>
      </c>
      <c r="B2456" s="91" t="s">
        <v>52</v>
      </c>
      <c r="C2456" s="23">
        <v>46030</v>
      </c>
      <c r="D2456" s="793">
        <v>1926</v>
      </c>
      <c r="E2456" s="11"/>
      <c r="F2456" s="1147"/>
      <c r="G2456" t="s">
        <v>2359</v>
      </c>
    </row>
    <row r="2457" spans="1:7">
      <c r="A2457" s="178" t="s">
        <v>1328</v>
      </c>
      <c r="B2457" s="91" t="s">
        <v>56</v>
      </c>
      <c r="C2457" s="23">
        <v>46030</v>
      </c>
      <c r="D2457" s="793">
        <v>2367</v>
      </c>
      <c r="E2457" s="11"/>
      <c r="F2457" s="1147"/>
      <c r="G2457" t="s">
        <v>2359</v>
      </c>
    </row>
    <row r="2458" spans="1:7">
      <c r="A2458" s="178" t="s">
        <v>927</v>
      </c>
      <c r="B2458" s="91" t="s">
        <v>2366</v>
      </c>
      <c r="C2458" s="23">
        <v>46030</v>
      </c>
      <c r="D2458" s="793"/>
      <c r="E2458" s="793">
        <v>2706</v>
      </c>
      <c r="F2458" s="1147"/>
      <c r="G2458" t="s">
        <v>2359</v>
      </c>
    </row>
    <row r="2459" spans="1:7">
      <c r="A2459" s="178" t="s">
        <v>927</v>
      </c>
      <c r="B2459" s="91" t="s">
        <v>2366</v>
      </c>
      <c r="C2459" s="23">
        <v>46031</v>
      </c>
      <c r="D2459" s="38">
        <v>0</v>
      </c>
      <c r="E2459" s="38"/>
      <c r="F2459" s="795" t="s">
        <v>2367</v>
      </c>
      <c r="G2459" t="s">
        <v>2359</v>
      </c>
    </row>
    <row r="2460" spans="1:7">
      <c r="A2460" s="178" t="s">
        <v>933</v>
      </c>
      <c r="B2460" s="91" t="s">
        <v>2366</v>
      </c>
      <c r="C2460" s="23">
        <v>46031</v>
      </c>
      <c r="D2460" s="38">
        <v>0</v>
      </c>
      <c r="E2460" s="38"/>
      <c r="F2460" s="1147" t="s">
        <v>1578</v>
      </c>
      <c r="G2460" t="s">
        <v>2359</v>
      </c>
    </row>
    <row r="2461" spans="1:7">
      <c r="A2461" s="178" t="s">
        <v>922</v>
      </c>
      <c r="B2461" s="91" t="s">
        <v>52</v>
      </c>
      <c r="C2461" s="23">
        <v>46031</v>
      </c>
      <c r="D2461" s="793">
        <v>1000</v>
      </c>
      <c r="E2461" s="38"/>
      <c r="F2461" s="795"/>
      <c r="G2461" t="s">
        <v>2359</v>
      </c>
    </row>
    <row r="2462" spans="1:7">
      <c r="A2462" s="178" t="s">
        <v>1304</v>
      </c>
      <c r="B2462" s="91" t="s">
        <v>56</v>
      </c>
      <c r="C2462" s="23">
        <v>46031</v>
      </c>
      <c r="D2462" s="793">
        <v>104</v>
      </c>
      <c r="E2462" s="38"/>
      <c r="F2462" s="795"/>
      <c r="G2462" t="s">
        <v>2359</v>
      </c>
    </row>
    <row r="2463" spans="1:7">
      <c r="A2463" s="178" t="s">
        <v>1307</v>
      </c>
      <c r="B2463" s="91" t="s">
        <v>56</v>
      </c>
      <c r="C2463" s="23">
        <v>46031</v>
      </c>
      <c r="D2463" s="38"/>
      <c r="E2463" s="793">
        <v>1056</v>
      </c>
      <c r="F2463" s="795"/>
      <c r="G2463" t="s">
        <v>2359</v>
      </c>
    </row>
    <row r="2464" spans="1:7">
      <c r="A2464" s="178" t="s">
        <v>1298</v>
      </c>
      <c r="B2464" s="91" t="s">
        <v>56</v>
      </c>
      <c r="C2464" s="23">
        <v>46031</v>
      </c>
      <c r="D2464" s="38"/>
      <c r="E2464" s="793">
        <v>1090</v>
      </c>
      <c r="F2464" s="1147"/>
      <c r="G2464" t="s">
        <v>2359</v>
      </c>
    </row>
    <row r="2465" spans="1:7">
      <c r="A2465" s="178" t="s">
        <v>1328</v>
      </c>
      <c r="B2465" s="91" t="s">
        <v>56</v>
      </c>
      <c r="C2465" s="23">
        <v>46031</v>
      </c>
      <c r="D2465" s="38">
        <v>447</v>
      </c>
      <c r="E2465" s="38"/>
      <c r="F2465" s="795"/>
      <c r="G2465" t="s">
        <v>2359</v>
      </c>
    </row>
    <row r="2466" spans="1:7">
      <c r="A2466" s="178" t="s">
        <v>845</v>
      </c>
      <c r="B2466" s="91" t="s">
        <v>52</v>
      </c>
      <c r="C2466" s="23">
        <v>46031</v>
      </c>
      <c r="D2466" s="793">
        <v>1319</v>
      </c>
      <c r="E2466" s="38"/>
      <c r="F2466" s="795" t="s">
        <v>2368</v>
      </c>
      <c r="G2466" t="s">
        <v>2359</v>
      </c>
    </row>
    <row r="2467" spans="1:7">
      <c r="A2467" s="178" t="s">
        <v>1065</v>
      </c>
      <c r="B2467" s="91" t="s">
        <v>56</v>
      </c>
      <c r="C2467" s="23">
        <v>46034</v>
      </c>
      <c r="D2467" s="38">
        <v>0</v>
      </c>
      <c r="E2467" s="38"/>
      <c r="F2467" s="1178" t="s">
        <v>1749</v>
      </c>
      <c r="G2467" t="s">
        <v>2359</v>
      </c>
    </row>
    <row r="2468" spans="1:7">
      <c r="A2468" s="178" t="s">
        <v>142</v>
      </c>
      <c r="B2468" s="91" t="s">
        <v>2366</v>
      </c>
      <c r="C2468" s="23">
        <v>46034</v>
      </c>
      <c r="D2468" s="38"/>
      <c r="E2468" s="38">
        <v>640</v>
      </c>
      <c r="F2468" s="795"/>
      <c r="G2468" t="s">
        <v>2359</v>
      </c>
    </row>
    <row r="2469" spans="1:7">
      <c r="A2469" s="296" t="s">
        <v>936</v>
      </c>
      <c r="B2469" s="587" t="s">
        <v>2366</v>
      </c>
      <c r="C2469" s="23">
        <v>46034</v>
      </c>
      <c r="D2469" s="38"/>
      <c r="E2469" s="38">
        <v>428</v>
      </c>
      <c r="F2469" s="795" t="s">
        <v>1578</v>
      </c>
      <c r="G2469" t="s">
        <v>2359</v>
      </c>
    </row>
    <row r="2470" spans="1:7" ht="15.75">
      <c r="A2470" s="178" t="s">
        <v>517</v>
      </c>
      <c r="B2470" s="175" t="s">
        <v>1451</v>
      </c>
      <c r="C2470" s="239">
        <v>46034</v>
      </c>
      <c r="D2470" s="38">
        <v>205</v>
      </c>
      <c r="E2470" s="38"/>
      <c r="F2470" s="1147" t="s">
        <v>2188</v>
      </c>
      <c r="G2470" t="s">
        <v>2359</v>
      </c>
    </row>
    <row r="2471" spans="1:7">
      <c r="A2471" s="317" t="s">
        <v>1328</v>
      </c>
      <c r="B2471" s="788" t="s">
        <v>56</v>
      </c>
      <c r="C2471" s="23">
        <v>46034</v>
      </c>
      <c r="D2471" s="38">
        <v>858</v>
      </c>
      <c r="E2471" s="38"/>
      <c r="F2471" s="795"/>
      <c r="G2471" t="s">
        <v>2359</v>
      </c>
    </row>
    <row r="2472" spans="1:7">
      <c r="A2472" s="178" t="s">
        <v>1242</v>
      </c>
      <c r="B2472" s="91" t="s">
        <v>56</v>
      </c>
      <c r="C2472" s="23">
        <v>46034</v>
      </c>
      <c r="D2472" s="793">
        <v>4915</v>
      </c>
      <c r="E2472" s="38"/>
      <c r="F2472" s="795"/>
      <c r="G2472" t="s">
        <v>2359</v>
      </c>
    </row>
    <row r="2473" spans="1:7">
      <c r="A2473" s="178" t="s">
        <v>1239</v>
      </c>
      <c r="B2473" s="91" t="s">
        <v>56</v>
      </c>
      <c r="C2473" s="23">
        <v>46034</v>
      </c>
      <c r="D2473" s="38">
        <v>813</v>
      </c>
      <c r="E2473" s="38"/>
      <c r="F2473" s="795"/>
      <c r="G2473" t="s">
        <v>2359</v>
      </c>
    </row>
    <row r="2474" spans="1:7">
      <c r="A2474" s="178" t="s">
        <v>1068</v>
      </c>
      <c r="B2474" s="91" t="s">
        <v>56</v>
      </c>
      <c r="C2474" s="23">
        <v>46034</v>
      </c>
      <c r="D2474" s="793">
        <v>1356</v>
      </c>
      <c r="E2474" s="38"/>
      <c r="F2474" s="795" t="s">
        <v>2369</v>
      </c>
      <c r="G2474" t="s">
        <v>2359</v>
      </c>
    </row>
    <row r="2475" spans="1:7">
      <c r="A2475" s="178" t="s">
        <v>1367</v>
      </c>
      <c r="B2475" s="91" t="s">
        <v>58</v>
      </c>
      <c r="C2475" s="23">
        <v>46034</v>
      </c>
      <c r="D2475" s="38">
        <v>607</v>
      </c>
      <c r="E2475" s="38"/>
      <c r="F2475" s="795"/>
      <c r="G2475" t="s">
        <v>2359</v>
      </c>
    </row>
    <row r="2476" spans="1:7">
      <c r="A2476" s="178" t="s">
        <v>922</v>
      </c>
      <c r="B2476" s="91" t="s">
        <v>52</v>
      </c>
      <c r="C2476" s="23">
        <v>46034</v>
      </c>
      <c r="D2476" s="793">
        <v>1812</v>
      </c>
      <c r="E2476" s="38"/>
      <c r="F2476" s="795"/>
      <c r="G2476" t="s">
        <v>2359</v>
      </c>
    </row>
    <row r="2477" spans="1:7">
      <c r="A2477" s="178" t="s">
        <v>1122</v>
      </c>
      <c r="B2477" s="91" t="s">
        <v>56</v>
      </c>
      <c r="C2477" s="23">
        <v>46034</v>
      </c>
      <c r="D2477" s="793">
        <v>1314</v>
      </c>
      <c r="E2477" s="38"/>
      <c r="F2477" s="795" t="s">
        <v>1950</v>
      </c>
      <c r="G2477" t="s">
        <v>2359</v>
      </c>
    </row>
    <row r="2478" spans="1:7">
      <c r="A2478" s="296" t="s">
        <v>845</v>
      </c>
      <c r="B2478" s="587" t="s">
        <v>52</v>
      </c>
      <c r="C2478" s="23">
        <v>46034</v>
      </c>
      <c r="D2478" s="38">
        <v>926</v>
      </c>
      <c r="E2478" s="38"/>
      <c r="F2478" s="795" t="s">
        <v>2370</v>
      </c>
      <c r="G2478" t="s">
        <v>2359</v>
      </c>
    </row>
    <row r="2479" spans="1:7" ht="15.75">
      <c r="A2479" s="178" t="s">
        <v>1155</v>
      </c>
      <c r="B2479" s="175" t="s">
        <v>1451</v>
      </c>
      <c r="C2479" s="239">
        <v>46035</v>
      </c>
      <c r="D2479" s="38"/>
      <c r="E2479" s="793">
        <v>2112</v>
      </c>
      <c r="F2479" s="795"/>
      <c r="G2479" t="s">
        <v>2359</v>
      </c>
    </row>
    <row r="2480" spans="1:7">
      <c r="A2480" s="317" t="s">
        <v>1110</v>
      </c>
      <c r="B2480" s="788" t="s">
        <v>56</v>
      </c>
      <c r="C2480" s="23">
        <v>46035</v>
      </c>
      <c r="D2480" s="38"/>
      <c r="E2480" s="793">
        <v>1208</v>
      </c>
      <c r="F2480" s="1147"/>
      <c r="G2480" t="s">
        <v>2359</v>
      </c>
    </row>
    <row r="2481" spans="1:7">
      <c r="A2481" s="178" t="s">
        <v>1242</v>
      </c>
      <c r="B2481" s="91" t="s">
        <v>56</v>
      </c>
      <c r="C2481" s="23">
        <v>46035</v>
      </c>
      <c r="D2481" s="38">
        <v>914</v>
      </c>
      <c r="E2481" s="38"/>
      <c r="F2481" s="795" t="s">
        <v>2371</v>
      </c>
      <c r="G2481" t="s">
        <v>2359</v>
      </c>
    </row>
    <row r="2482" spans="1:7">
      <c r="A2482" s="178" t="s">
        <v>1427</v>
      </c>
      <c r="B2482" s="91" t="s">
        <v>56</v>
      </c>
      <c r="C2482" s="23">
        <v>46035</v>
      </c>
      <c r="D2482" s="793">
        <v>6092</v>
      </c>
      <c r="E2482" s="38"/>
      <c r="F2482" s="795"/>
      <c r="G2482" t="s">
        <v>2359</v>
      </c>
    </row>
    <row r="2483" spans="1:7">
      <c r="A2483" s="178" t="s">
        <v>1239</v>
      </c>
      <c r="B2483" s="91" t="s">
        <v>56</v>
      </c>
      <c r="C2483" s="23">
        <v>46035</v>
      </c>
      <c r="D2483" s="793">
        <v>1491</v>
      </c>
      <c r="E2483" s="38"/>
      <c r="F2483" s="795"/>
      <c r="G2483" t="s">
        <v>2359</v>
      </c>
    </row>
    <row r="2484" spans="1:7">
      <c r="A2484" s="178" t="s">
        <v>1244</v>
      </c>
      <c r="B2484" s="91" t="s">
        <v>56</v>
      </c>
      <c r="C2484" s="23">
        <v>46035</v>
      </c>
      <c r="D2484" s="38">
        <v>822</v>
      </c>
      <c r="E2484" s="38"/>
      <c r="F2484" s="795"/>
      <c r="G2484" t="s">
        <v>2359</v>
      </c>
    </row>
    <row r="2485" spans="1:7">
      <c r="A2485" s="296" t="s">
        <v>1068</v>
      </c>
      <c r="B2485" s="587" t="s">
        <v>56</v>
      </c>
      <c r="C2485" s="23">
        <v>46035</v>
      </c>
      <c r="D2485" s="793">
        <v>1435</v>
      </c>
      <c r="E2485" s="38"/>
      <c r="F2485" s="795" t="s">
        <v>2372</v>
      </c>
      <c r="G2485" t="s">
        <v>2359</v>
      </c>
    </row>
    <row r="2486" spans="1:7" ht="15.75">
      <c r="A2486" s="178" t="s">
        <v>435</v>
      </c>
      <c r="B2486" s="175" t="s">
        <v>1451</v>
      </c>
      <c r="C2486" s="239">
        <v>46035</v>
      </c>
      <c r="D2486" s="38">
        <v>312</v>
      </c>
      <c r="E2486" s="38"/>
      <c r="F2486" s="1147" t="s">
        <v>1651</v>
      </c>
      <c r="G2486" t="s">
        <v>2359</v>
      </c>
    </row>
    <row r="2487" spans="1:7">
      <c r="A2487" s="317" t="s">
        <v>922</v>
      </c>
      <c r="B2487" s="788" t="s">
        <v>52</v>
      </c>
      <c r="C2487" s="23">
        <v>46035</v>
      </c>
      <c r="D2487" s="793">
        <v>1838</v>
      </c>
      <c r="E2487" s="38"/>
      <c r="F2487" s="1147"/>
      <c r="G2487" t="s">
        <v>2359</v>
      </c>
    </row>
    <row r="2488" spans="1:7">
      <c r="A2488" s="178" t="s">
        <v>1340</v>
      </c>
      <c r="B2488" s="91" t="s">
        <v>2373</v>
      </c>
      <c r="C2488" s="23">
        <v>46035</v>
      </c>
      <c r="D2488" s="38"/>
      <c r="E2488" s="793">
        <v>5312</v>
      </c>
      <c r="F2488" s="795" t="s">
        <v>2374</v>
      </c>
      <c r="G2488" t="s">
        <v>2359</v>
      </c>
    </row>
    <row r="2489" spans="1:7">
      <c r="A2489" s="178" t="s">
        <v>1367</v>
      </c>
      <c r="B2489" s="91" t="s">
        <v>58</v>
      </c>
      <c r="C2489" s="23">
        <v>46035</v>
      </c>
      <c r="D2489" s="38">
        <v>662</v>
      </c>
      <c r="E2489" s="38"/>
      <c r="F2489" s="795"/>
      <c r="G2489" t="s">
        <v>2359</v>
      </c>
    </row>
    <row r="2490" spans="1:7">
      <c r="A2490" s="296" t="s">
        <v>845</v>
      </c>
      <c r="B2490" s="587" t="s">
        <v>52</v>
      </c>
      <c r="C2490" s="23">
        <v>46035</v>
      </c>
      <c r="D2490" s="793">
        <v>1128</v>
      </c>
      <c r="E2490" s="38"/>
      <c r="F2490" s="795" t="s">
        <v>2375</v>
      </c>
      <c r="G2490" t="s">
        <v>2359</v>
      </c>
    </row>
    <row r="2491" spans="1:7" ht="15.75">
      <c r="A2491" s="178" t="s">
        <v>1036</v>
      </c>
      <c r="B2491" s="175" t="s">
        <v>1451</v>
      </c>
      <c r="C2491" s="239">
        <v>46035</v>
      </c>
      <c r="D2491" s="793"/>
      <c r="E2491" s="38">
        <v>576</v>
      </c>
      <c r="F2491" s="795"/>
      <c r="G2491" t="s">
        <v>2359</v>
      </c>
    </row>
    <row r="2492" spans="1:7">
      <c r="A2492" s="317" t="s">
        <v>1036</v>
      </c>
      <c r="B2492" s="788" t="s">
        <v>56</v>
      </c>
      <c r="C2492" s="23">
        <v>46036</v>
      </c>
      <c r="D2492" s="38">
        <v>0</v>
      </c>
      <c r="E2492" s="11"/>
      <c r="F2492" s="1178" t="s">
        <v>1749</v>
      </c>
      <c r="G2492" t="s">
        <v>2359</v>
      </c>
    </row>
    <row r="2493" spans="1:7">
      <c r="A2493" s="178" t="s">
        <v>1427</v>
      </c>
      <c r="B2493" s="91" t="s">
        <v>56</v>
      </c>
      <c r="C2493" s="23">
        <v>46036</v>
      </c>
      <c r="D2493" s="38">
        <v>0</v>
      </c>
      <c r="E2493" s="11"/>
      <c r="F2493" s="795" t="s">
        <v>2376</v>
      </c>
      <c r="G2493" t="s">
        <v>2359</v>
      </c>
    </row>
    <row r="2494" spans="1:7">
      <c r="A2494" s="178" t="s">
        <v>1239</v>
      </c>
      <c r="B2494" s="91" t="s">
        <v>56</v>
      </c>
      <c r="C2494" s="23">
        <v>46036</v>
      </c>
      <c r="D2494" s="793">
        <v>1062</v>
      </c>
      <c r="E2494" s="11"/>
      <c r="F2494" s="795"/>
      <c r="G2494" t="s">
        <v>2359</v>
      </c>
    </row>
    <row r="2495" spans="1:7">
      <c r="A2495" s="178" t="s">
        <v>1244</v>
      </c>
      <c r="B2495" s="91" t="s">
        <v>56</v>
      </c>
      <c r="C2495" s="23">
        <v>46036</v>
      </c>
      <c r="D2495" s="793">
        <v>2611</v>
      </c>
      <c r="E2495" s="11"/>
      <c r="F2495" s="795"/>
      <c r="G2495" t="s">
        <v>2359</v>
      </c>
    </row>
    <row r="2496" spans="1:7">
      <c r="A2496" s="178" t="s">
        <v>1367</v>
      </c>
      <c r="B2496" s="91" t="s">
        <v>58</v>
      </c>
      <c r="C2496" s="23">
        <v>46036</v>
      </c>
      <c r="D2496" s="38">
        <v>877</v>
      </c>
      <c r="E2496" s="11"/>
      <c r="F2496" s="795" t="s">
        <v>2377</v>
      </c>
      <c r="G2496" t="s">
        <v>2359</v>
      </c>
    </row>
    <row r="2497" spans="1:7">
      <c r="A2497" s="178" t="s">
        <v>130</v>
      </c>
      <c r="B2497" s="91" t="s">
        <v>52</v>
      </c>
      <c r="C2497" s="23">
        <v>46036</v>
      </c>
      <c r="D2497" s="793">
        <v>1200</v>
      </c>
      <c r="E2497" s="11"/>
      <c r="F2497" s="795"/>
      <c r="G2497" t="s">
        <v>2359</v>
      </c>
    </row>
    <row r="2498" spans="1:7">
      <c r="A2498" s="178" t="s">
        <v>845</v>
      </c>
      <c r="B2498" s="91" t="s">
        <v>52</v>
      </c>
      <c r="C2498" s="23">
        <v>46036</v>
      </c>
      <c r="D2498" s="793">
        <v>1082</v>
      </c>
      <c r="E2498" s="11"/>
      <c r="F2498" s="795" t="s">
        <v>2378</v>
      </c>
      <c r="G2498" t="s">
        <v>2359</v>
      </c>
    </row>
    <row r="2499" spans="1:7">
      <c r="A2499" s="178" t="s">
        <v>1068</v>
      </c>
      <c r="B2499" s="91" t="s">
        <v>56</v>
      </c>
      <c r="C2499" s="23">
        <v>46036</v>
      </c>
      <c r="D2499" s="793">
        <v>1295</v>
      </c>
      <c r="E2499" s="11"/>
      <c r="F2499" s="795" t="s">
        <v>2379</v>
      </c>
      <c r="G2499" t="s">
        <v>2359</v>
      </c>
    </row>
    <row r="2500" spans="1:7">
      <c r="A2500" s="296" t="s">
        <v>1248</v>
      </c>
      <c r="B2500" s="587" t="s">
        <v>56</v>
      </c>
      <c r="C2500" s="23">
        <v>46036</v>
      </c>
      <c r="D2500" s="38">
        <v>544</v>
      </c>
      <c r="E2500" s="11"/>
      <c r="F2500" s="795" t="s">
        <v>2380</v>
      </c>
      <c r="G2500" t="s">
        <v>2359</v>
      </c>
    </row>
    <row r="2501" spans="1:7" ht="15.75">
      <c r="A2501" s="178" t="s">
        <v>1307</v>
      </c>
      <c r="B2501" s="175" t="s">
        <v>1451</v>
      </c>
      <c r="C2501" s="239">
        <v>46036</v>
      </c>
      <c r="D2501" s="38"/>
      <c r="E2501" s="793">
        <v>1562</v>
      </c>
      <c r="F2501" s="795"/>
      <c r="G2501" t="s">
        <v>2359</v>
      </c>
    </row>
    <row r="2502" spans="1:7">
      <c r="A2502" s="317" t="s">
        <v>1242</v>
      </c>
      <c r="B2502" s="788" t="s">
        <v>56</v>
      </c>
      <c r="C2502" s="23">
        <v>46036</v>
      </c>
      <c r="D2502" s="38">
        <v>0</v>
      </c>
      <c r="E2502" s="11"/>
      <c r="F2502" s="795" t="s">
        <v>2381</v>
      </c>
      <c r="G2502" t="s">
        <v>2359</v>
      </c>
    </row>
    <row r="2503" spans="1:7">
      <c r="A2503" s="178" t="s">
        <v>1246</v>
      </c>
      <c r="B2503" s="91" t="s">
        <v>56</v>
      </c>
      <c r="C2503" s="23">
        <v>46036</v>
      </c>
      <c r="D2503" s="793">
        <v>1728</v>
      </c>
      <c r="E2503" s="11"/>
      <c r="F2503" s="795" t="s">
        <v>2036</v>
      </c>
      <c r="G2503" t="s">
        <v>2359</v>
      </c>
    </row>
    <row r="2504" spans="1:7">
      <c r="A2504" s="178" t="s">
        <v>1239</v>
      </c>
      <c r="B2504" s="91" t="s">
        <v>56</v>
      </c>
      <c r="C2504" s="23">
        <v>46037</v>
      </c>
      <c r="D2504" s="38">
        <v>527</v>
      </c>
      <c r="E2504" s="11"/>
      <c r="F2504" s="795" t="s">
        <v>2101</v>
      </c>
      <c r="G2504" t="s">
        <v>2359</v>
      </c>
    </row>
    <row r="2505" spans="1:7">
      <c r="A2505" s="178" t="s">
        <v>1250</v>
      </c>
      <c r="B2505" s="91" t="s">
        <v>56</v>
      </c>
      <c r="C2505" s="23">
        <v>46037</v>
      </c>
      <c r="D2505" s="793">
        <v>1562</v>
      </c>
      <c r="E2505" s="11"/>
      <c r="F2505" s="795"/>
      <c r="G2505" t="s">
        <v>2359</v>
      </c>
    </row>
    <row r="2506" spans="1:7">
      <c r="A2506" s="178" t="s">
        <v>1248</v>
      </c>
      <c r="B2506" s="91" t="s">
        <v>56</v>
      </c>
      <c r="C2506" s="23">
        <v>46037</v>
      </c>
      <c r="D2506" s="793">
        <v>2832</v>
      </c>
      <c r="E2506" s="11"/>
      <c r="F2506" s="795"/>
      <c r="G2506" t="s">
        <v>2359</v>
      </c>
    </row>
    <row r="2507" spans="1:7">
      <c r="A2507" s="178" t="s">
        <v>1427</v>
      </c>
      <c r="B2507" s="91" t="s">
        <v>56</v>
      </c>
      <c r="C2507" s="23">
        <v>46037</v>
      </c>
      <c r="D2507" s="38">
        <v>0</v>
      </c>
      <c r="E2507" s="11"/>
      <c r="F2507" s="795" t="s">
        <v>2382</v>
      </c>
      <c r="G2507" t="s">
        <v>2359</v>
      </c>
    </row>
    <row r="2508" spans="1:7">
      <c r="A2508" s="178" t="s">
        <v>1252</v>
      </c>
      <c r="B2508" s="91" t="s">
        <v>56</v>
      </c>
      <c r="C2508" s="23">
        <v>46037</v>
      </c>
      <c r="D2508" s="793">
        <v>1639</v>
      </c>
      <c r="E2508" s="11"/>
      <c r="F2508" s="795"/>
      <c r="G2508" t="s">
        <v>2359</v>
      </c>
    </row>
    <row r="2509" spans="1:7">
      <c r="A2509" s="178" t="s">
        <v>130</v>
      </c>
      <c r="B2509" s="91" t="s">
        <v>52</v>
      </c>
      <c r="C2509" s="23">
        <v>46037</v>
      </c>
      <c r="D2509" s="38">
        <v>445</v>
      </c>
      <c r="E2509" s="11"/>
      <c r="F2509" s="795"/>
      <c r="G2509" t="s">
        <v>2359</v>
      </c>
    </row>
    <row r="2510" spans="1:7">
      <c r="A2510" s="178" t="s">
        <v>1367</v>
      </c>
      <c r="B2510" s="91" t="s">
        <v>58</v>
      </c>
      <c r="C2510" s="23">
        <v>46037</v>
      </c>
      <c r="D2510" s="38">
        <v>499</v>
      </c>
      <c r="E2510" s="11"/>
      <c r="F2510" s="795" t="s">
        <v>2383</v>
      </c>
      <c r="G2510" t="s">
        <v>2359</v>
      </c>
    </row>
    <row r="2511" spans="1:7">
      <c r="A2511" s="296" t="s">
        <v>845</v>
      </c>
      <c r="B2511" s="587" t="s">
        <v>52</v>
      </c>
      <c r="C2511" s="23">
        <v>46037</v>
      </c>
      <c r="D2511" s="793">
        <v>1325</v>
      </c>
      <c r="E2511" s="11"/>
      <c r="F2511" s="795" t="s">
        <v>2384</v>
      </c>
      <c r="G2511" t="s">
        <v>2359</v>
      </c>
    </row>
    <row r="2512" spans="1:7" ht="15.75">
      <c r="A2512" s="178" t="s">
        <v>386</v>
      </c>
      <c r="B2512" s="175" t="s">
        <v>1451</v>
      </c>
      <c r="C2512" s="239">
        <v>46037</v>
      </c>
      <c r="D2512" s="38">
        <v>142</v>
      </c>
      <c r="E2512" s="11"/>
      <c r="F2512" s="795" t="s">
        <v>2385</v>
      </c>
      <c r="G2512" t="s">
        <v>2359</v>
      </c>
    </row>
    <row r="2513" spans="1:7">
      <c r="A2513" s="317" t="s">
        <v>922</v>
      </c>
      <c r="B2513" s="788" t="s">
        <v>52</v>
      </c>
      <c r="C2513" s="269">
        <v>46037</v>
      </c>
      <c r="D2513" s="258">
        <v>0</v>
      </c>
      <c r="E2513" s="182"/>
      <c r="F2513" s="178" t="s">
        <v>2386</v>
      </c>
      <c r="G2513" t="s">
        <v>2359</v>
      </c>
    </row>
    <row r="2514" spans="1:7">
      <c r="A2514" s="317" t="s">
        <v>1252</v>
      </c>
      <c r="B2514" s="91" t="s">
        <v>56</v>
      </c>
      <c r="C2514" s="269">
        <v>46038</v>
      </c>
      <c r="D2514" s="258">
        <v>987</v>
      </c>
      <c r="E2514" s="182"/>
      <c r="F2514" s="795"/>
      <c r="G2514" t="s">
        <v>2359</v>
      </c>
    </row>
    <row r="2515" spans="1:7">
      <c r="A2515" s="178" t="s">
        <v>1248</v>
      </c>
      <c r="B2515" s="91" t="s">
        <v>56</v>
      </c>
      <c r="C2515" s="23">
        <v>46038</v>
      </c>
      <c r="D2515" s="38">
        <v>457</v>
      </c>
      <c r="F2515" s="795"/>
      <c r="G2515" t="s">
        <v>2359</v>
      </c>
    </row>
    <row r="2516" spans="1:7">
      <c r="A2516" s="178" t="s">
        <v>1246</v>
      </c>
      <c r="B2516" s="91" t="s">
        <v>56</v>
      </c>
      <c r="C2516" s="23">
        <v>46038</v>
      </c>
      <c r="D2516" s="793">
        <v>3082</v>
      </c>
      <c r="F2516" s="795"/>
      <c r="G2516" t="s">
        <v>2359</v>
      </c>
    </row>
    <row r="2517" spans="1:7">
      <c r="A2517" s="178" t="s">
        <v>1367</v>
      </c>
      <c r="B2517" s="91" t="s">
        <v>58</v>
      </c>
      <c r="C2517" s="23">
        <v>46038</v>
      </c>
      <c r="D2517" s="38">
        <v>186</v>
      </c>
      <c r="F2517" s="795" t="s">
        <v>2380</v>
      </c>
      <c r="G2517" t="s">
        <v>2359</v>
      </c>
    </row>
    <row r="2518" spans="1:7">
      <c r="A2518" s="178" t="s">
        <v>130</v>
      </c>
      <c r="B2518" s="91" t="s">
        <v>52</v>
      </c>
      <c r="C2518" s="23">
        <v>46038</v>
      </c>
      <c r="D2518" s="38">
        <v>686</v>
      </c>
      <c r="F2518" s="796"/>
      <c r="G2518" t="s">
        <v>2359</v>
      </c>
    </row>
    <row r="2519" spans="1:7">
      <c r="A2519" s="296" t="s">
        <v>1250</v>
      </c>
      <c r="B2519" s="587" t="s">
        <v>56</v>
      </c>
      <c r="C2519" s="23">
        <v>46038</v>
      </c>
      <c r="D2519" s="793">
        <v>673</v>
      </c>
      <c r="F2519" s="795"/>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9"/>
      <c r="G2521" t="s">
        <v>2359</v>
      </c>
    </row>
    <row r="2522" spans="1:7">
      <c r="A2522" s="848" t="s">
        <v>845</v>
      </c>
      <c r="B2522" s="874" t="s">
        <v>52</v>
      </c>
      <c r="C2522" s="23">
        <v>46038</v>
      </c>
      <c r="D2522" s="38">
        <v>441</v>
      </c>
      <c r="E2522" s="135"/>
      <c r="F2522" s="796" t="s">
        <v>2388</v>
      </c>
      <c r="G2522" t="s">
        <v>2359</v>
      </c>
    </row>
    <row r="2523" spans="1:7">
      <c r="A2523" s="296"/>
      <c r="B2523" s="587"/>
      <c r="C2523" s="239">
        <v>46041</v>
      </c>
      <c r="D2523" s="257">
        <v>0</v>
      </c>
      <c r="E2523" s="135"/>
      <c r="F2523" s="796"/>
      <c r="G2523" t="s">
        <v>2359</v>
      </c>
    </row>
    <row r="2524" spans="1:7" ht="15.75">
      <c r="A2524" s="76" t="s">
        <v>517</v>
      </c>
      <c r="B2524" s="175" t="s">
        <v>1451</v>
      </c>
      <c r="C2524" s="239">
        <v>46042</v>
      </c>
      <c r="D2524" s="257">
        <v>183</v>
      </c>
      <c r="E2524" s="11"/>
      <c r="F2524" s="795"/>
      <c r="G2524" t="s">
        <v>2359</v>
      </c>
    </row>
    <row r="2525" spans="1:7">
      <c r="A2525" s="317" t="s">
        <v>1068</v>
      </c>
      <c r="B2525" s="788" t="s">
        <v>56</v>
      </c>
      <c r="C2525" s="23">
        <v>46042</v>
      </c>
      <c r="D2525" s="11">
        <v>0</v>
      </c>
      <c r="E2525" s="182"/>
      <c r="F2525" s="873" t="s">
        <v>1749</v>
      </c>
      <c r="G2525" t="s">
        <v>2359</v>
      </c>
    </row>
    <row r="2526" spans="1:7">
      <c r="A2526" s="240" t="s">
        <v>1378</v>
      </c>
      <c r="B2526" s="91" t="s">
        <v>56</v>
      </c>
      <c r="C2526" s="23">
        <v>46042</v>
      </c>
      <c r="D2526" s="89">
        <v>1344</v>
      </c>
      <c r="F2526" s="1147"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7" t="s">
        <v>2389</v>
      </c>
      <c r="G2528" t="s">
        <v>2359</v>
      </c>
    </row>
    <row r="2529" spans="1:7">
      <c r="A2529" s="244" t="s">
        <v>1509</v>
      </c>
      <c r="B2529" s="244" t="s">
        <v>62</v>
      </c>
      <c r="C2529" s="23">
        <v>46042</v>
      </c>
      <c r="D2529" s="89">
        <v>1382</v>
      </c>
      <c r="F2529" s="1147" t="s">
        <v>2308</v>
      </c>
      <c r="G2529" t="s">
        <v>2359</v>
      </c>
    </row>
    <row r="2530" spans="1:7">
      <c r="A2530" s="244" t="s">
        <v>689</v>
      </c>
      <c r="B2530" s="244" t="s">
        <v>52</v>
      </c>
      <c r="C2530" s="23">
        <v>46042</v>
      </c>
      <c r="D2530" s="89">
        <v>2719</v>
      </c>
      <c r="F2530" s="1147"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7"/>
      <c r="G2532" t="s">
        <v>2359</v>
      </c>
    </row>
    <row r="2533" spans="1:7">
      <c r="A2533" s="556" t="s">
        <v>1248</v>
      </c>
      <c r="B2533" s="91" t="s">
        <v>56</v>
      </c>
      <c r="C2533" s="262">
        <v>46042</v>
      </c>
      <c r="D2533" s="50">
        <v>506</v>
      </c>
      <c r="E2533" s="135"/>
      <c r="F2533" s="1180"/>
      <c r="G2533" t="s">
        <v>2359</v>
      </c>
    </row>
    <row r="2534" spans="1:7">
      <c r="A2534" s="235" t="s">
        <v>1421</v>
      </c>
      <c r="B2534" s="587" t="s">
        <v>56</v>
      </c>
      <c r="C2534" s="23">
        <v>46042</v>
      </c>
      <c r="D2534" s="89">
        <v>2209</v>
      </c>
      <c r="E2534" s="11"/>
      <c r="F2534" s="1147" t="s">
        <v>2025</v>
      </c>
      <c r="G2534" t="s">
        <v>2359</v>
      </c>
    </row>
    <row r="2535" spans="1:7" ht="15.75">
      <c r="A2535" s="76" t="s">
        <v>517</v>
      </c>
      <c r="B2535" s="175" t="s">
        <v>1451</v>
      </c>
      <c r="C2535" s="248">
        <v>46043</v>
      </c>
      <c r="D2535" s="103">
        <v>182</v>
      </c>
      <c r="E2535" s="182"/>
      <c r="F2535" s="1181"/>
      <c r="G2535" t="s">
        <v>2359</v>
      </c>
    </row>
    <row r="2536" spans="1:7">
      <c r="A2536" s="556" t="s">
        <v>509</v>
      </c>
      <c r="B2536" s="556" t="s">
        <v>58</v>
      </c>
      <c r="C2536" s="23">
        <v>46043</v>
      </c>
      <c r="D2536" s="11">
        <v>150</v>
      </c>
      <c r="F2536" s="1147"/>
      <c r="G2536" t="s">
        <v>2359</v>
      </c>
    </row>
    <row r="2537" spans="1:7">
      <c r="A2537" s="76" t="s">
        <v>1074</v>
      </c>
      <c r="B2537" s="176" t="s">
        <v>987</v>
      </c>
      <c r="C2537" s="239">
        <v>46043</v>
      </c>
      <c r="D2537" s="11">
        <v>686</v>
      </c>
      <c r="F2537" s="1147" t="s">
        <v>2368</v>
      </c>
      <c r="G2537" t="s">
        <v>2359</v>
      </c>
    </row>
    <row r="2538" spans="1:7">
      <c r="A2538" s="556" t="s">
        <v>1071</v>
      </c>
      <c r="B2538" s="874" t="s">
        <v>56</v>
      </c>
      <c r="C2538" s="23">
        <v>46043</v>
      </c>
      <c r="D2538" s="11">
        <v>867</v>
      </c>
      <c r="F2538" s="1147" t="s">
        <v>2391</v>
      </c>
      <c r="G2538" t="s">
        <v>2359</v>
      </c>
    </row>
    <row r="2539" spans="1:7" ht="15.75">
      <c r="A2539" s="76" t="s">
        <v>1122</v>
      </c>
      <c r="B2539" s="175" t="s">
        <v>1451</v>
      </c>
      <c r="C2539" s="239">
        <v>46043</v>
      </c>
      <c r="E2539" s="250">
        <v>3507</v>
      </c>
      <c r="F2539" s="1147" t="s">
        <v>2392</v>
      </c>
      <c r="G2539" t="s">
        <v>2359</v>
      </c>
    </row>
    <row r="2540" spans="1:7">
      <c r="A2540" s="244" t="s">
        <v>1508</v>
      </c>
      <c r="B2540" s="244" t="s">
        <v>58</v>
      </c>
      <c r="C2540" s="23">
        <v>46043</v>
      </c>
      <c r="D2540" s="11">
        <v>754</v>
      </c>
      <c r="F2540" s="1147" t="s">
        <v>2393</v>
      </c>
      <c r="G2540" t="s">
        <v>2359</v>
      </c>
    </row>
    <row r="2541" spans="1:7">
      <c r="A2541" s="244" t="s">
        <v>1509</v>
      </c>
      <c r="B2541" s="244" t="s">
        <v>62</v>
      </c>
      <c r="C2541" s="23">
        <v>46043</v>
      </c>
      <c r="D2541" s="11">
        <v>993</v>
      </c>
      <c r="F2541" s="1147" t="s">
        <v>2394</v>
      </c>
      <c r="G2541" t="s">
        <v>2359</v>
      </c>
    </row>
    <row r="2542" spans="1:7">
      <c r="A2542" s="244" t="s">
        <v>689</v>
      </c>
      <c r="B2542" s="244" t="s">
        <v>52</v>
      </c>
      <c r="C2542" s="23">
        <v>46043</v>
      </c>
      <c r="D2542" s="89">
        <v>408</v>
      </c>
      <c r="F2542" s="1147"/>
      <c r="G2542" t="s">
        <v>2359</v>
      </c>
    </row>
    <row r="2543" spans="1:7">
      <c r="A2543" s="244" t="s">
        <v>695</v>
      </c>
      <c r="B2543" s="244" t="s">
        <v>52</v>
      </c>
      <c r="C2543" s="23">
        <v>46043</v>
      </c>
      <c r="D2543" s="89">
        <v>2000</v>
      </c>
      <c r="F2543" s="1147"/>
      <c r="G2543" t="s">
        <v>2359</v>
      </c>
    </row>
    <row r="2544" spans="1:7">
      <c r="A2544" s="240" t="s">
        <v>1252</v>
      </c>
      <c r="B2544" s="91" t="s">
        <v>56</v>
      </c>
      <c r="C2544" s="23">
        <v>46043</v>
      </c>
      <c r="D2544" s="11">
        <v>575</v>
      </c>
      <c r="F2544" s="1147"/>
      <c r="G2544" t="s">
        <v>2359</v>
      </c>
    </row>
    <row r="2545" spans="1:7">
      <c r="A2545" s="556" t="s">
        <v>1250</v>
      </c>
      <c r="B2545" s="91" t="s">
        <v>56</v>
      </c>
      <c r="C2545" s="262">
        <v>46043</v>
      </c>
      <c r="D2545" s="813">
        <v>2265</v>
      </c>
      <c r="E2545" s="135"/>
      <c r="F2545" s="1180"/>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81"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7" t="s">
        <v>2395</v>
      </c>
      <c r="G2549" t="s">
        <v>2359</v>
      </c>
    </row>
    <row r="2550" spans="1:7">
      <c r="A2550" s="556" t="s">
        <v>1071</v>
      </c>
      <c r="B2550" s="874" t="s">
        <v>56</v>
      </c>
      <c r="C2550" s="23">
        <v>46044</v>
      </c>
      <c r="D2550" s="89">
        <v>1539</v>
      </c>
      <c r="F2550" s="1147" t="s">
        <v>2396</v>
      </c>
      <c r="G2550" t="s">
        <v>2359</v>
      </c>
    </row>
    <row r="2551" spans="1:7" ht="15.75">
      <c r="A2551" s="76" t="s">
        <v>1068</v>
      </c>
      <c r="B2551" s="175" t="s">
        <v>1451</v>
      </c>
      <c r="C2551" s="239">
        <v>46044</v>
      </c>
      <c r="E2551" s="74">
        <v>486</v>
      </c>
      <c r="F2551" s="1147" t="s">
        <v>2397</v>
      </c>
      <c r="G2551" t="s">
        <v>2359</v>
      </c>
    </row>
    <row r="2552" spans="1:7">
      <c r="A2552" s="244" t="s">
        <v>1508</v>
      </c>
      <c r="B2552" s="244" t="s">
        <v>58</v>
      </c>
      <c r="C2552" s="23">
        <v>46044</v>
      </c>
      <c r="D2552" s="11">
        <v>520</v>
      </c>
      <c r="F2552" s="1147" t="s">
        <v>2383</v>
      </c>
      <c r="G2552" t="s">
        <v>2359</v>
      </c>
    </row>
    <row r="2553" spans="1:7">
      <c r="A2553" s="244" t="s">
        <v>1509</v>
      </c>
      <c r="B2553" s="244" t="s">
        <v>62</v>
      </c>
      <c r="C2553" s="23">
        <v>46044</v>
      </c>
      <c r="D2553" s="89">
        <v>1462</v>
      </c>
      <c r="F2553" s="1147" t="s">
        <v>2398</v>
      </c>
      <c r="G2553" t="s">
        <v>2359</v>
      </c>
    </row>
    <row r="2554" spans="1:7">
      <c r="A2554" s="244" t="s">
        <v>908</v>
      </c>
      <c r="B2554" s="244" t="s">
        <v>52</v>
      </c>
      <c r="C2554" s="23">
        <v>46044</v>
      </c>
      <c r="D2554" s="89">
        <v>2031</v>
      </c>
      <c r="F2554" s="1147" t="s">
        <v>2399</v>
      </c>
      <c r="G2554" t="s">
        <v>2359</v>
      </c>
    </row>
    <row r="2555" spans="1:7">
      <c r="A2555" s="244" t="s">
        <v>695</v>
      </c>
      <c r="B2555" s="244" t="s">
        <v>52</v>
      </c>
      <c r="C2555" s="23">
        <v>46044</v>
      </c>
      <c r="D2555" s="11">
        <v>970</v>
      </c>
      <c r="F2555" s="1147" t="s">
        <v>2400</v>
      </c>
      <c r="G2555" t="s">
        <v>2359</v>
      </c>
    </row>
    <row r="2556" spans="1:7">
      <c r="A2556" s="244" t="s">
        <v>1239</v>
      </c>
      <c r="B2556" s="91" t="s">
        <v>56</v>
      </c>
      <c r="C2556" s="23">
        <v>46044</v>
      </c>
      <c r="D2556" s="89">
        <v>1776</v>
      </c>
      <c r="F2556" s="1147" t="s">
        <v>2401</v>
      </c>
      <c r="G2556" t="s">
        <v>2359</v>
      </c>
    </row>
    <row r="2557" spans="1:7">
      <c r="A2557" s="556" t="s">
        <v>1328</v>
      </c>
      <c r="B2557" s="587" t="s">
        <v>56</v>
      </c>
      <c r="C2557" s="23">
        <v>46044</v>
      </c>
      <c r="D2557" s="89">
        <v>1940</v>
      </c>
      <c r="F2557" s="1147" t="s">
        <v>2402</v>
      </c>
      <c r="G2557" t="s">
        <v>2359</v>
      </c>
    </row>
    <row r="2558" spans="1:7" ht="15.75">
      <c r="A2558" s="76" t="s">
        <v>386</v>
      </c>
      <c r="B2558" s="175" t="s">
        <v>1451</v>
      </c>
      <c r="C2558" s="239">
        <v>46045</v>
      </c>
      <c r="D2558" s="11">
        <v>57</v>
      </c>
      <c r="F2558" s="1147" t="s">
        <v>1946</v>
      </c>
      <c r="G2558" t="s">
        <v>2359</v>
      </c>
    </row>
    <row r="2559" spans="1:7">
      <c r="A2559" s="244" t="s">
        <v>509</v>
      </c>
      <c r="B2559" s="244" t="s">
        <v>58</v>
      </c>
      <c r="C2559" s="23">
        <v>46045</v>
      </c>
      <c r="D2559" s="11">
        <v>274</v>
      </c>
      <c r="F2559" s="1147"/>
      <c r="G2559" t="s">
        <v>2359</v>
      </c>
    </row>
    <row r="2560" spans="1:7">
      <c r="A2560" s="240" t="s">
        <v>1508</v>
      </c>
      <c r="B2560" s="240" t="s">
        <v>58</v>
      </c>
      <c r="C2560" s="23">
        <v>46045</v>
      </c>
      <c r="D2560" s="11">
        <v>0</v>
      </c>
      <c r="F2560" s="1147" t="s">
        <v>104</v>
      </c>
      <c r="G2560" t="s">
        <v>2359</v>
      </c>
    </row>
    <row r="2561" spans="1:7">
      <c r="A2561" s="244" t="s">
        <v>1509</v>
      </c>
      <c r="B2561" s="244" t="s">
        <v>62</v>
      </c>
      <c r="C2561" s="23">
        <v>46045</v>
      </c>
      <c r="D2561" s="89">
        <v>1617</v>
      </c>
      <c r="F2561" s="1147"/>
      <c r="G2561" t="s">
        <v>2359</v>
      </c>
    </row>
    <row r="2562" spans="1:7">
      <c r="A2562" s="244" t="s">
        <v>908</v>
      </c>
      <c r="B2562" s="244" t="s">
        <v>52</v>
      </c>
      <c r="C2562" s="23">
        <v>46045</v>
      </c>
      <c r="D2562" s="11">
        <v>845</v>
      </c>
      <c r="F2562" s="1147" t="s">
        <v>2403</v>
      </c>
      <c r="G2562" t="s">
        <v>2359</v>
      </c>
    </row>
    <row r="2563" spans="1:7">
      <c r="A2563" s="240" t="s">
        <v>1250</v>
      </c>
      <c r="B2563" s="91" t="s">
        <v>56</v>
      </c>
      <c r="C2563" s="23">
        <v>46045</v>
      </c>
      <c r="D2563" s="89">
        <v>2651</v>
      </c>
      <c r="F2563" s="1147" t="s">
        <v>2404</v>
      </c>
      <c r="G2563" t="s">
        <v>2359</v>
      </c>
    </row>
    <row r="2564" spans="1:7">
      <c r="A2564" s="556" t="s">
        <v>1252</v>
      </c>
      <c r="B2564" s="587" t="s">
        <v>56</v>
      </c>
      <c r="C2564" s="23">
        <v>46045</v>
      </c>
      <c r="D2564" s="11">
        <v>818</v>
      </c>
      <c r="F2564" s="1147"/>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7" t="s">
        <v>2207</v>
      </c>
      <c r="G2567" t="s">
        <v>2359</v>
      </c>
    </row>
    <row r="2568" spans="1:7">
      <c r="A2568" s="76" t="s">
        <v>1074</v>
      </c>
      <c r="B2568" s="176" t="s">
        <v>987</v>
      </c>
      <c r="C2568" s="239">
        <v>46048</v>
      </c>
      <c r="D2568" s="11">
        <v>835</v>
      </c>
      <c r="F2568" s="1147" t="s">
        <v>2406</v>
      </c>
      <c r="G2568" t="s">
        <v>2359</v>
      </c>
    </row>
    <row r="2569" spans="1:7">
      <c r="A2569" s="244" t="s">
        <v>1077</v>
      </c>
      <c r="B2569" s="788" t="s">
        <v>56</v>
      </c>
      <c r="C2569" s="23">
        <v>46048</v>
      </c>
      <c r="F2569" s="240" t="s">
        <v>2407</v>
      </c>
      <c r="G2569" t="s">
        <v>2359</v>
      </c>
    </row>
    <row r="2570" spans="1:7">
      <c r="A2570" s="556" t="s">
        <v>1378</v>
      </c>
      <c r="B2570" s="587" t="s">
        <v>56</v>
      </c>
      <c r="C2570" s="23">
        <v>46048</v>
      </c>
      <c r="D2570" s="11">
        <v>886</v>
      </c>
      <c r="F2570" s="1147" t="s">
        <v>1578</v>
      </c>
      <c r="G2570" t="s">
        <v>2359</v>
      </c>
    </row>
    <row r="2571" spans="1:7" ht="15.75">
      <c r="A2571" s="76" t="s">
        <v>1122</v>
      </c>
      <c r="B2571" s="175" t="s">
        <v>1451</v>
      </c>
      <c r="C2571" s="239">
        <v>46048</v>
      </c>
      <c r="E2571" s="74">
        <v>313</v>
      </c>
      <c r="F2571" s="1147" t="s">
        <v>2408</v>
      </c>
      <c r="G2571" t="s">
        <v>2359</v>
      </c>
    </row>
    <row r="2572" spans="1:7">
      <c r="A2572" s="244" t="s">
        <v>1508</v>
      </c>
      <c r="B2572" s="244" t="s">
        <v>58</v>
      </c>
      <c r="C2572" s="23">
        <v>46048</v>
      </c>
      <c r="D2572" s="11">
        <v>376</v>
      </c>
      <c r="F2572" s="1147"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4"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8"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8"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4"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4" t="s">
        <v>130</v>
      </c>
      <c r="B2611" s="556" t="s">
        <v>52</v>
      </c>
      <c r="C2611" s="23">
        <v>46051</v>
      </c>
      <c r="D2611" s="11">
        <v>838</v>
      </c>
      <c r="G2611" t="s">
        <v>2359</v>
      </c>
    </row>
    <row r="2612" spans="1:7">
      <c r="A2612" s="69" t="s">
        <v>1362</v>
      </c>
      <c r="B2612" s="76" t="s">
        <v>54</v>
      </c>
      <c r="C2612" s="817">
        <v>46051</v>
      </c>
      <c r="D2612" s="813">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5">
        <v>46051</v>
      </c>
      <c r="D2615" s="251"/>
      <c r="E2615" s="816">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8"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4" t="s">
        <v>130</v>
      </c>
      <c r="B2623" s="556" t="s">
        <v>52</v>
      </c>
      <c r="C2623" s="23">
        <v>46052</v>
      </c>
      <c r="D2623" s="11">
        <v>481</v>
      </c>
      <c r="F2623" s="11" t="s">
        <v>2430</v>
      </c>
      <c r="G2623" t="s">
        <v>2359</v>
      </c>
    </row>
    <row r="2624" spans="1:7" ht="15.75">
      <c r="A2624" s="76" t="s">
        <v>1316</v>
      </c>
      <c r="B2624" s="175" t="s">
        <v>1451</v>
      </c>
      <c r="C2624" s="817">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8"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3"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8"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4"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2"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9" t="s">
        <v>1512</v>
      </c>
      <c r="B2790" s="1189" t="s">
        <v>1451</v>
      </c>
      <c r="C2790" s="23">
        <v>46098</v>
      </c>
      <c r="D2790" s="11">
        <v>240</v>
      </c>
      <c r="F2790" s="11" t="s">
        <v>2486</v>
      </c>
      <c r="G2790" t="s">
        <v>1448</v>
      </c>
    </row>
    <row r="2791" spans="1:7">
      <c r="A2791" s="1189" t="s">
        <v>1062</v>
      </c>
      <c r="B2791" s="240" t="s">
        <v>463</v>
      </c>
      <c r="C2791" s="23">
        <v>46098</v>
      </c>
      <c r="D2791" s="11">
        <v>560</v>
      </c>
      <c r="F2791" s="11" t="s">
        <v>2487</v>
      </c>
      <c r="G2791" t="s">
        <v>1448</v>
      </c>
    </row>
    <row r="2792" spans="1:7">
      <c r="A2792" s="1189" t="s">
        <v>925</v>
      </c>
      <c r="B2792" s="1189" t="s">
        <v>52</v>
      </c>
      <c r="C2792" s="23">
        <v>46098</v>
      </c>
      <c r="D2792" s="89">
        <v>1300</v>
      </c>
      <c r="G2792" t="s">
        <v>1448</v>
      </c>
    </row>
    <row r="2793" spans="1:7">
      <c r="A2793" s="1190" t="s">
        <v>1354</v>
      </c>
      <c r="B2793" s="1190" t="s">
        <v>54</v>
      </c>
      <c r="C2793" s="23">
        <v>46098</v>
      </c>
      <c r="D2793" s="11">
        <v>872</v>
      </c>
      <c r="F2793" s="11" t="s">
        <v>2100</v>
      </c>
      <c r="G2793" t="s">
        <v>1448</v>
      </c>
    </row>
    <row r="2794" spans="1:7">
      <c r="A2794" s="1190" t="s">
        <v>1514</v>
      </c>
      <c r="B2794" s="1190" t="s">
        <v>58</v>
      </c>
      <c r="C2794" s="23">
        <v>46098</v>
      </c>
      <c r="D2794" s="11">
        <v>466</v>
      </c>
      <c r="F2794" s="11" t="s">
        <v>2416</v>
      </c>
      <c r="G2794" t="s">
        <v>1448</v>
      </c>
    </row>
    <row r="2795" spans="1:7">
      <c r="A2795" s="1190" t="s">
        <v>669</v>
      </c>
      <c r="B2795" s="1190" t="s">
        <v>1451</v>
      </c>
      <c r="C2795" s="23">
        <v>46098</v>
      </c>
      <c r="F2795" s="240" t="s">
        <v>1726</v>
      </c>
      <c r="G2795" t="s">
        <v>1448</v>
      </c>
    </row>
    <row r="2796" spans="1:7">
      <c r="A2796" s="1190" t="s">
        <v>1358</v>
      </c>
      <c r="B2796" s="1190" t="s">
        <v>1451</v>
      </c>
      <c r="C2796" s="23">
        <v>46098</v>
      </c>
      <c r="D2796" s="11">
        <v>130</v>
      </c>
      <c r="F2796" s="11" t="s">
        <v>2488</v>
      </c>
      <c r="G2796" t="s">
        <v>1448</v>
      </c>
    </row>
    <row r="2797" spans="1:7">
      <c r="A2797" s="240" t="s">
        <v>1515</v>
      </c>
      <c r="B2797" s="1190"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40"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40" t="s">
        <v>1749</v>
      </c>
      <c r="G2806" t="s">
        <v>1448</v>
      </c>
    </row>
    <row r="2807" spans="1:7">
      <c r="A2807" s="244" t="s">
        <v>977</v>
      </c>
      <c r="B2807" s="244" t="s">
        <v>1451</v>
      </c>
      <c r="C2807" s="23">
        <v>46100</v>
      </c>
      <c r="E2807" s="74">
        <v>679</v>
      </c>
      <c r="F2807" s="240"/>
      <c r="G2807" t="s">
        <v>1448</v>
      </c>
    </row>
    <row r="2808" spans="1:7">
      <c r="A2808" s="1236" t="s">
        <v>841</v>
      </c>
      <c r="B2808" s="1236" t="s">
        <v>58</v>
      </c>
      <c r="C2808" s="23">
        <v>46100</v>
      </c>
      <c r="D2808" s="11">
        <v>646</v>
      </c>
      <c r="G2808" t="s">
        <v>1448</v>
      </c>
    </row>
    <row r="2809" spans="1:7">
      <c r="A2809" s="1237" t="s">
        <v>925</v>
      </c>
      <c r="B2809" s="1237" t="s">
        <v>52</v>
      </c>
      <c r="C2809" s="23">
        <v>46100</v>
      </c>
      <c r="D2809" s="89">
        <v>1766</v>
      </c>
      <c r="F2809" s="11" t="s">
        <v>1950</v>
      </c>
      <c r="G2809" t="s">
        <v>1448</v>
      </c>
    </row>
    <row r="2810" spans="1:7">
      <c r="A2810" s="1237" t="s">
        <v>1354</v>
      </c>
      <c r="B2810" s="1237" t="s">
        <v>54</v>
      </c>
      <c r="C2810" s="23">
        <v>46100</v>
      </c>
      <c r="D2810" s="11">
        <v>287</v>
      </c>
      <c r="F2810" s="11" t="s">
        <v>2493</v>
      </c>
      <c r="G2810" t="s">
        <v>1448</v>
      </c>
    </row>
    <row r="2811" spans="1:7">
      <c r="A2811" s="1238" t="s">
        <v>1170</v>
      </c>
      <c r="B2811" s="1237" t="s">
        <v>52</v>
      </c>
      <c r="C2811" s="23">
        <v>46100</v>
      </c>
      <c r="D2811" s="89">
        <v>1412</v>
      </c>
      <c r="G2811" t="s">
        <v>1448</v>
      </c>
    </row>
    <row r="2812" spans="1:7">
      <c r="A2812" s="1237" t="s">
        <v>897</v>
      </c>
      <c r="B2812" s="1237" t="s">
        <v>2366</v>
      </c>
      <c r="C2812" s="23">
        <v>46100</v>
      </c>
      <c r="E2812" s="250">
        <v>1678</v>
      </c>
      <c r="F2812" s="11" t="s">
        <v>2494</v>
      </c>
      <c r="G2812" t="s">
        <v>1448</v>
      </c>
    </row>
    <row r="2813" spans="1:7">
      <c r="A2813" s="1237" t="s">
        <v>1358</v>
      </c>
      <c r="B2813" s="1237" t="s">
        <v>2366</v>
      </c>
      <c r="C2813" s="23">
        <v>46100</v>
      </c>
      <c r="E2813" s="74">
        <v>318</v>
      </c>
      <c r="F2813" s="1240" t="s">
        <v>2495</v>
      </c>
      <c r="G2813" t="s">
        <v>1448</v>
      </c>
    </row>
    <row r="2814" spans="1:7">
      <c r="A2814" s="1237" t="s">
        <v>897</v>
      </c>
      <c r="B2814" s="1237" t="s">
        <v>52</v>
      </c>
      <c r="C2814" s="23">
        <v>46100</v>
      </c>
      <c r="F2814" s="1241" t="s">
        <v>2496</v>
      </c>
      <c r="G2814" t="s">
        <v>1448</v>
      </c>
    </row>
    <row r="2815" spans="1:7">
      <c r="A2815" s="240" t="s">
        <v>1513</v>
      </c>
      <c r="B2815" s="240" t="s">
        <v>62</v>
      </c>
      <c r="C2815" s="23">
        <v>46100</v>
      </c>
      <c r="F2815" s="240" t="s">
        <v>1726</v>
      </c>
      <c r="G2815" t="s">
        <v>1448</v>
      </c>
    </row>
    <row r="2816" spans="1:7">
      <c r="A2816" s="1237" t="s">
        <v>925</v>
      </c>
      <c r="B2816" s="1237" t="s">
        <v>52</v>
      </c>
      <c r="C2816" s="23">
        <v>46101</v>
      </c>
      <c r="D2816" s="11">
        <v>41</v>
      </c>
      <c r="F2816" s="11" t="s">
        <v>1893</v>
      </c>
      <c r="G2816" t="s">
        <v>1448</v>
      </c>
    </row>
    <row r="2817" spans="1:7">
      <c r="A2817" s="1236" t="s">
        <v>841</v>
      </c>
      <c r="B2817" s="1236" t="s">
        <v>58</v>
      </c>
      <c r="C2817" s="23">
        <v>46101</v>
      </c>
      <c r="D2817" s="11">
        <v>212</v>
      </c>
      <c r="G2817" t="s">
        <v>1448</v>
      </c>
    </row>
    <row r="2818" spans="1:7">
      <c r="A2818" s="1238" t="s">
        <v>1170</v>
      </c>
      <c r="B2818" s="1237"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8" t="s">
        <v>841</v>
      </c>
      <c r="B2820" s="1248" t="s">
        <v>58</v>
      </c>
      <c r="C2820" s="23">
        <v>46104</v>
      </c>
      <c r="D2820" s="11">
        <v>225</v>
      </c>
      <c r="G2820" t="s">
        <v>1448</v>
      </c>
    </row>
    <row r="2821" spans="1:7">
      <c r="A2821" s="1249" t="s">
        <v>1351</v>
      </c>
      <c r="B2821" s="1249" t="s">
        <v>54</v>
      </c>
      <c r="C2821" s="23">
        <v>46104</v>
      </c>
      <c r="F2821" s="1241" t="s">
        <v>1749</v>
      </c>
      <c r="G2821" t="s">
        <v>1448</v>
      </c>
    </row>
    <row r="2822" spans="1:7">
      <c r="A2822" s="1249" t="s">
        <v>1354</v>
      </c>
      <c r="B2822" s="1249" t="s">
        <v>54</v>
      </c>
      <c r="C2822" s="23">
        <v>46104</v>
      </c>
      <c r="F2822" s="1241" t="s">
        <v>1749</v>
      </c>
      <c r="G2822" t="s">
        <v>1448</v>
      </c>
    </row>
    <row r="2823" spans="1:7">
      <c r="A2823" s="178" t="s">
        <v>825</v>
      </c>
      <c r="B2823" s="1249" t="s">
        <v>54</v>
      </c>
      <c r="C2823" s="23">
        <v>46104</v>
      </c>
      <c r="D2823" s="11">
        <v>735</v>
      </c>
      <c r="G2823" t="s">
        <v>1448</v>
      </c>
    </row>
    <row r="2824" spans="1:7">
      <c r="A2824" s="1236" t="s">
        <v>841</v>
      </c>
      <c r="B2824" s="1236" t="s">
        <v>58</v>
      </c>
      <c r="C2824" s="23">
        <v>46105</v>
      </c>
      <c r="D2824" s="11">
        <v>135</v>
      </c>
      <c r="G2824" t="s">
        <v>1448</v>
      </c>
    </row>
    <row r="2825" spans="1:7">
      <c r="A2825" s="1237" t="s">
        <v>1517</v>
      </c>
      <c r="B2825" s="1237" t="s">
        <v>1451</v>
      </c>
      <c r="C2825" s="23">
        <v>46105</v>
      </c>
      <c r="D2825" s="11">
        <v>513</v>
      </c>
      <c r="G2825" t="s">
        <v>1448</v>
      </c>
    </row>
    <row r="2826" spans="1:7">
      <c r="A2826" s="1237" t="s">
        <v>686</v>
      </c>
      <c r="B2826" s="1237" t="s">
        <v>2498</v>
      </c>
      <c r="C2826" s="23">
        <v>46105</v>
      </c>
      <c r="F2826" s="1241" t="s">
        <v>1726</v>
      </c>
      <c r="G2826" t="s">
        <v>1448</v>
      </c>
    </row>
    <row r="2827" spans="1:7">
      <c r="A2827" s="1237" t="s">
        <v>825</v>
      </c>
      <c r="B2827" s="1237"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6" t="s">
        <v>841</v>
      </c>
      <c r="B2830" s="1236" t="s">
        <v>58</v>
      </c>
      <c r="C2830" s="23">
        <v>46106</v>
      </c>
      <c r="D2830" s="11">
        <v>278</v>
      </c>
      <c r="F2830" s="11" t="s">
        <v>2500</v>
      </c>
      <c r="G2830" t="s">
        <v>1448</v>
      </c>
    </row>
    <row r="2831" spans="1:7">
      <c r="A2831" s="1237" t="s">
        <v>825</v>
      </c>
      <c r="B2831" s="1237" t="s">
        <v>54</v>
      </c>
      <c r="C2831" s="23">
        <v>46106</v>
      </c>
      <c r="D2831" s="11">
        <v>897</v>
      </c>
      <c r="F2831" s="11" t="s">
        <v>2100</v>
      </c>
      <c r="G2831" t="s">
        <v>1448</v>
      </c>
    </row>
    <row r="2832" spans="1:7">
      <c r="A2832" s="1237" t="s">
        <v>925</v>
      </c>
      <c r="B2832" s="1237" t="s">
        <v>2366</v>
      </c>
      <c r="C2832" s="23">
        <v>46106</v>
      </c>
      <c r="E2832" s="250">
        <v>8226</v>
      </c>
      <c r="F2832" s="11" t="s">
        <v>2501</v>
      </c>
      <c r="G2832" t="s">
        <v>1448</v>
      </c>
    </row>
    <row r="2833" spans="1:7">
      <c r="A2833" s="1237" t="s">
        <v>841</v>
      </c>
      <c r="B2833" s="1237" t="s">
        <v>1451</v>
      </c>
      <c r="C2833" s="23">
        <v>46106</v>
      </c>
      <c r="D2833" s="11">
        <v>216</v>
      </c>
      <c r="G2833" t="s">
        <v>1448</v>
      </c>
    </row>
    <row r="2834" spans="1:7">
      <c r="A2834" s="1237" t="s">
        <v>1170</v>
      </c>
      <c r="B2834" s="1237" t="s">
        <v>52</v>
      </c>
      <c r="C2834" s="23">
        <v>46106</v>
      </c>
      <c r="D2834" s="89">
        <v>2020</v>
      </c>
      <c r="G2834" t="s">
        <v>1448</v>
      </c>
    </row>
    <row r="2835" spans="1:7">
      <c r="A2835" s="1237" t="s">
        <v>1175</v>
      </c>
      <c r="B2835" s="1237" t="s">
        <v>1451</v>
      </c>
      <c r="C2835" s="23">
        <v>46106</v>
      </c>
      <c r="F2835" s="11" t="s">
        <v>1726</v>
      </c>
      <c r="G2835" t="s">
        <v>1448</v>
      </c>
    </row>
    <row r="2836" spans="1:7">
      <c r="A2836" s="1237" t="s">
        <v>1168</v>
      </c>
      <c r="B2836" s="1237" t="s">
        <v>1451</v>
      </c>
      <c r="C2836" s="23">
        <v>46106</v>
      </c>
      <c r="D2836" s="11">
        <v>7</v>
      </c>
      <c r="F2836" s="11" t="s">
        <v>1578</v>
      </c>
      <c r="G2836" t="s">
        <v>1448</v>
      </c>
    </row>
    <row r="2837" spans="1:7">
      <c r="A2837" s="1237" t="s">
        <v>686</v>
      </c>
      <c r="B2837" s="1237" t="s">
        <v>2502</v>
      </c>
      <c r="C2837" s="23">
        <v>46106</v>
      </c>
      <c r="D2837" s="11">
        <v>172</v>
      </c>
      <c r="G2837" t="s">
        <v>1448</v>
      </c>
    </row>
    <row r="2838" spans="1:7">
      <c r="A2838" s="240" t="s">
        <v>510</v>
      </c>
      <c r="B2838" s="1237" t="s">
        <v>1451</v>
      </c>
      <c r="C2838" s="23">
        <v>46107</v>
      </c>
      <c r="E2838" s="250">
        <v>2676</v>
      </c>
      <c r="G2838" t="s">
        <v>1448</v>
      </c>
    </row>
    <row r="2839" spans="1:7">
      <c r="A2839" s="1236" t="s">
        <v>841</v>
      </c>
      <c r="B2839" s="1236" t="s">
        <v>58</v>
      </c>
      <c r="C2839" s="23">
        <v>46107</v>
      </c>
      <c r="D2839" s="11">
        <v>333</v>
      </c>
      <c r="G2839" t="s">
        <v>1448</v>
      </c>
    </row>
    <row r="2840" spans="1:7">
      <c r="A2840" s="1237" t="s">
        <v>819</v>
      </c>
      <c r="B2840" s="1237" t="s">
        <v>54</v>
      </c>
      <c r="C2840" s="23">
        <v>46107</v>
      </c>
      <c r="D2840" s="11">
        <v>438</v>
      </c>
      <c r="G2840" t="s">
        <v>1448</v>
      </c>
    </row>
    <row r="2841" spans="1:7">
      <c r="A2841" s="1237" t="s">
        <v>825</v>
      </c>
      <c r="B2841" s="1237" t="s">
        <v>54</v>
      </c>
      <c r="C2841" s="23">
        <v>46107</v>
      </c>
      <c r="D2841" s="11">
        <v>583</v>
      </c>
      <c r="F2841" s="11" t="s">
        <v>2503</v>
      </c>
      <c r="G2841" t="s">
        <v>1448</v>
      </c>
    </row>
    <row r="2842" spans="1:7">
      <c r="A2842" s="1237" t="s">
        <v>1170</v>
      </c>
      <c r="B2842" s="1237" t="s">
        <v>52</v>
      </c>
      <c r="C2842" s="23">
        <v>46107</v>
      </c>
      <c r="D2842" s="89">
        <v>1855</v>
      </c>
      <c r="G2842" t="s">
        <v>1448</v>
      </c>
    </row>
    <row r="2843" spans="1:7">
      <c r="A2843" s="178" t="s">
        <v>1181</v>
      </c>
      <c r="B2843" s="1249" t="s">
        <v>1451</v>
      </c>
      <c r="C2843" s="23">
        <v>46107</v>
      </c>
      <c r="D2843" s="11">
        <v>265</v>
      </c>
      <c r="G2843" t="s">
        <v>1448</v>
      </c>
    </row>
    <row r="2844" spans="1:7">
      <c r="A2844" s="1236" t="s">
        <v>841</v>
      </c>
      <c r="B2844" s="1236" t="s">
        <v>58</v>
      </c>
      <c r="C2844" s="23">
        <v>46108</v>
      </c>
      <c r="D2844" s="11">
        <v>377</v>
      </c>
      <c r="G2844" t="s">
        <v>1448</v>
      </c>
    </row>
    <row r="2845" spans="1:7">
      <c r="A2845" s="1237" t="s">
        <v>1170</v>
      </c>
      <c r="B2845" s="1237" t="s">
        <v>52</v>
      </c>
      <c r="C2845" s="23">
        <v>46108</v>
      </c>
      <c r="D2845" s="89">
        <v>1609</v>
      </c>
      <c r="G2845" t="s">
        <v>1448</v>
      </c>
    </row>
    <row r="2846" spans="1:7">
      <c r="A2846" s="178" t="s">
        <v>1181</v>
      </c>
      <c r="B2846" s="1249" t="s">
        <v>1451</v>
      </c>
      <c r="C2846" s="23">
        <v>46108</v>
      </c>
      <c r="D2846" s="11">
        <v>372</v>
      </c>
      <c r="G2846" t="s">
        <v>1448</v>
      </c>
    </row>
    <row r="2847" spans="1:7">
      <c r="A2847" s="1248" t="s">
        <v>841</v>
      </c>
      <c r="B2847" s="1248" t="s">
        <v>58</v>
      </c>
      <c r="C2847" s="23">
        <v>46111</v>
      </c>
      <c r="D2847" s="11">
        <v>526</v>
      </c>
      <c r="G2847" t="s">
        <v>1448</v>
      </c>
    </row>
    <row r="2848" spans="1:7">
      <c r="A2848" s="1249" t="s">
        <v>828</v>
      </c>
      <c r="B2848" s="1249" t="s">
        <v>54</v>
      </c>
      <c r="C2848" s="23">
        <v>46111</v>
      </c>
      <c r="D2848" s="11">
        <v>978</v>
      </c>
      <c r="G2848" t="s">
        <v>1448</v>
      </c>
    </row>
    <row r="2849" spans="1:7">
      <c r="A2849" s="1249" t="s">
        <v>1178</v>
      </c>
      <c r="B2849" s="1249" t="s">
        <v>1451</v>
      </c>
      <c r="C2849" s="23">
        <v>46111</v>
      </c>
      <c r="D2849" s="11">
        <v>195</v>
      </c>
      <c r="G2849" t="s">
        <v>1448</v>
      </c>
    </row>
    <row r="2850" spans="1:7">
      <c r="A2850" s="1249" t="s">
        <v>1181</v>
      </c>
      <c r="B2850" s="1249" t="s">
        <v>1451</v>
      </c>
      <c r="C2850" s="23">
        <v>46111</v>
      </c>
      <c r="D2850" s="11">
        <v>396</v>
      </c>
      <c r="G2850" t="s">
        <v>1448</v>
      </c>
    </row>
    <row r="2851" spans="1:7">
      <c r="A2851" s="1249" t="s">
        <v>1173</v>
      </c>
      <c r="B2851" s="1249" t="s">
        <v>52</v>
      </c>
      <c r="C2851" s="23">
        <v>46111</v>
      </c>
      <c r="D2851" s="11">
        <v>788</v>
      </c>
      <c r="G2851" t="s">
        <v>1448</v>
      </c>
    </row>
    <row r="2852" spans="1:7">
      <c r="A2852" s="1249" t="s">
        <v>1170</v>
      </c>
      <c r="B2852" s="1249" t="s">
        <v>52</v>
      </c>
      <c r="C2852" s="23">
        <v>46111</v>
      </c>
      <c r="F2852" s="11" t="s">
        <v>1726</v>
      </c>
      <c r="G2852" t="s">
        <v>1448</v>
      </c>
    </row>
    <row r="2853" spans="1:7">
      <c r="A2853" s="240" t="s">
        <v>1518</v>
      </c>
      <c r="B2853" s="1249" t="s">
        <v>1451</v>
      </c>
      <c r="C2853" s="23">
        <v>46112</v>
      </c>
      <c r="D2853" s="11">
        <v>55</v>
      </c>
      <c r="G2853" t="s">
        <v>1448</v>
      </c>
    </row>
    <row r="2854" spans="1:7">
      <c r="A2854" s="1236" t="s">
        <v>841</v>
      </c>
      <c r="B2854" s="1236" t="s">
        <v>58</v>
      </c>
      <c r="C2854" s="23">
        <v>46112</v>
      </c>
      <c r="D2854" s="11">
        <v>36</v>
      </c>
      <c r="F2854" s="11" t="s">
        <v>2504</v>
      </c>
      <c r="G2854" t="s">
        <v>1448</v>
      </c>
    </row>
    <row r="2855" spans="1:7">
      <c r="A2855" s="1237" t="s">
        <v>828</v>
      </c>
      <c r="B2855" s="1237" t="s">
        <v>54</v>
      </c>
      <c r="C2855" s="23">
        <v>46112</v>
      </c>
      <c r="D2855" s="89">
        <v>1555</v>
      </c>
      <c r="G2855" t="s">
        <v>1448</v>
      </c>
    </row>
    <row r="2856" spans="1:7">
      <c r="A2856" s="1237" t="s">
        <v>1173</v>
      </c>
      <c r="B2856" s="1237" t="s">
        <v>52</v>
      </c>
      <c r="C2856" s="23">
        <v>46112</v>
      </c>
      <c r="D2856" s="89">
        <v>1083</v>
      </c>
      <c r="F2856" s="11" t="s">
        <v>1907</v>
      </c>
      <c r="G2856" t="s">
        <v>1448</v>
      </c>
    </row>
    <row r="2857" spans="1:7">
      <c r="A2857" s="1237" t="s">
        <v>1170</v>
      </c>
      <c r="B2857" s="1237" t="s">
        <v>52</v>
      </c>
      <c r="C2857" s="23">
        <v>46112</v>
      </c>
      <c r="D2857" s="89">
        <v>1420</v>
      </c>
      <c r="G2857" t="s">
        <v>1448</v>
      </c>
    </row>
    <row r="2858" spans="1:7">
      <c r="A2858" s="1237" t="s">
        <v>868</v>
      </c>
      <c r="B2858" s="1237" t="s">
        <v>52</v>
      </c>
      <c r="C2858" s="23">
        <v>46112</v>
      </c>
      <c r="D2858" s="11">
        <v>551</v>
      </c>
      <c r="F2858" s="11" t="s">
        <v>1590</v>
      </c>
      <c r="G2858" t="s">
        <v>1448</v>
      </c>
    </row>
    <row r="2859" spans="1:7">
      <c r="A2859" s="1236" t="s">
        <v>841</v>
      </c>
      <c r="B2859" s="1236" t="s">
        <v>58</v>
      </c>
      <c r="C2859" s="23">
        <v>46113</v>
      </c>
      <c r="D2859" s="11">
        <v>12</v>
      </c>
      <c r="F2859" s="11" t="s">
        <v>2505</v>
      </c>
      <c r="G2859" t="s">
        <v>1449</v>
      </c>
    </row>
    <row r="2860" spans="1:7">
      <c r="A2860" s="1237" t="s">
        <v>828</v>
      </c>
      <c r="B2860" s="1237" t="s">
        <v>54</v>
      </c>
      <c r="C2860" s="23">
        <v>46113</v>
      </c>
      <c r="D2860" s="89">
        <v>1095</v>
      </c>
      <c r="G2860" t="s">
        <v>1449</v>
      </c>
    </row>
    <row r="2861" spans="1:7">
      <c r="A2861" s="1237" t="s">
        <v>1178</v>
      </c>
      <c r="B2861" s="1237" t="s">
        <v>1451</v>
      </c>
      <c r="C2861" s="23">
        <v>46113</v>
      </c>
      <c r="D2861" s="11">
        <v>349</v>
      </c>
      <c r="G2861" t="s">
        <v>1449</v>
      </c>
    </row>
    <row r="2862" spans="1:7">
      <c r="A2862" s="1237" t="s">
        <v>1170</v>
      </c>
      <c r="B2862" s="1237" t="s">
        <v>52</v>
      </c>
      <c r="C2862" s="23">
        <v>46113</v>
      </c>
      <c r="D2862" s="89">
        <v>1208</v>
      </c>
      <c r="G2862" t="s">
        <v>1449</v>
      </c>
    </row>
    <row r="2863" spans="1:7">
      <c r="A2863" s="1237" t="s">
        <v>868</v>
      </c>
      <c r="B2863" s="1237" t="s">
        <v>52</v>
      </c>
      <c r="C2863" s="23">
        <v>46113</v>
      </c>
      <c r="D2863" s="89">
        <v>1606</v>
      </c>
      <c r="G2863" t="s">
        <v>1449</v>
      </c>
    </row>
    <row r="2864" spans="1:7">
      <c r="A2864" s="1236" t="s">
        <v>841</v>
      </c>
      <c r="B2864" s="1236" t="s">
        <v>58</v>
      </c>
      <c r="C2864" s="23">
        <v>46114</v>
      </c>
      <c r="F2864" s="11" t="s">
        <v>2506</v>
      </c>
      <c r="G2864" t="s">
        <v>1449</v>
      </c>
    </row>
    <row r="2865" spans="1:7">
      <c r="A2865" s="1237" t="s">
        <v>841</v>
      </c>
      <c r="B2865" s="1237" t="s">
        <v>1451</v>
      </c>
      <c r="C2865" s="23">
        <v>46114</v>
      </c>
      <c r="E2865" s="74">
        <v>106</v>
      </c>
      <c r="F2865" s="11" t="s">
        <v>1578</v>
      </c>
      <c r="G2865" t="s">
        <v>1449</v>
      </c>
    </row>
    <row r="2866" spans="1:7">
      <c r="A2866" s="1237" t="s">
        <v>828</v>
      </c>
      <c r="B2866" s="1237" t="s">
        <v>54</v>
      </c>
      <c r="C2866" s="23">
        <v>46114</v>
      </c>
      <c r="F2866" s="11" t="s">
        <v>1578</v>
      </c>
      <c r="G2866" t="s">
        <v>1449</v>
      </c>
    </row>
    <row r="2867" spans="1:7">
      <c r="A2867" s="1237" t="s">
        <v>1181</v>
      </c>
      <c r="B2867" s="1237" t="s">
        <v>1451</v>
      </c>
      <c r="C2867" s="23">
        <v>46114</v>
      </c>
      <c r="D2867" s="11">
        <v>145</v>
      </c>
      <c r="G2867" t="s">
        <v>1449</v>
      </c>
    </row>
    <row r="2868" spans="1:7">
      <c r="A2868" s="1237" t="s">
        <v>1178</v>
      </c>
      <c r="B2868" s="1237" t="s">
        <v>52</v>
      </c>
      <c r="C2868" s="23">
        <v>46114</v>
      </c>
      <c r="D2868" s="11">
        <v>790</v>
      </c>
      <c r="G2868" t="s">
        <v>1449</v>
      </c>
    </row>
    <row r="2869" spans="1:7">
      <c r="A2869" s="1237" t="s">
        <v>1170</v>
      </c>
      <c r="B2869" s="1237" t="s">
        <v>52</v>
      </c>
      <c r="C2869" s="23">
        <v>46114</v>
      </c>
      <c r="D2869" s="11">
        <v>596</v>
      </c>
      <c r="G2869" t="s">
        <v>1449</v>
      </c>
    </row>
    <row r="2870" spans="1:7">
      <c r="A2870" s="178" t="s">
        <v>1499</v>
      </c>
      <c r="B2870" s="1237" t="s">
        <v>1451</v>
      </c>
      <c r="C2870" s="23">
        <v>46115</v>
      </c>
      <c r="F2870" s="11" t="s">
        <v>104</v>
      </c>
      <c r="G2870" t="s">
        <v>1449</v>
      </c>
    </row>
    <row r="2871" spans="1:7">
      <c r="A2871" s="178" t="s">
        <v>877</v>
      </c>
      <c r="B2871" s="1237" t="s">
        <v>52</v>
      </c>
      <c r="C2871" s="23">
        <v>46115</v>
      </c>
      <c r="D2871" s="11">
        <v>752</v>
      </c>
      <c r="F2871" s="11" t="s">
        <v>1890</v>
      </c>
      <c r="G2871" t="s">
        <v>1449</v>
      </c>
    </row>
    <row r="2872" spans="1:7">
      <c r="A2872" s="178" t="s">
        <v>1178</v>
      </c>
      <c r="B2872" s="1237" t="s">
        <v>52</v>
      </c>
      <c r="C2872" s="23">
        <v>46115</v>
      </c>
      <c r="D2872" s="11">
        <v>15</v>
      </c>
      <c r="G2872" t="s">
        <v>1449</v>
      </c>
    </row>
    <row r="2873" spans="1:7">
      <c r="A2873" s="178" t="s">
        <v>1181</v>
      </c>
      <c r="B2873" s="1237" t="s">
        <v>52</v>
      </c>
      <c r="C2873" s="23">
        <v>46115</v>
      </c>
      <c r="F2873" s="11" t="s">
        <v>1890</v>
      </c>
      <c r="G2873" t="s">
        <v>1449</v>
      </c>
    </row>
    <row r="2874" spans="1:7">
      <c r="A2874" s="178" t="s">
        <v>1499</v>
      </c>
      <c r="B2874" s="1237" t="s">
        <v>1451</v>
      </c>
      <c r="C2874" s="23">
        <v>46118</v>
      </c>
      <c r="F2874" s="11" t="s">
        <v>104</v>
      </c>
      <c r="G2874" t="s">
        <v>1449</v>
      </c>
    </row>
    <row r="2875" spans="1:7">
      <c r="A2875" s="1236" t="s">
        <v>830</v>
      </c>
      <c r="B2875" s="1236" t="s">
        <v>54</v>
      </c>
      <c r="C2875" s="23">
        <v>46118</v>
      </c>
      <c r="D2875" s="89">
        <v>1360</v>
      </c>
      <c r="G2875" t="s">
        <v>1449</v>
      </c>
    </row>
    <row r="2876" spans="1:7">
      <c r="A2876" s="1236" t="s">
        <v>386</v>
      </c>
      <c r="B2876" s="1236" t="s">
        <v>1451</v>
      </c>
      <c r="C2876" s="23">
        <v>46119</v>
      </c>
      <c r="F2876" s="11" t="s">
        <v>104</v>
      </c>
      <c r="G2876" t="s">
        <v>1449</v>
      </c>
    </row>
    <row r="2877" spans="1:7">
      <c r="A2877" s="1236" t="s">
        <v>871</v>
      </c>
      <c r="B2877" s="1236" t="s">
        <v>2093</v>
      </c>
      <c r="C2877" s="23">
        <v>46119</v>
      </c>
      <c r="D2877" s="11">
        <v>102</v>
      </c>
      <c r="F2877" s="11" t="s">
        <v>1885</v>
      </c>
      <c r="G2877" t="s">
        <v>1449</v>
      </c>
    </row>
    <row r="2878" spans="1:7">
      <c r="A2878" s="1237" t="s">
        <v>874</v>
      </c>
      <c r="B2878" s="1237" t="s">
        <v>2093</v>
      </c>
      <c r="C2878" s="23">
        <v>46119</v>
      </c>
      <c r="D2878" s="11">
        <v>417</v>
      </c>
      <c r="F2878" s="11" t="s">
        <v>1590</v>
      </c>
      <c r="G2878" t="s">
        <v>1449</v>
      </c>
    </row>
    <row r="2879" spans="1:7">
      <c r="A2879" s="1237" t="s">
        <v>1170</v>
      </c>
      <c r="B2879" s="1237" t="s">
        <v>52</v>
      </c>
      <c r="C2879" s="23">
        <v>46119</v>
      </c>
      <c r="F2879" s="11" t="s">
        <v>2507</v>
      </c>
      <c r="G2879" t="s">
        <v>1449</v>
      </c>
    </row>
    <row r="2880" spans="1:7">
      <c r="A2880" s="1237" t="s">
        <v>830</v>
      </c>
      <c r="B2880" s="1237" t="s">
        <v>54</v>
      </c>
      <c r="C2880" s="23">
        <v>46119</v>
      </c>
      <c r="F2880" s="11" t="s">
        <v>1611</v>
      </c>
      <c r="G2880" t="s">
        <v>1449</v>
      </c>
    </row>
    <row r="2881" spans="1:7">
      <c r="A2881" s="1237" t="s">
        <v>828</v>
      </c>
      <c r="B2881" s="1237"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6" t="s">
        <v>836</v>
      </c>
      <c r="B2889" s="1237" t="s">
        <v>52</v>
      </c>
      <c r="C2889" s="23">
        <v>46120</v>
      </c>
      <c r="D2889" s="89">
        <v>1036</v>
      </c>
      <c r="G2889" t="s">
        <v>1449</v>
      </c>
    </row>
    <row r="2890" spans="1:7">
      <c r="A2890" s="1236" t="s">
        <v>836</v>
      </c>
      <c r="B2890" s="1237" t="s">
        <v>52</v>
      </c>
      <c r="C2890" s="23">
        <v>46121</v>
      </c>
      <c r="D2890" s="89"/>
      <c r="F2890" s="11" t="s">
        <v>1890</v>
      </c>
      <c r="G2890" t="s">
        <v>1449</v>
      </c>
    </row>
    <row r="2891" spans="1:7">
      <c r="A2891" s="178" t="s">
        <v>677</v>
      </c>
      <c r="B2891" s="1237" t="s">
        <v>54</v>
      </c>
      <c r="C2891" s="23">
        <v>46122</v>
      </c>
      <c r="D2891" s="11">
        <v>891</v>
      </c>
      <c r="G2891" t="s">
        <v>1449</v>
      </c>
    </row>
    <row r="2892" spans="1:7">
      <c r="A2892" s="178" t="s">
        <v>677</v>
      </c>
      <c r="B2892" s="1237" t="s">
        <v>54</v>
      </c>
      <c r="C2892" s="23">
        <v>46125</v>
      </c>
      <c r="D2892" s="89">
        <v>2719</v>
      </c>
      <c r="G2892" t="s">
        <v>1449</v>
      </c>
    </row>
    <row r="2893" spans="1:7">
      <c r="A2893" s="1236" t="s">
        <v>677</v>
      </c>
      <c r="B2893" s="1236" t="s">
        <v>54</v>
      </c>
      <c r="C2893" s="23">
        <v>46126</v>
      </c>
      <c r="D2893" s="89">
        <v>2206</v>
      </c>
      <c r="G2893" t="s">
        <v>1449</v>
      </c>
    </row>
    <row r="2894" spans="1:7">
      <c r="A2894" s="1237" t="s">
        <v>828</v>
      </c>
      <c r="B2894" s="1237" t="s">
        <v>2170</v>
      </c>
      <c r="C2894" s="23">
        <v>46126</v>
      </c>
      <c r="E2894" s="250">
        <v>4672</v>
      </c>
      <c r="F2894" s="11" t="s">
        <v>2516</v>
      </c>
      <c r="G2894" t="s">
        <v>1449</v>
      </c>
    </row>
    <row r="2895" spans="1:7">
      <c r="A2895" s="1237" t="s">
        <v>830</v>
      </c>
      <c r="B2895" s="1237" t="s">
        <v>2170</v>
      </c>
      <c r="C2895" s="23">
        <v>46126</v>
      </c>
      <c r="E2895" s="250">
        <v>1850</v>
      </c>
      <c r="F2895" s="11" t="s">
        <v>2517</v>
      </c>
      <c r="G2895" t="s">
        <v>1449</v>
      </c>
    </row>
    <row r="2896" spans="1:7">
      <c r="A2896" s="1237" t="s">
        <v>1170</v>
      </c>
      <c r="B2896" s="1237" t="s">
        <v>2366</v>
      </c>
      <c r="C2896" s="23">
        <v>46126</v>
      </c>
      <c r="E2896" s="250">
        <v>14650</v>
      </c>
      <c r="F2896" s="11" t="s">
        <v>2518</v>
      </c>
      <c r="G2896" t="s">
        <v>1449</v>
      </c>
    </row>
    <row r="2897" spans="1:7">
      <c r="A2897" s="1236" t="s">
        <v>677</v>
      </c>
      <c r="B2897" s="1236" t="s">
        <v>54</v>
      </c>
      <c r="C2897" s="23">
        <v>46127</v>
      </c>
      <c r="D2897" s="89">
        <v>2612</v>
      </c>
      <c r="G2897" t="s">
        <v>1449</v>
      </c>
    </row>
    <row r="2898" spans="1:7">
      <c r="A2898" s="178" t="s">
        <v>871</v>
      </c>
      <c r="B2898" s="1237" t="s">
        <v>1451</v>
      </c>
      <c r="C2898" s="23">
        <v>46127</v>
      </c>
      <c r="E2898" s="74">
        <v>300</v>
      </c>
      <c r="F2898" s="11" t="s">
        <v>2519</v>
      </c>
      <c r="G2898" t="s">
        <v>1449</v>
      </c>
    </row>
    <row r="2899" spans="1:7">
      <c r="A2899" s="178" t="s">
        <v>874</v>
      </c>
      <c r="B2899" s="1237" t="s">
        <v>1451</v>
      </c>
      <c r="C2899" s="23">
        <v>46127</v>
      </c>
      <c r="E2899" s="74">
        <v>688</v>
      </c>
      <c r="F2899" s="11" t="s">
        <v>2520</v>
      </c>
      <c r="G2899" t="s">
        <v>1449</v>
      </c>
    </row>
    <row r="2900" spans="1:7">
      <c r="A2900" s="1236" t="s">
        <v>677</v>
      </c>
      <c r="B2900" s="1236" t="s">
        <v>54</v>
      </c>
      <c r="C2900" s="23">
        <v>46128</v>
      </c>
      <c r="D2900" s="89">
        <v>1765</v>
      </c>
      <c r="G2900" t="s">
        <v>1449</v>
      </c>
    </row>
    <row r="2901" spans="1:7">
      <c r="A2901" s="1237" t="s">
        <v>828</v>
      </c>
      <c r="B2901" s="1237" t="s">
        <v>1451</v>
      </c>
      <c r="C2901" s="23">
        <v>46128</v>
      </c>
      <c r="F2901" s="11" t="s">
        <v>2521</v>
      </c>
      <c r="G2901" t="s">
        <v>1449</v>
      </c>
    </row>
    <row r="2902" spans="1:7">
      <c r="A2902" s="1237" t="s">
        <v>1519</v>
      </c>
      <c r="B2902" s="1237" t="s">
        <v>1451</v>
      </c>
      <c r="C2902" s="23">
        <v>46128</v>
      </c>
      <c r="F2902" s="11" t="s">
        <v>2521</v>
      </c>
      <c r="G2902" t="s">
        <v>1449</v>
      </c>
    </row>
    <row r="2903" spans="1:7">
      <c r="A2903" s="1237" t="s">
        <v>608</v>
      </c>
      <c r="B2903" s="1237" t="s">
        <v>52</v>
      </c>
      <c r="C2903" s="23">
        <v>46128</v>
      </c>
      <c r="D2903" s="11">
        <v>407</v>
      </c>
      <c r="G2903" t="s">
        <v>1449</v>
      </c>
    </row>
    <row r="2904" spans="1:7">
      <c r="A2904" s="1236" t="s">
        <v>677</v>
      </c>
      <c r="B2904" s="1236" t="s">
        <v>54</v>
      </c>
      <c r="C2904" s="23">
        <v>46129</v>
      </c>
      <c r="D2904" s="89">
        <v>1356</v>
      </c>
      <c r="G2904" t="s">
        <v>1449</v>
      </c>
    </row>
    <row r="2905" spans="1:7">
      <c r="A2905" s="1236" t="s">
        <v>669</v>
      </c>
      <c r="B2905" s="1236" t="s">
        <v>1451</v>
      </c>
      <c r="C2905" s="23">
        <v>46129</v>
      </c>
      <c r="D2905" s="11">
        <v>67</v>
      </c>
      <c r="G2905" t="s">
        <v>1449</v>
      </c>
    </row>
    <row r="2906" spans="1:7">
      <c r="A2906" s="1237" t="s">
        <v>608</v>
      </c>
      <c r="B2906" s="1237" t="s">
        <v>52</v>
      </c>
      <c r="C2906" s="23">
        <v>46129</v>
      </c>
      <c r="F2906" s="11" t="s">
        <v>2522</v>
      </c>
      <c r="G2906" t="s">
        <v>1449</v>
      </c>
    </row>
    <row r="2907" spans="1:7">
      <c r="A2907" s="1236" t="s">
        <v>608</v>
      </c>
      <c r="B2907" s="1236" t="s">
        <v>52</v>
      </c>
      <c r="C2907" s="23">
        <v>46132</v>
      </c>
      <c r="D2907" s="11">
        <v>940</v>
      </c>
      <c r="G2907" t="s">
        <v>1449</v>
      </c>
    </row>
    <row r="2908" spans="1:7">
      <c r="A2908" s="1237" t="s">
        <v>677</v>
      </c>
      <c r="B2908" s="1237" t="s">
        <v>54</v>
      </c>
      <c r="C2908" s="23">
        <v>46132</v>
      </c>
      <c r="D2908" s="89">
        <v>1212</v>
      </c>
      <c r="G2908" t="s">
        <v>1449</v>
      </c>
    </row>
    <row r="2909" spans="1:7">
      <c r="A2909" s="1237" t="s">
        <v>836</v>
      </c>
      <c r="B2909" s="1237" t="s">
        <v>2523</v>
      </c>
      <c r="C2909" s="23">
        <v>46132</v>
      </c>
      <c r="E2909" s="250">
        <v>1268</v>
      </c>
      <c r="F2909" s="11" t="s">
        <v>2524</v>
      </c>
      <c r="G2909" t="s">
        <v>1449</v>
      </c>
    </row>
    <row r="2910" spans="1:7">
      <c r="A2910" s="1237" t="s">
        <v>602</v>
      </c>
      <c r="B2910" s="1237" t="s">
        <v>1451</v>
      </c>
      <c r="C2910" s="23">
        <v>46132</v>
      </c>
      <c r="F2910" s="11" t="s">
        <v>2525</v>
      </c>
      <c r="G2910" t="s">
        <v>1449</v>
      </c>
    </row>
    <row r="2911" spans="1:7">
      <c r="A2911" s="1237" t="s">
        <v>686</v>
      </c>
      <c r="B2911" s="1237" t="s">
        <v>2526</v>
      </c>
      <c r="C2911" s="23">
        <v>46132</v>
      </c>
      <c r="D2911" s="11">
        <v>572</v>
      </c>
      <c r="G2911" t="s">
        <v>1449</v>
      </c>
    </row>
    <row r="2912" spans="1:7">
      <c r="A2912" s="1237" t="s">
        <v>728</v>
      </c>
      <c r="B2912" s="1237" t="s">
        <v>1451</v>
      </c>
      <c r="C2912" s="23">
        <v>46132</v>
      </c>
      <c r="D2912" s="11">
        <v>288</v>
      </c>
      <c r="G2912" t="s">
        <v>1449</v>
      </c>
    </row>
    <row r="2913" spans="1:7">
      <c r="A2913" s="1236" t="s">
        <v>608</v>
      </c>
      <c r="B2913" s="1236" t="s">
        <v>52</v>
      </c>
      <c r="C2913" s="23">
        <v>46133</v>
      </c>
      <c r="D2913" s="89">
        <v>1575</v>
      </c>
      <c r="G2913" t="s">
        <v>1449</v>
      </c>
    </row>
    <row r="2914" spans="1:7">
      <c r="A2914" s="1237" t="s">
        <v>677</v>
      </c>
      <c r="B2914" s="1237" t="s">
        <v>54</v>
      </c>
      <c r="C2914" s="23">
        <v>46133</v>
      </c>
      <c r="D2914" s="11">
        <v>866</v>
      </c>
      <c r="G2914" t="s">
        <v>1449</v>
      </c>
    </row>
    <row r="2915" spans="1:7">
      <c r="A2915" s="1237" t="s">
        <v>602</v>
      </c>
      <c r="B2915" s="1237" t="s">
        <v>1451</v>
      </c>
      <c r="C2915" s="23">
        <v>46133</v>
      </c>
      <c r="D2915" s="11">
        <v>290</v>
      </c>
      <c r="G2915" t="s">
        <v>1449</v>
      </c>
    </row>
    <row r="2916" spans="1:7">
      <c r="A2916" s="1237" t="s">
        <v>602</v>
      </c>
      <c r="B2916" s="1237" t="s">
        <v>1451</v>
      </c>
      <c r="C2916" s="23">
        <v>46133</v>
      </c>
      <c r="D2916" s="11">
        <v>477</v>
      </c>
      <c r="G2916" t="s">
        <v>1449</v>
      </c>
    </row>
    <row r="2917" spans="1:7">
      <c r="A2917" s="1237" t="s">
        <v>686</v>
      </c>
      <c r="B2917" s="1237" t="s">
        <v>2526</v>
      </c>
      <c r="C2917" s="23">
        <v>46133</v>
      </c>
      <c r="D2917" s="11">
        <v>776</v>
      </c>
      <c r="G2917" t="s">
        <v>1449</v>
      </c>
    </row>
    <row r="2918" spans="1:7">
      <c r="A2918" s="1237" t="s">
        <v>728</v>
      </c>
      <c r="B2918" s="1237" t="s">
        <v>1451</v>
      </c>
      <c r="C2918" s="23">
        <v>46133</v>
      </c>
      <c r="F2918" s="11" t="s">
        <v>1578</v>
      </c>
      <c r="G2918" t="s">
        <v>1449</v>
      </c>
    </row>
    <row r="2919" spans="1:7">
      <c r="A2919" s="1237" t="s">
        <v>730</v>
      </c>
      <c r="B2919" s="1237"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6" t="s">
        <v>608</v>
      </c>
      <c r="B2923" s="1236" t="s">
        <v>52</v>
      </c>
      <c r="C2923" s="23">
        <v>46134</v>
      </c>
      <c r="D2923" s="11">
        <v>507</v>
      </c>
      <c r="G2923" t="s">
        <v>1449</v>
      </c>
    </row>
    <row r="2924" spans="1:7">
      <c r="A2924" s="1237" t="s">
        <v>677</v>
      </c>
      <c r="B2924" s="1237" t="s">
        <v>54</v>
      </c>
      <c r="C2924" s="23">
        <v>46134</v>
      </c>
      <c r="D2924" s="11">
        <v>969</v>
      </c>
      <c r="G2924" t="s">
        <v>1449</v>
      </c>
    </row>
    <row r="2925" spans="1:7">
      <c r="A2925" s="1237" t="s">
        <v>602</v>
      </c>
      <c r="B2925" s="1237" t="s">
        <v>1451</v>
      </c>
      <c r="C2925" s="23">
        <v>46134</v>
      </c>
      <c r="D2925" s="11">
        <v>183</v>
      </c>
      <c r="G2925" t="s">
        <v>1449</v>
      </c>
    </row>
    <row r="2926" spans="1:7">
      <c r="A2926" s="1237" t="s">
        <v>602</v>
      </c>
      <c r="B2926" s="1237"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40" t="s">
        <v>2528</v>
      </c>
      <c r="G2929" t="s">
        <v>1449</v>
      </c>
    </row>
    <row r="2930" spans="1:7">
      <c r="A2930" s="244" t="s">
        <v>596</v>
      </c>
      <c r="B2930" s="244" t="s">
        <v>463</v>
      </c>
      <c r="C2930" s="23">
        <v>46135</v>
      </c>
      <c r="D2930" s="11">
        <v>285</v>
      </c>
      <c r="G2930" t="s">
        <v>1449</v>
      </c>
    </row>
    <row r="2931" spans="1:7">
      <c r="A2931" s="1236" t="s">
        <v>608</v>
      </c>
      <c r="B2931" s="1236" t="s">
        <v>52</v>
      </c>
      <c r="C2931" s="23">
        <v>46135</v>
      </c>
      <c r="F2931" s="1241" t="s">
        <v>1940</v>
      </c>
      <c r="G2931" t="s">
        <v>1449</v>
      </c>
    </row>
    <row r="2932" spans="1:7">
      <c r="A2932" s="1237" t="s">
        <v>634</v>
      </c>
      <c r="B2932" s="1237" t="s">
        <v>52</v>
      </c>
      <c r="C2932" s="23">
        <v>46135</v>
      </c>
      <c r="D2932" s="89">
        <v>2434</v>
      </c>
      <c r="G2932" t="s">
        <v>1449</v>
      </c>
    </row>
    <row r="2933" spans="1:7">
      <c r="A2933" s="1237" t="s">
        <v>677</v>
      </c>
      <c r="B2933" s="1237" t="s">
        <v>54</v>
      </c>
      <c r="C2933" s="23">
        <v>46135</v>
      </c>
      <c r="D2933" s="11">
        <v>262</v>
      </c>
      <c r="G2933" t="s">
        <v>1449</v>
      </c>
    </row>
    <row r="2934" spans="1:7">
      <c r="A2934" s="1237" t="s">
        <v>602</v>
      </c>
      <c r="B2934" s="1237"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6" t="s">
        <v>435</v>
      </c>
      <c r="B2937" s="1237"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6" t="s">
        <v>623</v>
      </c>
      <c r="B2940" s="1236" t="s">
        <v>54</v>
      </c>
      <c r="C2940" s="23">
        <v>46136</v>
      </c>
      <c r="D2940" s="89">
        <v>1587</v>
      </c>
      <c r="F2940" s="11" t="s">
        <v>2530</v>
      </c>
      <c r="G2940" t="s">
        <v>1449</v>
      </c>
    </row>
    <row r="2941" spans="1:7">
      <c r="A2941" s="1237" t="s">
        <v>608</v>
      </c>
      <c r="B2941" s="1237" t="s">
        <v>52</v>
      </c>
      <c r="C2941" s="23">
        <v>46136</v>
      </c>
      <c r="D2941" s="11">
        <v>354</v>
      </c>
      <c r="G2941" t="s">
        <v>1449</v>
      </c>
    </row>
    <row r="2942" spans="1:7">
      <c r="A2942" s="1237" t="s">
        <v>725</v>
      </c>
      <c r="B2942" s="1237" t="s">
        <v>1451</v>
      </c>
      <c r="C2942" s="23">
        <v>46136</v>
      </c>
      <c r="D2942" s="11">
        <v>339</v>
      </c>
      <c r="G2942" t="s">
        <v>1449</v>
      </c>
    </row>
    <row r="2943" spans="1:7">
      <c r="A2943" s="1237" t="s">
        <v>728</v>
      </c>
      <c r="B2943" s="1237" t="s">
        <v>2366</v>
      </c>
      <c r="C2943" s="23">
        <v>46136</v>
      </c>
      <c r="E2943" s="74">
        <v>488</v>
      </c>
      <c r="F2943" s="11" t="s">
        <v>2531</v>
      </c>
      <c r="G2943" t="s">
        <v>1449</v>
      </c>
    </row>
    <row r="2944" spans="1:7">
      <c r="A2944" s="1237" t="s">
        <v>730</v>
      </c>
      <c r="B2944" s="1237" t="s">
        <v>2366</v>
      </c>
      <c r="C2944" s="23">
        <v>46136</v>
      </c>
      <c r="E2944" s="74">
        <v>400</v>
      </c>
      <c r="F2944" s="11" t="s">
        <v>2532</v>
      </c>
      <c r="G2944" t="s">
        <v>1449</v>
      </c>
    </row>
    <row r="2945" spans="1:7">
      <c r="A2945" s="1237" t="s">
        <v>686</v>
      </c>
      <c r="B2945" s="1237" t="s">
        <v>54</v>
      </c>
      <c r="C2945" s="23">
        <v>46136</v>
      </c>
      <c r="E2945" s="250">
        <v>3306</v>
      </c>
      <c r="F2945" s="11" t="s">
        <v>2533</v>
      </c>
      <c r="G2945" t="s">
        <v>1449</v>
      </c>
    </row>
    <row r="2946" spans="1:7">
      <c r="A2946" s="1238" t="s">
        <v>700</v>
      </c>
      <c r="B2946" s="1237"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6" t="s">
        <v>435</v>
      </c>
      <c r="B2948" s="1237"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6" t="s">
        <v>623</v>
      </c>
      <c r="B2951" s="1236" t="s">
        <v>54</v>
      </c>
      <c r="C2951" s="23">
        <v>46139</v>
      </c>
      <c r="D2951" s="89">
        <v>1339</v>
      </c>
      <c r="G2951" t="s">
        <v>1449</v>
      </c>
    </row>
    <row r="2952" spans="1:7">
      <c r="A2952" s="1237" t="s">
        <v>608</v>
      </c>
      <c r="B2952" s="1237" t="s">
        <v>52</v>
      </c>
      <c r="C2952" s="23">
        <v>46139</v>
      </c>
      <c r="D2952" s="11">
        <v>864</v>
      </c>
      <c r="G2952" t="s">
        <v>1449</v>
      </c>
    </row>
    <row r="2953" spans="1:7">
      <c r="A2953" s="1237" t="s">
        <v>669</v>
      </c>
      <c r="B2953" s="1237" t="s">
        <v>1451</v>
      </c>
      <c r="C2953" s="23">
        <v>46139</v>
      </c>
      <c r="D2953" s="11">
        <v>245</v>
      </c>
      <c r="G2953" t="s">
        <v>1449</v>
      </c>
    </row>
    <row r="2954" spans="1:7">
      <c r="A2954" s="1238" t="s">
        <v>700</v>
      </c>
      <c r="B2954" s="1237" t="s">
        <v>471</v>
      </c>
      <c r="C2954" s="23">
        <v>46139</v>
      </c>
      <c r="F2954" s="1241"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7" t="s">
        <v>602</v>
      </c>
      <c r="B2958" s="1440" t="s">
        <v>1451</v>
      </c>
      <c r="C2958" s="23">
        <v>46140</v>
      </c>
      <c r="D2958" s="11">
        <v>276</v>
      </c>
      <c r="G2958" t="s">
        <v>1449</v>
      </c>
    </row>
    <row r="2959" spans="1:7">
      <c r="A2959" s="1437" t="s">
        <v>623</v>
      </c>
      <c r="B2959" s="1441" t="s">
        <v>2534</v>
      </c>
      <c r="C2959" s="23">
        <v>46140</v>
      </c>
      <c r="D2959" s="11">
        <v>857</v>
      </c>
      <c r="G2959" t="s">
        <v>1449</v>
      </c>
    </row>
    <row r="2960" spans="1:7">
      <c r="A2960" s="1437" t="s">
        <v>608</v>
      </c>
      <c r="B2960" s="1441" t="s">
        <v>52</v>
      </c>
      <c r="C2960" s="23">
        <v>46140</v>
      </c>
      <c r="D2960" s="89">
        <v>674</v>
      </c>
      <c r="G2960" t="s">
        <v>1449</v>
      </c>
    </row>
    <row r="2961" spans="1:7">
      <c r="A2961" s="1439" t="s">
        <v>605</v>
      </c>
      <c r="B2961" s="1438" t="s">
        <v>2534</v>
      </c>
      <c r="C2961" s="23">
        <v>46140</v>
      </c>
      <c r="D2961" s="89">
        <v>2304</v>
      </c>
      <c r="G2961" t="s">
        <v>1449</v>
      </c>
    </row>
    <row r="2962" spans="1:7">
      <c r="A2962" s="1439" t="s">
        <v>669</v>
      </c>
      <c r="B2962" s="1438"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6" t="s">
        <v>1520</v>
      </c>
      <c r="B2967" s="1236" t="s">
        <v>1451</v>
      </c>
      <c r="C2967" s="23">
        <v>46141</v>
      </c>
      <c r="D2967" s="11">
        <v>258</v>
      </c>
      <c r="G2967" t="s">
        <v>1449</v>
      </c>
    </row>
    <row r="2968" spans="1:7">
      <c r="A2968" s="1237" t="s">
        <v>1520</v>
      </c>
      <c r="B2968" s="1237" t="s">
        <v>1451</v>
      </c>
      <c r="C2968" s="23">
        <v>46141</v>
      </c>
      <c r="D2968" s="11">
        <v>383</v>
      </c>
      <c r="G2968" t="s">
        <v>1449</v>
      </c>
    </row>
    <row r="2969" spans="1:7">
      <c r="A2969" s="1237" t="s">
        <v>623</v>
      </c>
      <c r="B2969" s="1237" t="s">
        <v>54</v>
      </c>
      <c r="C2969" s="23">
        <v>46141</v>
      </c>
      <c r="D2969" s="11">
        <v>32</v>
      </c>
      <c r="F2969" s="11" t="s">
        <v>2535</v>
      </c>
      <c r="G2969" t="s">
        <v>1449</v>
      </c>
    </row>
    <row r="2970" spans="1:7">
      <c r="A2970" s="1237" t="s">
        <v>617</v>
      </c>
      <c r="B2970" s="1237" t="s">
        <v>54</v>
      </c>
      <c r="C2970" s="23">
        <v>46141</v>
      </c>
      <c r="D2970" s="11">
        <v>947</v>
      </c>
      <c r="G2970" t="s">
        <v>1449</v>
      </c>
    </row>
    <row r="2971" spans="1:7">
      <c r="A2971" s="1237" t="s">
        <v>634</v>
      </c>
      <c r="B2971" s="1237" t="s">
        <v>52</v>
      </c>
      <c r="C2971" s="23">
        <v>46141</v>
      </c>
      <c r="D2971" s="89">
        <v>1012</v>
      </c>
      <c r="G2971" t="s">
        <v>1449</v>
      </c>
    </row>
    <row r="2972" spans="1:7">
      <c r="A2972" s="1237" t="s">
        <v>605</v>
      </c>
      <c r="B2972" s="1237" t="s">
        <v>54</v>
      </c>
      <c r="C2972" s="23">
        <v>46141</v>
      </c>
      <c r="D2972" s="89">
        <v>1216</v>
      </c>
      <c r="G2972" t="s">
        <v>1449</v>
      </c>
    </row>
    <row r="2973" spans="1:7">
      <c r="A2973" s="1237" t="s">
        <v>608</v>
      </c>
      <c r="B2973" s="1237"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6" t="s">
        <v>602</v>
      </c>
      <c r="B2979" s="1236" t="s">
        <v>1451</v>
      </c>
      <c r="C2979" s="23">
        <v>46142</v>
      </c>
      <c r="D2979" s="11">
        <v>285</v>
      </c>
      <c r="G2979" t="s">
        <v>1449</v>
      </c>
    </row>
    <row r="2980" spans="1:7">
      <c r="A2980" s="1237" t="s">
        <v>602</v>
      </c>
      <c r="B2980" s="1237" t="s">
        <v>1451</v>
      </c>
      <c r="C2980" s="23">
        <v>46142</v>
      </c>
      <c r="D2980" s="11">
        <v>140</v>
      </c>
      <c r="F2980" s="11" t="s">
        <v>1578</v>
      </c>
      <c r="G2980" t="s">
        <v>1449</v>
      </c>
    </row>
    <row r="2981" spans="1:7">
      <c r="A2981" s="1237" t="s">
        <v>617</v>
      </c>
      <c r="B2981" s="1237" t="s">
        <v>54</v>
      </c>
      <c r="C2981" s="23">
        <v>46142</v>
      </c>
      <c r="D2981" s="89">
        <v>1381</v>
      </c>
      <c r="G2981" t="s">
        <v>1449</v>
      </c>
    </row>
    <row r="2982" spans="1:7">
      <c r="A2982" s="1450" t="s">
        <v>700</v>
      </c>
      <c r="B2982" s="1237" t="s">
        <v>471</v>
      </c>
      <c r="C2982" s="23">
        <v>46142</v>
      </c>
      <c r="D2982" s="89">
        <v>2018</v>
      </c>
      <c r="G2982" t="s">
        <v>1449</v>
      </c>
    </row>
    <row r="2983" spans="1:7">
      <c r="A2983" s="1236" t="s">
        <v>605</v>
      </c>
      <c r="B2983" s="1237" t="s">
        <v>54</v>
      </c>
      <c r="C2983" s="23">
        <v>46142</v>
      </c>
      <c r="D2983" s="89">
        <v>2932</v>
      </c>
      <c r="G2983" t="s">
        <v>1449</v>
      </c>
    </row>
    <row r="2984" spans="1:7">
      <c r="A2984" s="1237" t="s">
        <v>608</v>
      </c>
      <c r="B2984" s="1237" t="s">
        <v>52</v>
      </c>
      <c r="C2984" s="23">
        <v>46142</v>
      </c>
      <c r="D2984" s="11">
        <v>165</v>
      </c>
      <c r="G2984" t="s">
        <v>1449</v>
      </c>
    </row>
    <row r="2985" spans="1:7">
      <c r="A2985" s="240" t="s">
        <v>599</v>
      </c>
      <c r="B2985" s="240" t="s">
        <v>1156</v>
      </c>
      <c r="C2985" s="23">
        <v>46143</v>
      </c>
      <c r="D2985" s="11">
        <v>549</v>
      </c>
      <c r="G2985" t="s">
        <v>2538</v>
      </c>
    </row>
    <row r="2986" spans="1:7">
      <c r="A2986" s="1236" t="s">
        <v>602</v>
      </c>
      <c r="B2986" s="1236" t="s">
        <v>1451</v>
      </c>
      <c r="C2986" s="23">
        <v>46143</v>
      </c>
      <c r="F2986" s="11" t="s">
        <v>1671</v>
      </c>
      <c r="G2986" t="s">
        <v>2538</v>
      </c>
    </row>
    <row r="2987" spans="1:7">
      <c r="A2987" s="1237" t="s">
        <v>700</v>
      </c>
      <c r="B2987" s="1237"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5"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5" t="str">
        <v>AREA</v>
      </c>
      <c r="C1" s="946" t="str">
        <v>SOW TSD Date</v>
      </c>
      <c r="D1" s="945" t="str">
        <v>HHP</v>
      </c>
      <c r="E1" s="945" t="str">
        <v>Permit Status</v>
      </c>
      <c r="F1" s="945" t="str">
        <v>SOW Received</v>
      </c>
      <c r="G1" s="945" t="str">
        <v>SOW Estimated Cost</v>
      </c>
      <c r="H1" s="945" t="str">
        <v>NTP Received</v>
      </c>
      <c r="I1" s="945" t="str">
        <v>Footage UG</v>
      </c>
      <c r="J1" s="94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7">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7">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7">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7">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7">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7">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5" t="str">
        <v>D-HPP612</v>
      </c>
      <c r="B8" s="945" t="str">
        <v>Clearwater</v>
      </c>
      <c r="C8" s="946">
        <v>46199</v>
      </c>
      <c r="D8" s="945">
        <v>73</v>
      </c>
      <c r="E8" s="945" t="str">
        <v>Received</v>
      </c>
      <c r="F8" s="945" t="str">
        <v>Yes</v>
      </c>
      <c r="G8" s="945">
        <v>132347.5</v>
      </c>
      <c r="H8" s="945" t="str">
        <v>Yes</v>
      </c>
      <c r="I8" s="945">
        <v>11206</v>
      </c>
      <c r="J8" s="945">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7">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7">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7">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7">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7">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7">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7">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7">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7">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7">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7">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7">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7">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7">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5" t="str">
        <v>D-HPP630</v>
      </c>
      <c r="B23" s="945" t="str">
        <v>Clearwater</v>
      </c>
      <c r="C23" s="946">
        <v>46227</v>
      </c>
      <c r="D23" s="945">
        <v>67</v>
      </c>
      <c r="E23" s="945" t="str">
        <v>Received</v>
      </c>
      <c r="F23" s="945" t="str">
        <v>Yes</v>
      </c>
      <c r="G23" s="945">
        <v>100866</v>
      </c>
      <c r="H23" s="945" t="str">
        <v>Yes</v>
      </c>
      <c r="I23" s="945">
        <v>9021</v>
      </c>
      <c r="J23" s="945">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7">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7">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7">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7">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7">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7">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7">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7">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7">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7"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7"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7">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7">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7">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7">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7">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7">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7">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7"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7"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7">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7">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7">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7">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7">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7">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7">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7">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7">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7">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7">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7">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7">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7">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7">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7">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7">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7">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7">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7">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7">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7">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7">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7">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7">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7">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7">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7">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5" t="str">
        <v>D-HLX518</v>
      </c>
      <c r="B72" s="945" t="str">
        <v>Bradenton</v>
      </c>
      <c r="C72" s="946">
        <v>46191</v>
      </c>
      <c r="D72" s="945">
        <v>83</v>
      </c>
      <c r="E72" s="945" t="str">
        <v>Received</v>
      </c>
      <c r="F72" s="945" t="str">
        <v>Yes</v>
      </c>
      <c r="G72" s="945">
        <v>58914</v>
      </c>
      <c r="H72" s="945" t="str">
        <v>Yes</v>
      </c>
      <c r="I72" s="945">
        <v>4343</v>
      </c>
      <c r="J72" s="945">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7">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5" t="str">
        <v>D-HLX520</v>
      </c>
      <c r="B74" s="945" t="str">
        <v>Bradenton</v>
      </c>
      <c r="C74" s="946">
        <v>46191</v>
      </c>
      <c r="D74" s="945">
        <v>77</v>
      </c>
      <c r="E74" s="945" t="str">
        <v>Received</v>
      </c>
      <c r="F74" s="945" t="str">
        <v>Yes</v>
      </c>
      <c r="G74" s="945">
        <v>52948</v>
      </c>
      <c r="H74" s="945" t="str">
        <v>Yes</v>
      </c>
      <c r="I74" s="945">
        <v>3957</v>
      </c>
      <c r="J74" s="945">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7">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7">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7">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7">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7">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7">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7">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7">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7">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7">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7">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7">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7">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7">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7">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7">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7">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7">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7">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7">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7">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7">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7">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7">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7">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7">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7">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7">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7">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7">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7">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7">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7">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7">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7">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7">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7">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7">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7">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7">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7">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7">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7"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7"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7"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7"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7">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7">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7">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7">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7">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7">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7">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7">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7">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7">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5" t="str">
        <v>D-HSW409</v>
      </c>
      <c r="B131" s="945" t="str">
        <v>Kissimmee</v>
      </c>
      <c r="C131" s="946">
        <v>46218</v>
      </c>
      <c r="D131" s="945">
        <v>78</v>
      </c>
      <c r="E131" s="945" t="str">
        <v>Pending</v>
      </c>
      <c r="F131" s="945" t="str">
        <v>Yes</v>
      </c>
      <c r="G131" s="945">
        <v>75143.5</v>
      </c>
      <c r="H131" s="945" t="str">
        <v>Yes</v>
      </c>
      <c r="I131" s="945">
        <v>5920</v>
      </c>
      <c r="J131" s="945">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7">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7">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7">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7">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7">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7">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7">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7">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7">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7">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7">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7">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7">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7">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7">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7">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7">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7">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7">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7">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7">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7">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3" t="str">
        <v>D-HSW432</v>
      </c>
      <c r="B154" s="1184" t="str">
        <v>Kissimmee</v>
      </c>
      <c r="C154" s="1185">
        <v>46127</v>
      </c>
      <c r="D154" s="1184">
        <v>90</v>
      </c>
      <c r="E154" s="1184" t="str">
        <v>Pending</v>
      </c>
      <c r="F154" s="1184" t="str">
        <v>Yes</v>
      </c>
      <c r="G154" s="1184">
        <v>88834</v>
      </c>
      <c r="H154" s="1184" t="str">
        <v>Yes</v>
      </c>
      <c r="I154" s="1186">
        <v>7147</v>
      </c>
      <c r="J154" s="1186">
        <v>0</v>
      </c>
      <c r="K154" s="1186"/>
      <c r="L154" s="1186"/>
      <c r="M154" s="1186"/>
      <c r="N154" s="1186"/>
      <c r="O154" s="1186"/>
      <c r="P154" s="1186"/>
      <c r="Q154" s="1186"/>
      <c r="R154" s="1186"/>
      <c r="S154" s="1186"/>
      <c r="T154" s="1186"/>
      <c r="U154" s="1186"/>
      <c r="V154" s="1186"/>
      <c r="W154" s="1186"/>
      <c r="X154" s="1186"/>
      <c r="Y154" s="1186"/>
      <c r="Z154" s="1186"/>
      <c r="AA154" s="1186"/>
      <c r="AB154" s="1186"/>
      <c r="AC154" s="1186"/>
      <c r="AD154" s="1186"/>
      <c r="AE154" s="1186"/>
      <c r="AF154" s="1186"/>
      <c r="AG154" s="1186"/>
      <c r="AH154" s="1186"/>
      <c r="AI154" s="1186"/>
      <c r="AJ154" s="1186"/>
      <c r="AK154" s="1186"/>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186"/>
      <c r="BF154" s="1186"/>
      <c r="BG154" s="1186"/>
      <c r="BH154" s="1186"/>
      <c r="BI154" s="1186"/>
      <c r="BJ154" s="1186"/>
      <c r="BK154" s="1186"/>
      <c r="BL154" s="1186"/>
      <c r="BM154" s="1186"/>
      <c r="BN154" s="1186"/>
      <c r="BO154" s="1186"/>
      <c r="BP154" s="1186"/>
      <c r="BQ154" s="1186"/>
      <c r="BR154" s="1186"/>
      <c r="BS154" s="1186"/>
      <c r="BT154" s="1186"/>
      <c r="BU154" s="1186"/>
      <c r="BV154" s="1186"/>
      <c r="BW154" s="1186"/>
      <c r="BX154" s="1186"/>
      <c r="BY154" s="1186"/>
      <c r="BZ154" s="1186"/>
      <c r="CA154" s="1186"/>
      <c r="CB154" s="1186"/>
      <c r="CC154" s="1186"/>
      <c r="CD154" s="1186"/>
      <c r="CE154" s="1186"/>
      <c r="CF154" s="1186"/>
      <c r="CG154" s="1186"/>
      <c r="CH154" s="1186"/>
      <c r="CI154" s="1186"/>
      <c r="CJ154" s="1186"/>
      <c r="CK154" s="1186"/>
      <c r="CL154" s="1186"/>
      <c r="CM154" s="1186"/>
      <c r="CN154" s="1186"/>
      <c r="CO154" s="1186"/>
      <c r="CP154" s="1186"/>
      <c r="CQ154" s="1186"/>
      <c r="CR154" s="1186"/>
    </row>
    <row r="155" spans="1:96">
      <c r="A155" s="1183" t="str">
        <v>D-HSW433</v>
      </c>
      <c r="B155" s="1184" t="str">
        <v>Kissimmee</v>
      </c>
      <c r="C155" s="1185">
        <v>46127</v>
      </c>
      <c r="D155" s="1184">
        <v>83</v>
      </c>
      <c r="E155" s="1184" t="str">
        <v>Pending</v>
      </c>
      <c r="F155" s="1184" t="str">
        <v>Yes</v>
      </c>
      <c r="G155" s="1184">
        <v>81027.5</v>
      </c>
      <c r="H155" s="1184" t="str">
        <v>Yes</v>
      </c>
      <c r="I155" s="1186">
        <v>6376</v>
      </c>
      <c r="J155" s="1186">
        <v>0</v>
      </c>
      <c r="K155" s="1186"/>
      <c r="L155" s="1186"/>
      <c r="M155" s="1186"/>
      <c r="N155" s="1186"/>
      <c r="O155" s="1186"/>
      <c r="P155" s="1186"/>
      <c r="Q155" s="1186"/>
      <c r="R155" s="1186"/>
      <c r="S155" s="1186"/>
      <c r="T155" s="1186"/>
      <c r="U155" s="1186"/>
      <c r="V155" s="1186"/>
      <c r="W155" s="1186"/>
      <c r="X155" s="1186"/>
      <c r="Y155" s="1186"/>
      <c r="Z155" s="1186"/>
      <c r="AA155" s="1186"/>
      <c r="AB155" s="1186"/>
      <c r="AC155" s="1186"/>
      <c r="AD155" s="1186"/>
      <c r="AE155" s="1186"/>
      <c r="AF155" s="1186"/>
      <c r="AG155" s="1186"/>
      <c r="AH155" s="1186"/>
      <c r="AI155" s="1186"/>
      <c r="AJ155" s="1186"/>
      <c r="AK155" s="1186"/>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186"/>
      <c r="BF155" s="1186"/>
      <c r="BG155" s="1186"/>
      <c r="BH155" s="1186"/>
      <c r="BI155" s="1186"/>
      <c r="BJ155" s="1186"/>
      <c r="BK155" s="1186"/>
      <c r="BL155" s="1186"/>
      <c r="BM155" s="1186"/>
      <c r="BN155" s="1186"/>
      <c r="BO155" s="1186"/>
      <c r="BP155" s="1186"/>
      <c r="BQ155" s="1186"/>
      <c r="BR155" s="1186"/>
      <c r="BS155" s="1186"/>
      <c r="BT155" s="1186"/>
      <c r="BU155" s="1186"/>
      <c r="BV155" s="1186"/>
      <c r="BW155" s="1186"/>
      <c r="BX155" s="1186"/>
      <c r="BY155" s="1186"/>
      <c r="BZ155" s="1186"/>
      <c r="CA155" s="1186"/>
      <c r="CB155" s="1186"/>
      <c r="CC155" s="1186"/>
      <c r="CD155" s="1186"/>
      <c r="CE155" s="1186"/>
      <c r="CF155" s="1186"/>
      <c r="CG155" s="1186"/>
      <c r="CH155" s="1186"/>
      <c r="CI155" s="1186"/>
      <c r="CJ155" s="1186"/>
      <c r="CK155" s="1186"/>
      <c r="CL155" s="1186"/>
      <c r="CM155" s="1186"/>
      <c r="CN155" s="1186"/>
      <c r="CO155" s="1186"/>
      <c r="CP155" s="1186"/>
      <c r="CQ155" s="1186"/>
      <c r="CR155" s="1186"/>
    </row>
    <row r="156" spans="1:96">
      <c r="A156" s="1183" t="str">
        <v>D-HSW434</v>
      </c>
      <c r="B156" s="1184" t="str">
        <v>Kissimmee</v>
      </c>
      <c r="C156" s="1185">
        <v>46248</v>
      </c>
      <c r="D156" s="1184">
        <v>63</v>
      </c>
      <c r="E156" s="1184" t="str">
        <v>Pending</v>
      </c>
      <c r="F156" s="1184" t="str">
        <v>Yes</v>
      </c>
      <c r="G156" s="1184">
        <v>60264</v>
      </c>
      <c r="H156" s="1184" t="str">
        <v>Yes</v>
      </c>
      <c r="I156" s="1186">
        <v>4784</v>
      </c>
      <c r="J156" s="1186">
        <v>0</v>
      </c>
      <c r="K156" s="1186"/>
      <c r="L156" s="1186"/>
      <c r="M156" s="1186"/>
      <c r="N156" s="1186"/>
      <c r="O156" s="1186"/>
      <c r="P156" s="1186"/>
      <c r="Q156" s="1186"/>
      <c r="R156" s="1186"/>
      <c r="S156" s="1186"/>
      <c r="T156" s="1186"/>
      <c r="U156" s="1186"/>
      <c r="V156" s="1186"/>
      <c r="W156" s="1186"/>
      <c r="X156" s="1186"/>
      <c r="Y156" s="1186"/>
      <c r="Z156" s="1186"/>
      <c r="AA156" s="1186"/>
      <c r="AB156" s="1186"/>
      <c r="AC156" s="1186"/>
      <c r="AD156" s="1186"/>
      <c r="AE156" s="1186"/>
      <c r="AF156" s="1186"/>
      <c r="AG156" s="1186"/>
      <c r="AH156" s="1186"/>
      <c r="AI156" s="1186"/>
      <c r="AJ156" s="1186"/>
      <c r="AK156" s="1186"/>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186"/>
      <c r="BF156" s="1186"/>
      <c r="BG156" s="1186"/>
      <c r="BH156" s="1186"/>
      <c r="BI156" s="1186"/>
      <c r="BJ156" s="1186"/>
      <c r="BK156" s="1186"/>
      <c r="BL156" s="1186"/>
      <c r="BM156" s="1186"/>
      <c r="BN156" s="1186"/>
      <c r="BO156" s="1186"/>
      <c r="BP156" s="1186"/>
      <c r="BQ156" s="1186"/>
      <c r="BR156" s="1186"/>
      <c r="BS156" s="1186"/>
      <c r="BT156" s="1186"/>
      <c r="BU156" s="1186"/>
      <c r="BV156" s="1186"/>
      <c r="BW156" s="1186"/>
      <c r="BX156" s="1186"/>
      <c r="BY156" s="1186"/>
      <c r="BZ156" s="1186"/>
      <c r="CA156" s="1186"/>
      <c r="CB156" s="1186"/>
      <c r="CC156" s="1186"/>
      <c r="CD156" s="1186"/>
      <c r="CE156" s="1186"/>
      <c r="CF156" s="1186"/>
      <c r="CG156" s="1186"/>
      <c r="CH156" s="1186"/>
      <c r="CI156" s="1186"/>
      <c r="CJ156" s="1186"/>
      <c r="CK156" s="1186"/>
      <c r="CL156" s="1186"/>
      <c r="CM156" s="1186"/>
      <c r="CN156" s="1186"/>
      <c r="CO156" s="1186"/>
      <c r="CP156" s="1186"/>
      <c r="CQ156" s="1186"/>
      <c r="CR156" s="1186"/>
    </row>
    <row r="157" spans="1:96">
      <c r="A157" s="1183" t="str">
        <v>D-HSW435</v>
      </c>
      <c r="B157" s="1184" t="str">
        <v>Kissimmee</v>
      </c>
      <c r="C157" s="1185">
        <v>46248</v>
      </c>
      <c r="D157" s="1184">
        <v>86</v>
      </c>
      <c r="E157" s="1184" t="str">
        <v>Pending</v>
      </c>
      <c r="F157" s="1184" t="str">
        <v>Yes</v>
      </c>
      <c r="G157" s="1184">
        <v>81096</v>
      </c>
      <c r="H157" s="1184" t="str">
        <v>Yes</v>
      </c>
      <c r="I157" s="1186">
        <v>6387</v>
      </c>
      <c r="J157" s="1186">
        <v>0</v>
      </c>
      <c r="K157" s="1186"/>
      <c r="L157" s="1186"/>
      <c r="M157" s="1186"/>
      <c r="N157" s="1186"/>
      <c r="O157" s="1186"/>
      <c r="P157" s="1186"/>
      <c r="Q157" s="1186"/>
      <c r="R157" s="1186"/>
      <c r="S157" s="1186"/>
      <c r="T157" s="1186"/>
      <c r="U157" s="1186"/>
      <c r="V157" s="1186"/>
      <c r="W157" s="1186"/>
      <c r="X157" s="1186"/>
      <c r="Y157" s="1186"/>
      <c r="Z157" s="1186"/>
      <c r="AA157" s="1186"/>
      <c r="AB157" s="1186"/>
      <c r="AC157" s="1186"/>
      <c r="AD157" s="1186"/>
      <c r="AE157" s="1186"/>
      <c r="AF157" s="1186"/>
      <c r="AG157" s="1186"/>
      <c r="AH157" s="1186"/>
      <c r="AI157" s="1186"/>
      <c r="AJ157" s="1186"/>
      <c r="AK157" s="1186"/>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186"/>
      <c r="BF157" s="1186"/>
      <c r="BG157" s="1186"/>
      <c r="BH157" s="1186"/>
      <c r="BI157" s="1186"/>
      <c r="BJ157" s="1186"/>
      <c r="BK157" s="1186"/>
      <c r="BL157" s="1186"/>
      <c r="BM157" s="1186"/>
      <c r="BN157" s="1186"/>
      <c r="BO157" s="1186"/>
      <c r="BP157" s="1186"/>
      <c r="BQ157" s="1186"/>
      <c r="BR157" s="1186"/>
      <c r="BS157" s="1186"/>
      <c r="BT157" s="1186"/>
      <c r="BU157" s="1186"/>
      <c r="BV157" s="1186"/>
      <c r="BW157" s="1186"/>
      <c r="BX157" s="1186"/>
      <c r="BY157" s="1186"/>
      <c r="BZ157" s="1186"/>
      <c r="CA157" s="1186"/>
      <c r="CB157" s="1186"/>
      <c r="CC157" s="1186"/>
      <c r="CD157" s="1186"/>
      <c r="CE157" s="1186"/>
      <c r="CF157" s="1186"/>
      <c r="CG157" s="1186"/>
      <c r="CH157" s="1186"/>
      <c r="CI157" s="1186"/>
      <c r="CJ157" s="1186"/>
      <c r="CK157" s="1186"/>
      <c r="CL157" s="1186"/>
      <c r="CM157" s="1186"/>
      <c r="CN157" s="1186"/>
      <c r="CO157" s="1186"/>
      <c r="CP157" s="1186"/>
      <c r="CQ157" s="1186"/>
      <c r="CR157" s="1186"/>
    </row>
    <row r="158" spans="1:96">
      <c r="A158" s="1183" t="str">
        <v>D-HSW436</v>
      </c>
      <c r="B158" s="1184" t="str">
        <v>Kissimmee</v>
      </c>
      <c r="C158" s="1185">
        <v>46280</v>
      </c>
      <c r="D158" s="1184">
        <v>81</v>
      </c>
      <c r="E158" s="1184" t="str">
        <v>Pending</v>
      </c>
      <c r="F158" s="1184" t="str">
        <v>Yes</v>
      </c>
      <c r="G158" s="1184">
        <v>79796</v>
      </c>
      <c r="H158" s="1184" t="str">
        <v>Yes</v>
      </c>
      <c r="I158" s="1186">
        <v>6372</v>
      </c>
      <c r="J158" s="1186">
        <v>0</v>
      </c>
      <c r="K158" s="1186"/>
      <c r="L158" s="1186"/>
      <c r="M158" s="1186"/>
      <c r="N158" s="1186"/>
      <c r="O158" s="1186"/>
      <c r="P158" s="1186"/>
      <c r="Q158" s="1186"/>
      <c r="R158" s="1186"/>
      <c r="S158" s="1186"/>
      <c r="T158" s="1186"/>
      <c r="U158" s="1186"/>
      <c r="V158" s="1186"/>
      <c r="W158" s="1186"/>
      <c r="X158" s="1186"/>
      <c r="Y158" s="1186"/>
      <c r="Z158" s="1186"/>
      <c r="AA158" s="1186"/>
      <c r="AB158" s="1186"/>
      <c r="AC158" s="1186"/>
      <c r="AD158" s="1186"/>
      <c r="AE158" s="1186"/>
      <c r="AF158" s="1186"/>
      <c r="AG158" s="1186"/>
      <c r="AH158" s="1186"/>
      <c r="AI158" s="1186"/>
      <c r="AJ158" s="1186"/>
      <c r="AK158" s="1186"/>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186"/>
      <c r="BF158" s="1186"/>
      <c r="BG158" s="1186"/>
      <c r="BH158" s="1186"/>
      <c r="BI158" s="1186"/>
      <c r="BJ158" s="1186"/>
      <c r="BK158" s="1186"/>
      <c r="BL158" s="1186"/>
      <c r="BM158" s="1186"/>
      <c r="BN158" s="1186"/>
      <c r="BO158" s="1186"/>
      <c r="BP158" s="1186"/>
      <c r="BQ158" s="1186"/>
      <c r="BR158" s="1186"/>
      <c r="BS158" s="1186"/>
      <c r="BT158" s="1186"/>
      <c r="BU158" s="1186"/>
      <c r="BV158" s="1186"/>
      <c r="BW158" s="1186"/>
      <c r="BX158" s="1186"/>
      <c r="BY158" s="1186"/>
      <c r="BZ158" s="1186"/>
      <c r="CA158" s="1186"/>
      <c r="CB158" s="1186"/>
      <c r="CC158" s="1186"/>
      <c r="CD158" s="1186"/>
      <c r="CE158" s="1186"/>
      <c r="CF158" s="1186"/>
      <c r="CG158" s="1186"/>
      <c r="CH158" s="1186"/>
      <c r="CI158" s="1186"/>
      <c r="CJ158" s="1186"/>
      <c r="CK158" s="1186"/>
      <c r="CL158" s="1186"/>
      <c r="CM158" s="1186"/>
      <c r="CN158" s="1186"/>
      <c r="CO158" s="1186"/>
      <c r="CP158" s="1186"/>
      <c r="CQ158" s="1186"/>
      <c r="CR158" s="1186"/>
    </row>
    <row r="159" spans="1:96">
      <c r="A159" s="1183" t="str">
        <v>D-HSW437</v>
      </c>
      <c r="B159" s="1184" t="str">
        <v>Kissimmee</v>
      </c>
      <c r="C159" s="1185">
        <v>46157</v>
      </c>
      <c r="D159" s="1184">
        <v>77</v>
      </c>
      <c r="E159" s="1184" t="str">
        <v>Pending</v>
      </c>
      <c r="F159" s="1184" t="str">
        <v>Yes</v>
      </c>
      <c r="G159" s="1184">
        <v>69082</v>
      </c>
      <c r="H159" s="1184" t="str">
        <v>Yes</v>
      </c>
      <c r="I159" s="1186">
        <v>5363</v>
      </c>
      <c r="J159" s="1186">
        <v>0</v>
      </c>
      <c r="K159" s="1186"/>
      <c r="L159" s="1186"/>
      <c r="M159" s="1186"/>
      <c r="N159" s="1186"/>
      <c r="O159" s="1186"/>
      <c r="P159" s="1186"/>
      <c r="Q159" s="1186"/>
      <c r="R159" s="1186"/>
      <c r="S159" s="1186"/>
      <c r="T159" s="1186"/>
      <c r="U159" s="1186"/>
      <c r="V159" s="1186"/>
      <c r="W159" s="1186"/>
      <c r="X159" s="1186"/>
      <c r="Y159" s="1186"/>
      <c r="Z159" s="1186"/>
      <c r="AA159" s="1186"/>
      <c r="AB159" s="1186"/>
      <c r="AC159" s="1186"/>
      <c r="AD159" s="1186"/>
      <c r="AE159" s="1186"/>
      <c r="AF159" s="1186"/>
      <c r="AG159" s="1186"/>
      <c r="AH159" s="1186"/>
      <c r="AI159" s="1186"/>
      <c r="AJ159" s="1186"/>
      <c r="AK159" s="1186"/>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186"/>
      <c r="BF159" s="1186"/>
      <c r="BG159" s="1186"/>
      <c r="BH159" s="1186"/>
      <c r="BI159" s="1186"/>
      <c r="BJ159" s="1186"/>
      <c r="BK159" s="1186"/>
      <c r="BL159" s="1186"/>
      <c r="BM159" s="1186"/>
      <c r="BN159" s="1186"/>
      <c r="BO159" s="1186"/>
      <c r="BP159" s="1186"/>
      <c r="BQ159" s="1186"/>
      <c r="BR159" s="1186"/>
      <c r="BS159" s="1186"/>
      <c r="BT159" s="1186"/>
      <c r="BU159" s="1186"/>
      <c r="BV159" s="1186"/>
      <c r="BW159" s="1186"/>
      <c r="BX159" s="1186"/>
      <c r="BY159" s="1186"/>
      <c r="BZ159" s="1186"/>
      <c r="CA159" s="1186"/>
      <c r="CB159" s="1186"/>
      <c r="CC159" s="1186"/>
      <c r="CD159" s="1186"/>
      <c r="CE159" s="1186"/>
      <c r="CF159" s="1186"/>
      <c r="CG159" s="1186"/>
      <c r="CH159" s="1186"/>
      <c r="CI159" s="1186"/>
      <c r="CJ159" s="1186"/>
      <c r="CK159" s="1186"/>
      <c r="CL159" s="1186"/>
      <c r="CM159" s="1186"/>
      <c r="CN159" s="1186"/>
      <c r="CO159" s="1186"/>
      <c r="CP159" s="1186"/>
      <c r="CQ159" s="1186"/>
      <c r="CR159" s="1186"/>
    </row>
    <row r="160" spans="1:96">
      <c r="A160" s="1183" t="str">
        <v>D-HSW438</v>
      </c>
      <c r="B160" s="1184" t="str">
        <v>Kissimmee</v>
      </c>
      <c r="C160" s="1185">
        <v>46281</v>
      </c>
      <c r="D160" s="1184">
        <v>67</v>
      </c>
      <c r="E160" s="1184" t="str">
        <v>Pending</v>
      </c>
      <c r="F160" s="1184" t="str">
        <v>Yes</v>
      </c>
      <c r="G160" s="1184">
        <v>65448</v>
      </c>
      <c r="H160" s="1184" t="str">
        <v>Yes</v>
      </c>
      <c r="I160" s="1186">
        <v>5199</v>
      </c>
      <c r="J160" s="1186">
        <v>0</v>
      </c>
      <c r="K160" s="1186"/>
      <c r="L160" s="1186"/>
      <c r="M160" s="1186"/>
      <c r="N160" s="1186"/>
      <c r="O160" s="1186"/>
      <c r="P160" s="1186"/>
      <c r="Q160" s="1186"/>
      <c r="R160" s="1186"/>
      <c r="S160" s="1186"/>
      <c r="T160" s="1186"/>
      <c r="U160" s="1186"/>
      <c r="V160" s="1186"/>
      <c r="W160" s="1186"/>
      <c r="X160" s="1186"/>
      <c r="Y160" s="1186"/>
      <c r="Z160" s="1186"/>
      <c r="AA160" s="1186"/>
      <c r="AB160" s="1186"/>
      <c r="AC160" s="1186"/>
      <c r="AD160" s="1186"/>
      <c r="AE160" s="1186"/>
      <c r="AF160" s="1186"/>
      <c r="AG160" s="1186"/>
      <c r="AH160" s="1186"/>
      <c r="AI160" s="1186"/>
      <c r="AJ160" s="1186"/>
      <c r="AK160" s="1186"/>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186"/>
      <c r="BF160" s="1186"/>
      <c r="BG160" s="1186"/>
      <c r="BH160" s="1186"/>
      <c r="BI160" s="1186"/>
      <c r="BJ160" s="1186"/>
      <c r="BK160" s="1186"/>
      <c r="BL160" s="1186"/>
      <c r="BM160" s="1186"/>
      <c r="BN160" s="1186"/>
      <c r="BO160" s="1186"/>
      <c r="BP160" s="1186"/>
      <c r="BQ160" s="1186"/>
      <c r="BR160" s="1186"/>
      <c r="BS160" s="1186"/>
      <c r="BT160" s="1186"/>
      <c r="BU160" s="1186"/>
      <c r="BV160" s="1186"/>
      <c r="BW160" s="1186"/>
      <c r="BX160" s="1186"/>
      <c r="BY160" s="1186"/>
      <c r="BZ160" s="1186"/>
      <c r="CA160" s="1186"/>
      <c r="CB160" s="1186"/>
      <c r="CC160" s="1186"/>
      <c r="CD160" s="1186"/>
      <c r="CE160" s="1186"/>
      <c r="CF160" s="1186"/>
      <c r="CG160" s="1186"/>
      <c r="CH160" s="1186"/>
      <c r="CI160" s="1186"/>
      <c r="CJ160" s="1186"/>
      <c r="CK160" s="1186"/>
      <c r="CL160" s="1186"/>
      <c r="CM160" s="1186"/>
      <c r="CN160" s="1186"/>
      <c r="CO160" s="1186"/>
      <c r="CP160" s="1186"/>
      <c r="CQ160" s="1186"/>
      <c r="CR160" s="1186"/>
    </row>
    <row r="161" spans="1:96">
      <c r="A161" s="1183" t="str">
        <v>D-HSW439</v>
      </c>
      <c r="B161" s="1184" t="str">
        <v>Kissimmee</v>
      </c>
      <c r="C161" s="1185">
        <v>46310</v>
      </c>
      <c r="D161" s="1184">
        <v>90</v>
      </c>
      <c r="E161" s="1184" t="str">
        <v>Pending</v>
      </c>
      <c r="F161" s="1184" t="str">
        <v>Yes</v>
      </c>
      <c r="G161" s="1184">
        <v>116020.5</v>
      </c>
      <c r="H161" s="1184" t="str">
        <v>Yes</v>
      </c>
      <c r="I161" s="1186">
        <v>9771</v>
      </c>
      <c r="J161" s="1186">
        <v>0</v>
      </c>
      <c r="K161" s="1186"/>
      <c r="L161" s="1186"/>
      <c r="M161" s="1186"/>
      <c r="N161" s="1186"/>
      <c r="O161" s="1186"/>
      <c r="P161" s="1186"/>
      <c r="Q161" s="1186"/>
      <c r="R161" s="1186"/>
      <c r="S161" s="1186"/>
      <c r="T161" s="1186"/>
      <c r="U161" s="1186"/>
      <c r="V161" s="1186"/>
      <c r="W161" s="1186"/>
      <c r="X161" s="1186"/>
      <c r="Y161" s="1186"/>
      <c r="Z161" s="1186"/>
      <c r="AA161" s="1186"/>
      <c r="AB161" s="1186"/>
      <c r="AC161" s="1186"/>
      <c r="AD161" s="1186"/>
      <c r="AE161" s="1186"/>
      <c r="AF161" s="1186"/>
      <c r="AG161" s="1186"/>
      <c r="AH161" s="1186"/>
      <c r="AI161" s="1186"/>
      <c r="AJ161" s="1186"/>
      <c r="AK161" s="1186"/>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186"/>
      <c r="BF161" s="1186"/>
      <c r="BG161" s="1186"/>
      <c r="BH161" s="1186"/>
      <c r="BI161" s="1186"/>
      <c r="BJ161" s="1186"/>
      <c r="BK161" s="1186"/>
      <c r="BL161" s="1186"/>
      <c r="BM161" s="1186"/>
      <c r="BN161" s="1186"/>
      <c r="BO161" s="1186"/>
      <c r="BP161" s="1186"/>
      <c r="BQ161" s="1186"/>
      <c r="BR161" s="1186"/>
      <c r="BS161" s="1186"/>
      <c r="BT161" s="1186"/>
      <c r="BU161" s="1186"/>
      <c r="BV161" s="1186"/>
      <c r="BW161" s="1186"/>
      <c r="BX161" s="1186"/>
      <c r="BY161" s="1186"/>
      <c r="BZ161" s="1186"/>
      <c r="CA161" s="1186"/>
      <c r="CB161" s="1186"/>
      <c r="CC161" s="1186"/>
      <c r="CD161" s="1186"/>
      <c r="CE161" s="1186"/>
      <c r="CF161" s="1186"/>
      <c r="CG161" s="1186"/>
      <c r="CH161" s="1186"/>
      <c r="CI161" s="1186"/>
      <c r="CJ161" s="1186"/>
      <c r="CK161" s="1186"/>
      <c r="CL161" s="1186"/>
      <c r="CM161" s="1186"/>
      <c r="CN161" s="1186"/>
      <c r="CO161" s="1186"/>
      <c r="CP161" s="1186"/>
      <c r="CQ161" s="1186"/>
      <c r="CR161" s="1186"/>
    </row>
    <row r="162" spans="1:96">
      <c r="A162" s="1183" t="str">
        <v>D-HSW440</v>
      </c>
      <c r="B162" s="1184" t="str">
        <v>Kissimmee</v>
      </c>
      <c r="C162" s="1185">
        <v>46372</v>
      </c>
      <c r="D162" s="1184">
        <v>90</v>
      </c>
      <c r="E162" s="1184" t="str">
        <v>Pending</v>
      </c>
      <c r="F162" s="1184" t="str">
        <v>Yes</v>
      </c>
      <c r="G162" s="1184">
        <v>114306</v>
      </c>
      <c r="H162" s="1184" t="str">
        <v>Yes</v>
      </c>
      <c r="I162" s="1186">
        <v>9562</v>
      </c>
      <c r="J162" s="1186">
        <v>0</v>
      </c>
      <c r="K162" s="1186"/>
      <c r="L162" s="1186"/>
      <c r="M162" s="1186"/>
      <c r="N162" s="1186"/>
      <c r="O162" s="1186"/>
      <c r="P162" s="1186"/>
      <c r="Q162" s="1186"/>
      <c r="R162" s="1186"/>
      <c r="S162" s="1186"/>
      <c r="T162" s="1186"/>
      <c r="U162" s="1186"/>
      <c r="V162" s="1186"/>
      <c r="W162" s="1186"/>
      <c r="X162" s="1186"/>
      <c r="Y162" s="1186"/>
      <c r="Z162" s="1186"/>
      <c r="AA162" s="1186"/>
      <c r="AB162" s="1186"/>
      <c r="AC162" s="1186"/>
      <c r="AD162" s="1186"/>
      <c r="AE162" s="1186"/>
      <c r="AF162" s="1186"/>
      <c r="AG162" s="1186"/>
      <c r="AH162" s="1186"/>
      <c r="AI162" s="1186"/>
      <c r="AJ162" s="1186"/>
      <c r="AK162" s="1186"/>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186"/>
      <c r="BF162" s="1186"/>
      <c r="BG162" s="1186"/>
      <c r="BH162" s="1186"/>
      <c r="BI162" s="1186"/>
      <c r="BJ162" s="1186"/>
      <c r="BK162" s="1186"/>
      <c r="BL162" s="1186"/>
      <c r="BM162" s="1186"/>
      <c r="BN162" s="1186"/>
      <c r="BO162" s="1186"/>
      <c r="BP162" s="1186"/>
      <c r="BQ162" s="1186"/>
      <c r="BR162" s="1186"/>
      <c r="BS162" s="1186"/>
      <c r="BT162" s="1186"/>
      <c r="BU162" s="1186"/>
      <c r="BV162" s="1186"/>
      <c r="BW162" s="1186"/>
      <c r="BX162" s="1186"/>
      <c r="BY162" s="1186"/>
      <c r="BZ162" s="1186"/>
      <c r="CA162" s="1186"/>
      <c r="CB162" s="1186"/>
      <c r="CC162" s="1186"/>
      <c r="CD162" s="1186"/>
      <c r="CE162" s="1186"/>
      <c r="CF162" s="1186"/>
      <c r="CG162" s="1186"/>
      <c r="CH162" s="1186"/>
      <c r="CI162" s="1186"/>
      <c r="CJ162" s="1186"/>
      <c r="CK162" s="1186"/>
      <c r="CL162" s="1186"/>
      <c r="CM162" s="1186"/>
      <c r="CN162" s="1186"/>
      <c r="CO162" s="1186"/>
      <c r="CP162" s="1186"/>
      <c r="CQ162" s="1186"/>
      <c r="CR162" s="1186"/>
    </row>
    <row r="163" spans="1:96">
      <c r="A163" s="1183" t="str">
        <v>D-HSW441</v>
      </c>
      <c r="B163" s="1184" t="str">
        <v>Kissimmee</v>
      </c>
      <c r="C163" s="1185">
        <v>46372</v>
      </c>
      <c r="D163" s="1184">
        <v>87</v>
      </c>
      <c r="E163" s="1184" t="str">
        <v>Pending</v>
      </c>
      <c r="F163" s="1184" t="str">
        <v>Yes</v>
      </c>
      <c r="G163" s="1184">
        <v>80784</v>
      </c>
      <c r="H163" s="1184" t="str">
        <v>Yes</v>
      </c>
      <c r="I163" s="1186">
        <v>6309</v>
      </c>
      <c r="J163" s="1186">
        <v>0</v>
      </c>
      <c r="K163" s="1186"/>
      <c r="L163" s="1186"/>
      <c r="M163" s="1186"/>
      <c r="N163" s="1186"/>
      <c r="O163" s="1186"/>
      <c r="P163" s="1186"/>
      <c r="Q163" s="1186"/>
      <c r="R163" s="1186"/>
      <c r="S163" s="1186"/>
      <c r="T163" s="1186"/>
      <c r="U163" s="1186"/>
      <c r="V163" s="1186"/>
      <c r="W163" s="1186"/>
      <c r="X163" s="1186"/>
      <c r="Y163" s="1186"/>
      <c r="Z163" s="1186"/>
      <c r="AA163" s="1186"/>
      <c r="AB163" s="1186"/>
      <c r="AC163" s="1186"/>
      <c r="AD163" s="1186"/>
      <c r="AE163" s="1186"/>
      <c r="AF163" s="1186"/>
      <c r="AG163" s="1186"/>
      <c r="AH163" s="1186"/>
      <c r="AI163" s="1186"/>
      <c r="AJ163" s="1186"/>
      <c r="AK163" s="1186"/>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186"/>
      <c r="BF163" s="1186"/>
      <c r="BG163" s="1186"/>
      <c r="BH163" s="1186"/>
      <c r="BI163" s="1186"/>
      <c r="BJ163" s="1186"/>
      <c r="BK163" s="1186"/>
      <c r="BL163" s="1186"/>
      <c r="BM163" s="1186"/>
      <c r="BN163" s="1186"/>
      <c r="BO163" s="1186"/>
      <c r="BP163" s="1186"/>
      <c r="BQ163" s="1186"/>
      <c r="BR163" s="1186"/>
      <c r="BS163" s="1186"/>
      <c r="BT163" s="1186"/>
      <c r="BU163" s="1186"/>
      <c r="BV163" s="1186"/>
      <c r="BW163" s="1186"/>
      <c r="BX163" s="1186"/>
      <c r="BY163" s="1186"/>
      <c r="BZ163" s="1186"/>
      <c r="CA163" s="1186"/>
      <c r="CB163" s="1186"/>
      <c r="CC163" s="1186"/>
      <c r="CD163" s="1186"/>
      <c r="CE163" s="1186"/>
      <c r="CF163" s="1186"/>
      <c r="CG163" s="1186"/>
      <c r="CH163" s="1186"/>
      <c r="CI163" s="1186"/>
      <c r="CJ163" s="1186"/>
      <c r="CK163" s="1186"/>
      <c r="CL163" s="1186"/>
      <c r="CM163" s="1186"/>
      <c r="CN163" s="1186"/>
      <c r="CO163" s="1186"/>
      <c r="CP163" s="1186"/>
      <c r="CQ163" s="1186"/>
      <c r="CR163" s="1186"/>
    </row>
    <row r="164" spans="1:96">
      <c r="A164" s="1183" t="str">
        <v>D-HSW442</v>
      </c>
      <c r="B164" s="1184" t="str">
        <v>Kissimmee</v>
      </c>
      <c r="C164" s="1185">
        <v>46340</v>
      </c>
      <c r="D164" s="1184">
        <v>90</v>
      </c>
      <c r="E164" s="1184" t="str">
        <v>Pending</v>
      </c>
      <c r="F164" s="1184" t="str">
        <v>Yes</v>
      </c>
      <c r="G164" s="1184">
        <v>125540.85</v>
      </c>
      <c r="H164" s="1184" t="str">
        <v>Yes</v>
      </c>
      <c r="I164" s="1186">
        <v>10260</v>
      </c>
      <c r="J164" s="1186">
        <v>0</v>
      </c>
      <c r="K164" s="1186"/>
      <c r="L164" s="1186"/>
      <c r="M164" s="1186"/>
      <c r="N164" s="1186"/>
      <c r="O164" s="1186"/>
      <c r="P164" s="1186"/>
      <c r="Q164" s="1186"/>
      <c r="R164" s="1186"/>
      <c r="S164" s="1186"/>
      <c r="T164" s="1186"/>
      <c r="U164" s="1186"/>
      <c r="V164" s="1186"/>
      <c r="W164" s="1186"/>
      <c r="X164" s="1186"/>
      <c r="Y164" s="1186"/>
      <c r="Z164" s="1186"/>
      <c r="AA164" s="1186"/>
      <c r="AB164" s="1186"/>
      <c r="AC164" s="1186"/>
      <c r="AD164" s="1186"/>
      <c r="AE164" s="1186"/>
      <c r="AF164" s="1186"/>
      <c r="AG164" s="1186"/>
      <c r="AH164" s="1186"/>
      <c r="AI164" s="1186"/>
      <c r="AJ164" s="1186"/>
      <c r="AK164" s="1186"/>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186"/>
      <c r="BF164" s="1186"/>
      <c r="BG164" s="1186"/>
      <c r="BH164" s="1186"/>
      <c r="BI164" s="1186"/>
      <c r="BJ164" s="1186"/>
      <c r="BK164" s="1186"/>
      <c r="BL164" s="1186"/>
      <c r="BM164" s="1186"/>
      <c r="BN164" s="1186"/>
      <c r="BO164" s="1186"/>
      <c r="BP164" s="1186"/>
      <c r="BQ164" s="1186"/>
      <c r="BR164" s="1186"/>
      <c r="BS164" s="1186"/>
      <c r="BT164" s="1186"/>
      <c r="BU164" s="1186"/>
      <c r="BV164" s="1186"/>
      <c r="BW164" s="1186"/>
      <c r="BX164" s="1186"/>
      <c r="BY164" s="1186"/>
      <c r="BZ164" s="1186"/>
      <c r="CA164" s="1186"/>
      <c r="CB164" s="1186"/>
      <c r="CC164" s="1186"/>
      <c r="CD164" s="1186"/>
      <c r="CE164" s="1186"/>
      <c r="CF164" s="1186"/>
      <c r="CG164" s="1186"/>
      <c r="CH164" s="1186"/>
      <c r="CI164" s="1186"/>
      <c r="CJ164" s="1186"/>
      <c r="CK164" s="1186"/>
      <c r="CL164" s="1186"/>
      <c r="CM164" s="1186"/>
      <c r="CN164" s="1186"/>
      <c r="CO164" s="1186"/>
      <c r="CP164" s="1186"/>
      <c r="CQ164" s="1186"/>
      <c r="CR164" s="1186"/>
    </row>
    <row r="165" spans="1:96">
      <c r="A165" s="1183" t="str">
        <v>D-HSW443</v>
      </c>
      <c r="B165" s="1184" t="str">
        <v>Kissimmee</v>
      </c>
      <c r="C165" s="1185">
        <v>46340</v>
      </c>
      <c r="D165" s="1184">
        <v>89</v>
      </c>
      <c r="E165" s="1184" t="str">
        <v>Pending</v>
      </c>
      <c r="F165" s="1184" t="str">
        <v>Yes</v>
      </c>
      <c r="G165" s="1184">
        <v>119327</v>
      </c>
      <c r="H165" s="1184" t="str">
        <v>Yes</v>
      </c>
      <c r="I165" s="1186">
        <v>10080</v>
      </c>
      <c r="J165" s="1186">
        <v>0</v>
      </c>
      <c r="K165" s="1186"/>
      <c r="L165" s="1186"/>
      <c r="M165" s="1186"/>
      <c r="N165" s="1186"/>
      <c r="O165" s="1186"/>
      <c r="P165" s="1186"/>
      <c r="Q165" s="1186"/>
      <c r="R165" s="1186"/>
      <c r="S165" s="1186"/>
      <c r="T165" s="1186"/>
      <c r="U165" s="1186"/>
      <c r="V165" s="1186"/>
      <c r="W165" s="1186"/>
      <c r="X165" s="1186"/>
      <c r="Y165" s="1186"/>
      <c r="Z165" s="1186"/>
      <c r="AA165" s="1186"/>
      <c r="AB165" s="1186"/>
      <c r="AC165" s="1186"/>
      <c r="AD165" s="1186"/>
      <c r="AE165" s="1186"/>
      <c r="AF165" s="1186"/>
      <c r="AG165" s="1186"/>
      <c r="AH165" s="1186"/>
      <c r="AI165" s="1186"/>
      <c r="AJ165" s="1186"/>
      <c r="AK165" s="1186"/>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186"/>
      <c r="BF165" s="1186"/>
      <c r="BG165" s="1186"/>
      <c r="BH165" s="1186"/>
      <c r="BI165" s="1186"/>
      <c r="BJ165" s="1186"/>
      <c r="BK165" s="1186"/>
      <c r="BL165" s="1186"/>
      <c r="BM165" s="1186"/>
      <c r="BN165" s="1186"/>
      <c r="BO165" s="1186"/>
      <c r="BP165" s="1186"/>
      <c r="BQ165" s="1186"/>
      <c r="BR165" s="1186"/>
      <c r="BS165" s="1186"/>
      <c r="BT165" s="1186"/>
      <c r="BU165" s="1186"/>
      <c r="BV165" s="1186"/>
      <c r="BW165" s="1186"/>
      <c r="BX165" s="1186"/>
      <c r="BY165" s="1186"/>
      <c r="BZ165" s="1186"/>
      <c r="CA165" s="1186"/>
      <c r="CB165" s="1186"/>
      <c r="CC165" s="1186"/>
      <c r="CD165" s="1186"/>
      <c r="CE165" s="1186"/>
      <c r="CF165" s="1186"/>
      <c r="CG165" s="1186"/>
      <c r="CH165" s="1186"/>
      <c r="CI165" s="1186"/>
      <c r="CJ165" s="1186"/>
      <c r="CK165" s="1186"/>
      <c r="CL165" s="1186"/>
      <c r="CM165" s="1186"/>
      <c r="CN165" s="1186"/>
      <c r="CO165" s="1186"/>
      <c r="CP165" s="1186"/>
      <c r="CQ165" s="1186"/>
      <c r="CR165" s="1186"/>
    </row>
    <row r="166" spans="1:96">
      <c r="A166" s="1183" t="str">
        <v>D-HSW444</v>
      </c>
      <c r="B166" s="1184" t="str">
        <v>Kissimmee</v>
      </c>
      <c r="C166" s="1185">
        <v>46340</v>
      </c>
      <c r="D166" s="1184">
        <v>76</v>
      </c>
      <c r="E166" s="1184" t="str">
        <v>Pending</v>
      </c>
      <c r="F166" s="1184" t="str">
        <v>Yes</v>
      </c>
      <c r="G166" s="1184">
        <v>85720</v>
      </c>
      <c r="H166" s="1184" t="str">
        <v>Yes</v>
      </c>
      <c r="I166" s="1186">
        <v>6859</v>
      </c>
      <c r="J166" s="1186">
        <v>0</v>
      </c>
      <c r="K166" s="1186"/>
      <c r="L166" s="1186"/>
      <c r="M166" s="1186"/>
      <c r="N166" s="1186"/>
      <c r="O166" s="1186"/>
      <c r="P166" s="1186"/>
      <c r="Q166" s="1186"/>
      <c r="R166" s="1186"/>
      <c r="S166" s="1186"/>
      <c r="T166" s="1186"/>
      <c r="U166" s="1186"/>
      <c r="V166" s="1186"/>
      <c r="W166" s="1186"/>
      <c r="X166" s="1186"/>
      <c r="Y166" s="1186"/>
      <c r="Z166" s="1186"/>
      <c r="AA166" s="1186"/>
      <c r="AB166" s="1186"/>
      <c r="AC166" s="1186"/>
      <c r="AD166" s="1186"/>
      <c r="AE166" s="1186"/>
      <c r="AF166" s="1186"/>
      <c r="AG166" s="1186"/>
      <c r="AH166" s="1186"/>
      <c r="AI166" s="1186"/>
      <c r="AJ166" s="1186"/>
      <c r="AK166" s="1186"/>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186"/>
      <c r="BF166" s="1186"/>
      <c r="BG166" s="1186"/>
      <c r="BH166" s="1186"/>
      <c r="BI166" s="1186"/>
      <c r="BJ166" s="1186"/>
      <c r="BK166" s="1186"/>
      <c r="BL166" s="1186"/>
      <c r="BM166" s="1186"/>
      <c r="BN166" s="1186"/>
      <c r="BO166" s="1186"/>
      <c r="BP166" s="1186"/>
      <c r="BQ166" s="1186"/>
      <c r="BR166" s="1186"/>
      <c r="BS166" s="1186"/>
      <c r="BT166" s="1186"/>
      <c r="BU166" s="1186"/>
      <c r="BV166" s="1186"/>
      <c r="BW166" s="1186"/>
      <c r="BX166" s="1186"/>
      <c r="BY166" s="1186"/>
      <c r="BZ166" s="1186"/>
      <c r="CA166" s="1186"/>
      <c r="CB166" s="1186"/>
      <c r="CC166" s="1186"/>
      <c r="CD166" s="1186"/>
      <c r="CE166" s="1186"/>
      <c r="CF166" s="1186"/>
      <c r="CG166" s="1186"/>
      <c r="CH166" s="1186"/>
      <c r="CI166" s="1186"/>
      <c r="CJ166" s="1186"/>
      <c r="CK166" s="1186"/>
      <c r="CL166" s="1186"/>
      <c r="CM166" s="1186"/>
      <c r="CN166" s="1186"/>
      <c r="CO166" s="1186"/>
      <c r="CP166" s="1186"/>
      <c r="CQ166" s="1186"/>
      <c r="CR166" s="1186"/>
    </row>
    <row r="167" spans="1:96">
      <c r="A167" s="1183" t="str">
        <v>D-HSW445</v>
      </c>
      <c r="B167" s="1184" t="str">
        <v>Kissimmee</v>
      </c>
      <c r="C167" s="1185">
        <v>46340</v>
      </c>
      <c r="D167" s="1184">
        <v>84</v>
      </c>
      <c r="E167" s="1184" t="str">
        <v>Pending</v>
      </c>
      <c r="F167" s="1184" t="str">
        <v>Yes</v>
      </c>
      <c r="G167" s="1184">
        <v>75682</v>
      </c>
      <c r="H167" s="1184" t="str">
        <v>Yes</v>
      </c>
      <c r="I167" s="1186">
        <v>5873</v>
      </c>
      <c r="J167" s="1186">
        <v>0</v>
      </c>
      <c r="K167" s="1186"/>
      <c r="L167" s="1186"/>
      <c r="M167" s="1186"/>
      <c r="N167" s="1186"/>
      <c r="O167" s="1186"/>
      <c r="P167" s="1186"/>
      <c r="Q167" s="1186"/>
      <c r="R167" s="1186"/>
      <c r="S167" s="1186"/>
      <c r="T167" s="1186"/>
      <c r="U167" s="1186"/>
      <c r="V167" s="1186"/>
      <c r="W167" s="1186"/>
      <c r="X167" s="1186"/>
      <c r="Y167" s="1186"/>
      <c r="Z167" s="1186"/>
      <c r="AA167" s="1186"/>
      <c r="AB167" s="1186"/>
      <c r="AC167" s="1186"/>
      <c r="AD167" s="1186"/>
      <c r="AE167" s="1186"/>
      <c r="AF167" s="1186"/>
      <c r="AG167" s="1186"/>
      <c r="AH167" s="1186"/>
      <c r="AI167" s="1186"/>
      <c r="AJ167" s="1186"/>
      <c r="AK167" s="1186"/>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186"/>
      <c r="BF167" s="1186"/>
      <c r="BG167" s="1186"/>
      <c r="BH167" s="1186"/>
      <c r="BI167" s="1186"/>
      <c r="BJ167" s="1186"/>
      <c r="BK167" s="1186"/>
      <c r="BL167" s="1186"/>
      <c r="BM167" s="1186"/>
      <c r="BN167" s="1186"/>
      <c r="BO167" s="1186"/>
      <c r="BP167" s="1186"/>
      <c r="BQ167" s="1186"/>
      <c r="BR167" s="1186"/>
      <c r="BS167" s="1186"/>
      <c r="BT167" s="1186"/>
      <c r="BU167" s="1186"/>
      <c r="BV167" s="1186"/>
      <c r="BW167" s="1186"/>
      <c r="BX167" s="1186"/>
      <c r="BY167" s="1186"/>
      <c r="BZ167" s="1186"/>
      <c r="CA167" s="1186"/>
      <c r="CB167" s="1186"/>
      <c r="CC167" s="1186"/>
      <c r="CD167" s="1186"/>
      <c r="CE167" s="1186"/>
      <c r="CF167" s="1186"/>
      <c r="CG167" s="1186"/>
      <c r="CH167" s="1186"/>
      <c r="CI167" s="1186"/>
      <c r="CJ167" s="1186"/>
      <c r="CK167" s="1186"/>
      <c r="CL167" s="1186"/>
      <c r="CM167" s="1186"/>
      <c r="CN167" s="1186"/>
      <c r="CO167" s="1186"/>
      <c r="CP167" s="1186"/>
      <c r="CQ167" s="1186"/>
      <c r="CR167" s="1186"/>
    </row>
    <row r="168" spans="1:96">
      <c r="A168" s="1183" t="str">
        <v>D-HSW446</v>
      </c>
      <c r="B168" s="1184" t="str">
        <v>Kissimmee</v>
      </c>
      <c r="C168" s="1185">
        <v>46340</v>
      </c>
      <c r="D168" s="1184">
        <v>55</v>
      </c>
      <c r="E168" s="1184" t="str">
        <v>Pending</v>
      </c>
      <c r="F168" s="1184" t="str">
        <v>Yes</v>
      </c>
      <c r="G168" s="1184">
        <v>60784</v>
      </c>
      <c r="H168" s="1184" t="str">
        <v>Yes</v>
      </c>
      <c r="I168" s="1186">
        <v>4945</v>
      </c>
      <c r="J168" s="1186">
        <v>0</v>
      </c>
      <c r="K168" s="1186"/>
      <c r="L168" s="1186"/>
      <c r="M168" s="1186"/>
      <c r="N168" s="1186"/>
      <c r="O168" s="1186"/>
      <c r="P168" s="1186"/>
      <c r="Q168" s="1186"/>
      <c r="R168" s="1186"/>
      <c r="S168" s="1186"/>
      <c r="T168" s="1186"/>
      <c r="U168" s="1186"/>
      <c r="V168" s="1186"/>
      <c r="W168" s="1186"/>
      <c r="X168" s="1186"/>
      <c r="Y168" s="1186"/>
      <c r="Z168" s="1186"/>
      <c r="AA168" s="1186"/>
      <c r="AB168" s="1186"/>
      <c r="AC168" s="1186"/>
      <c r="AD168" s="1186"/>
      <c r="AE168" s="1186"/>
      <c r="AF168" s="1186"/>
      <c r="AG168" s="1186"/>
      <c r="AH168" s="1186"/>
      <c r="AI168" s="1186"/>
      <c r="AJ168" s="1186"/>
      <c r="AK168" s="1186"/>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186"/>
      <c r="BF168" s="1186"/>
      <c r="BG168" s="1186"/>
      <c r="BH168" s="1186"/>
      <c r="BI168" s="1186"/>
      <c r="BJ168" s="1186"/>
      <c r="BK168" s="1186"/>
      <c r="BL168" s="1186"/>
      <c r="BM168" s="1186"/>
      <c r="BN168" s="1186"/>
      <c r="BO168" s="1186"/>
      <c r="BP168" s="1186"/>
      <c r="BQ168" s="1186"/>
      <c r="BR168" s="1186"/>
      <c r="BS168" s="1186"/>
      <c r="BT168" s="1186"/>
      <c r="BU168" s="1186"/>
      <c r="BV168" s="1186"/>
      <c r="BW168" s="1186"/>
      <c r="BX168" s="1186"/>
      <c r="BY168" s="1186"/>
      <c r="BZ168" s="1186"/>
      <c r="CA168" s="1186"/>
      <c r="CB168" s="1186"/>
      <c r="CC168" s="1186"/>
      <c r="CD168" s="1186"/>
      <c r="CE168" s="1186"/>
      <c r="CF168" s="1186"/>
      <c r="CG168" s="1186"/>
      <c r="CH168" s="1186"/>
      <c r="CI168" s="1186"/>
      <c r="CJ168" s="1186"/>
      <c r="CK168" s="1186"/>
      <c r="CL168" s="1186"/>
      <c r="CM168" s="1186"/>
      <c r="CN168" s="1186"/>
      <c r="CO168" s="1186"/>
      <c r="CP168" s="1186"/>
      <c r="CQ168" s="1186"/>
      <c r="CR168" s="1186"/>
    </row>
    <row r="169" spans="1:96">
      <c r="A169" s="1183" t="str">
        <v>D-HSW447</v>
      </c>
      <c r="B169" s="1184" t="str">
        <v>Kissimmee</v>
      </c>
      <c r="C169" s="1185">
        <v>46248</v>
      </c>
      <c r="D169" s="1184">
        <v>54</v>
      </c>
      <c r="E169" s="1184" t="str">
        <v>Pending</v>
      </c>
      <c r="F169" s="1184" t="str">
        <v>Yes</v>
      </c>
      <c r="G169" s="1184">
        <v>52670</v>
      </c>
      <c r="H169" s="1184" t="str">
        <v>Yes</v>
      </c>
      <c r="I169" s="1186">
        <v>4275</v>
      </c>
      <c r="J169" s="1186">
        <v>0</v>
      </c>
      <c r="K169" s="1186"/>
      <c r="L169" s="1186"/>
      <c r="M169" s="1186"/>
      <c r="N169" s="1186"/>
      <c r="O169" s="1186"/>
      <c r="P169" s="1186"/>
      <c r="Q169" s="1186"/>
      <c r="R169" s="1186"/>
      <c r="S169" s="1186"/>
      <c r="T169" s="1186"/>
      <c r="U169" s="1186"/>
      <c r="V169" s="1186"/>
      <c r="W169" s="1186"/>
      <c r="X169" s="1186"/>
      <c r="Y169" s="1186"/>
      <c r="Z169" s="1186"/>
      <c r="AA169" s="1186"/>
      <c r="AB169" s="1186"/>
      <c r="AC169" s="1186"/>
      <c r="AD169" s="1186"/>
      <c r="AE169" s="1186"/>
      <c r="AF169" s="1186"/>
      <c r="AG169" s="1186"/>
      <c r="AH169" s="1186"/>
      <c r="AI169" s="1186"/>
      <c r="AJ169" s="1186"/>
      <c r="AK169" s="1186"/>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186"/>
      <c r="BF169" s="1186"/>
      <c r="BG169" s="1186"/>
      <c r="BH169" s="1186"/>
      <c r="BI169" s="1186"/>
      <c r="BJ169" s="1186"/>
      <c r="BK169" s="1186"/>
      <c r="BL169" s="1186"/>
      <c r="BM169" s="1186"/>
      <c r="BN169" s="1186"/>
      <c r="BO169" s="1186"/>
      <c r="BP169" s="1186"/>
      <c r="BQ169" s="1186"/>
      <c r="BR169" s="1186"/>
      <c r="BS169" s="1186"/>
      <c r="BT169" s="1186"/>
      <c r="BU169" s="1186"/>
      <c r="BV169" s="1186"/>
      <c r="BW169" s="1186"/>
      <c r="BX169" s="1186"/>
      <c r="BY169" s="1186"/>
      <c r="BZ169" s="1186"/>
      <c r="CA169" s="1186"/>
      <c r="CB169" s="1186"/>
      <c r="CC169" s="1186"/>
      <c r="CD169" s="1186"/>
      <c r="CE169" s="1186"/>
      <c r="CF169" s="1186"/>
      <c r="CG169" s="1186"/>
      <c r="CH169" s="1186"/>
      <c r="CI169" s="1186"/>
      <c r="CJ169" s="1186"/>
      <c r="CK169" s="1186"/>
      <c r="CL169" s="1186"/>
      <c r="CM169" s="1186"/>
      <c r="CN169" s="1186"/>
      <c r="CO169" s="1186"/>
      <c r="CP169" s="1186"/>
      <c r="CQ169" s="1186"/>
      <c r="CR169" s="1186"/>
    </row>
    <row r="170" spans="1:96">
      <c r="A170" s="1183" t="str">
        <v>D-HSW448</v>
      </c>
      <c r="B170" s="1184" t="str">
        <v>Kissimmee</v>
      </c>
      <c r="C170" s="1185">
        <v>46102</v>
      </c>
      <c r="D170" s="1184">
        <v>88</v>
      </c>
      <c r="E170" s="1184" t="str">
        <v>Pending</v>
      </c>
      <c r="F170" s="1184" t="str">
        <v>No</v>
      </c>
      <c r="G170" s="1184">
        <v>0</v>
      </c>
      <c r="H170" s="1184" t="str">
        <v>No</v>
      </c>
      <c r="I170" s="1186">
        <v>6378</v>
      </c>
      <c r="J170" s="1186">
        <v>0</v>
      </c>
      <c r="K170" s="1186"/>
      <c r="L170" s="1186"/>
      <c r="M170" s="1186"/>
      <c r="N170" s="1186"/>
      <c r="O170" s="1186"/>
      <c r="P170" s="1186"/>
      <c r="Q170" s="1186"/>
      <c r="R170" s="1186"/>
      <c r="S170" s="1186"/>
      <c r="T170" s="1186"/>
      <c r="U170" s="1186"/>
      <c r="V170" s="1186"/>
      <c r="W170" s="1186"/>
      <c r="X170" s="1186"/>
      <c r="Y170" s="1186"/>
      <c r="Z170" s="1186"/>
      <c r="AA170" s="1186"/>
      <c r="AB170" s="1186"/>
      <c r="AC170" s="1186"/>
      <c r="AD170" s="1186"/>
      <c r="AE170" s="1186"/>
      <c r="AF170" s="1186"/>
      <c r="AG170" s="1186"/>
      <c r="AH170" s="1186"/>
      <c r="AI170" s="1186"/>
      <c r="AJ170" s="1186"/>
      <c r="AK170" s="1186"/>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186"/>
      <c r="BF170" s="1186"/>
      <c r="BG170" s="1186"/>
      <c r="BH170" s="1186"/>
      <c r="BI170" s="1186"/>
      <c r="BJ170" s="1186"/>
      <c r="BK170" s="1186"/>
      <c r="BL170" s="1186"/>
      <c r="BM170" s="1186"/>
      <c r="BN170" s="1186"/>
      <c r="BO170" s="1186"/>
      <c r="BP170" s="1186"/>
      <c r="BQ170" s="1186"/>
      <c r="BR170" s="1186"/>
      <c r="BS170" s="1186"/>
      <c r="BT170" s="1186"/>
      <c r="BU170" s="1186"/>
      <c r="BV170" s="1186"/>
      <c r="BW170" s="1186"/>
      <c r="BX170" s="1186"/>
      <c r="BY170" s="1186"/>
      <c r="BZ170" s="1186"/>
      <c r="CA170" s="1186"/>
      <c r="CB170" s="1186"/>
      <c r="CC170" s="1186"/>
      <c r="CD170" s="1186"/>
      <c r="CE170" s="1186"/>
      <c r="CF170" s="1186"/>
      <c r="CG170" s="1186"/>
      <c r="CH170" s="1186"/>
      <c r="CI170" s="1186"/>
      <c r="CJ170" s="1186"/>
      <c r="CK170" s="1186"/>
      <c r="CL170" s="1186"/>
      <c r="CM170" s="1186"/>
      <c r="CN170" s="1186"/>
      <c r="CO170" s="1186"/>
      <c r="CP170" s="1186"/>
      <c r="CQ170" s="1186"/>
      <c r="CR170" s="1186"/>
    </row>
    <row r="171" spans="1:96">
      <c r="A171" s="1183" t="str">
        <v>FB-HSW406</v>
      </c>
      <c r="B171" s="1184" t="str">
        <v>Kissimmee</v>
      </c>
      <c r="C171" s="1185">
        <v>46102</v>
      </c>
      <c r="D171" s="1184">
        <v>0</v>
      </c>
      <c r="E171" s="1184" t="str">
        <v>Pending</v>
      </c>
      <c r="F171" s="1184" t="str">
        <v>No</v>
      </c>
      <c r="G171" s="1184">
        <v>0</v>
      </c>
      <c r="H171" s="1184" t="str">
        <v>No</v>
      </c>
      <c r="I171" s="1186">
        <v>7373</v>
      </c>
      <c r="J171" s="1186">
        <v>0</v>
      </c>
      <c r="K171" s="1186"/>
      <c r="L171" s="1186"/>
      <c r="M171" s="1186"/>
      <c r="N171" s="1186"/>
      <c r="O171" s="1186"/>
      <c r="P171" s="1186"/>
      <c r="Q171" s="1186"/>
      <c r="R171" s="1186"/>
      <c r="S171" s="1186"/>
      <c r="T171" s="1186"/>
      <c r="U171" s="1186"/>
      <c r="V171" s="1186"/>
      <c r="W171" s="1186"/>
      <c r="X171" s="1186"/>
      <c r="Y171" s="1186"/>
      <c r="Z171" s="1186"/>
      <c r="AA171" s="1186"/>
      <c r="AB171" s="1186"/>
      <c r="AC171" s="1186"/>
      <c r="AD171" s="1186"/>
      <c r="AE171" s="1186"/>
      <c r="AF171" s="1186"/>
      <c r="AG171" s="1186"/>
      <c r="AH171" s="1186"/>
      <c r="AI171" s="1186"/>
      <c r="AJ171" s="1186"/>
      <c r="AK171" s="1186"/>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186"/>
      <c r="BF171" s="1186"/>
      <c r="BG171" s="1186"/>
      <c r="BH171" s="1186"/>
      <c r="BI171" s="1186"/>
      <c r="BJ171" s="1186"/>
      <c r="BK171" s="1186"/>
      <c r="BL171" s="1186"/>
      <c r="BM171" s="1186"/>
      <c r="BN171" s="1186"/>
      <c r="BO171" s="1186"/>
      <c r="BP171" s="1186"/>
      <c r="BQ171" s="1186"/>
      <c r="BR171" s="1186"/>
      <c r="BS171" s="1186"/>
      <c r="BT171" s="1186"/>
      <c r="BU171" s="1186"/>
      <c r="BV171" s="1186"/>
      <c r="BW171" s="1186"/>
      <c r="BX171" s="1186"/>
      <c r="BY171" s="1186"/>
      <c r="BZ171" s="1186"/>
      <c r="CA171" s="1186"/>
      <c r="CB171" s="1186"/>
      <c r="CC171" s="1186"/>
      <c r="CD171" s="1186"/>
      <c r="CE171" s="1186"/>
      <c r="CF171" s="1186"/>
      <c r="CG171" s="1186"/>
      <c r="CH171" s="1186"/>
      <c r="CI171" s="1186"/>
      <c r="CJ171" s="1186"/>
      <c r="CK171" s="1186"/>
      <c r="CL171" s="1186"/>
      <c r="CM171" s="1186"/>
      <c r="CN171" s="1186"/>
      <c r="CO171" s="1186"/>
      <c r="CP171" s="1186"/>
      <c r="CQ171" s="1186"/>
      <c r="CR171" s="1186"/>
    </row>
    <row r="172" spans="1:96">
      <c r="A172" s="1183" t="str">
        <v>FB-HSW416</v>
      </c>
      <c r="B172" s="1184" t="str">
        <v>Kissimmee</v>
      </c>
      <c r="C172" s="1185">
        <v>46102</v>
      </c>
      <c r="D172" s="1184">
        <v>0</v>
      </c>
      <c r="E172" s="1184" t="str">
        <v>Pending</v>
      </c>
      <c r="F172" s="1184" t="str">
        <v>No</v>
      </c>
      <c r="G172" s="1184">
        <v>0</v>
      </c>
      <c r="H172" s="1184" t="str">
        <v>No</v>
      </c>
      <c r="I172" s="1186">
        <v>5781</v>
      </c>
      <c r="J172" s="1186">
        <v>0</v>
      </c>
      <c r="K172" s="1186"/>
      <c r="L172" s="1186"/>
      <c r="M172" s="1186"/>
      <c r="N172" s="1186"/>
      <c r="O172" s="1186"/>
      <c r="P172" s="1186"/>
      <c r="Q172" s="1186"/>
      <c r="R172" s="1186"/>
      <c r="S172" s="1186"/>
      <c r="T172" s="1186"/>
      <c r="U172" s="1186"/>
      <c r="V172" s="1186"/>
      <c r="W172" s="1186"/>
      <c r="X172" s="1186"/>
      <c r="Y172" s="1186"/>
      <c r="Z172" s="1186"/>
      <c r="AA172" s="1186"/>
      <c r="AB172" s="1186"/>
      <c r="AC172" s="1186"/>
      <c r="AD172" s="1186"/>
      <c r="AE172" s="1186"/>
      <c r="AF172" s="1186"/>
      <c r="AG172" s="1186"/>
      <c r="AH172" s="1186"/>
      <c r="AI172" s="1186"/>
      <c r="AJ172" s="1186"/>
      <c r="AK172" s="1186"/>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186"/>
      <c r="BF172" s="1186"/>
      <c r="BG172" s="1186"/>
      <c r="BH172" s="1186"/>
      <c r="BI172" s="1186"/>
      <c r="BJ172" s="1186"/>
      <c r="BK172" s="1186"/>
      <c r="BL172" s="1186"/>
      <c r="BM172" s="1186"/>
      <c r="BN172" s="1186"/>
      <c r="BO172" s="1186"/>
      <c r="BP172" s="1186"/>
      <c r="BQ172" s="1186"/>
      <c r="BR172" s="1186"/>
      <c r="BS172" s="1186"/>
      <c r="BT172" s="1186"/>
      <c r="BU172" s="1186"/>
      <c r="BV172" s="1186"/>
      <c r="BW172" s="1186"/>
      <c r="BX172" s="1186"/>
      <c r="BY172" s="1186"/>
      <c r="BZ172" s="1186"/>
      <c r="CA172" s="1186"/>
      <c r="CB172" s="1186"/>
      <c r="CC172" s="1186"/>
      <c r="CD172" s="1186"/>
      <c r="CE172" s="1186"/>
      <c r="CF172" s="1186"/>
      <c r="CG172" s="1186"/>
      <c r="CH172" s="1186"/>
      <c r="CI172" s="1186"/>
      <c r="CJ172" s="1186"/>
      <c r="CK172" s="1186"/>
      <c r="CL172" s="1186"/>
      <c r="CM172" s="1186"/>
      <c r="CN172" s="1186"/>
      <c r="CO172" s="1186"/>
      <c r="CP172" s="1186"/>
      <c r="CQ172" s="1186"/>
      <c r="CR172" s="1186"/>
    </row>
    <row r="173" spans="1:96">
      <c r="A173" s="1183" t="str">
        <v>FB-HSW417</v>
      </c>
      <c r="B173" s="1184" t="str">
        <v>Kissimmee</v>
      </c>
      <c r="C173" s="1185">
        <v>46102</v>
      </c>
      <c r="D173" s="1184">
        <v>0</v>
      </c>
      <c r="E173" s="1184" t="str">
        <v>Pending</v>
      </c>
      <c r="F173" s="1184" t="str">
        <v>No</v>
      </c>
      <c r="G173" s="1184">
        <v>0</v>
      </c>
      <c r="H173" s="1184" t="str">
        <v>No</v>
      </c>
      <c r="I173" s="1186">
        <v>9051</v>
      </c>
      <c r="J173" s="1186">
        <v>0</v>
      </c>
      <c r="K173" s="1186"/>
      <c r="L173" s="1186"/>
      <c r="M173" s="1186"/>
      <c r="N173" s="1186"/>
      <c r="O173" s="1186"/>
      <c r="P173" s="1186"/>
      <c r="Q173" s="1186"/>
      <c r="R173" s="1186"/>
      <c r="S173" s="1186"/>
      <c r="T173" s="1186"/>
      <c r="U173" s="1186"/>
      <c r="V173" s="1186"/>
      <c r="W173" s="1186"/>
      <c r="X173" s="1186"/>
      <c r="Y173" s="1186"/>
      <c r="Z173" s="1186"/>
      <c r="AA173" s="1186"/>
      <c r="AB173" s="1186"/>
      <c r="AC173" s="1186"/>
      <c r="AD173" s="1186"/>
      <c r="AE173" s="1186"/>
      <c r="AF173" s="1186"/>
      <c r="AG173" s="1186"/>
      <c r="AH173" s="1186"/>
      <c r="AI173" s="1186"/>
      <c r="AJ173" s="1186"/>
      <c r="AK173" s="1186"/>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186"/>
      <c r="BF173" s="1186"/>
      <c r="BG173" s="1186"/>
      <c r="BH173" s="1186"/>
      <c r="BI173" s="1186"/>
      <c r="BJ173" s="1186"/>
      <c r="BK173" s="1186"/>
      <c r="BL173" s="1186"/>
      <c r="BM173" s="1186"/>
      <c r="BN173" s="1186"/>
      <c r="BO173" s="1186"/>
      <c r="BP173" s="1186"/>
      <c r="BQ173" s="1186"/>
      <c r="BR173" s="1186"/>
      <c r="BS173" s="1186"/>
      <c r="BT173" s="1186"/>
      <c r="BU173" s="1186"/>
      <c r="BV173" s="1186"/>
      <c r="BW173" s="1186"/>
      <c r="BX173" s="1186"/>
      <c r="BY173" s="1186"/>
      <c r="BZ173" s="1186"/>
      <c r="CA173" s="1186"/>
      <c r="CB173" s="1186"/>
      <c r="CC173" s="1186"/>
      <c r="CD173" s="1186"/>
      <c r="CE173" s="1186"/>
      <c r="CF173" s="1186"/>
      <c r="CG173" s="1186"/>
      <c r="CH173" s="1186"/>
      <c r="CI173" s="1186"/>
      <c r="CJ173" s="1186"/>
      <c r="CK173" s="1186"/>
      <c r="CL173" s="1186"/>
      <c r="CM173" s="1186"/>
      <c r="CN173" s="1186"/>
      <c r="CO173" s="1186"/>
      <c r="CP173" s="1186"/>
      <c r="CQ173" s="1186"/>
      <c r="CR173" s="1186"/>
    </row>
    <row r="174" spans="1:96">
      <c r="A174" s="1183" t="str">
        <v>FB-HSW419</v>
      </c>
      <c r="B174" s="1184" t="str">
        <v>Kissimmee</v>
      </c>
      <c r="C174" s="1185">
        <v>46102</v>
      </c>
      <c r="D174" s="1184">
        <v>0</v>
      </c>
      <c r="E174" s="1184" t="str">
        <v>Pending</v>
      </c>
      <c r="F174" s="1184" t="str">
        <v>No</v>
      </c>
      <c r="G174" s="1184">
        <v>0</v>
      </c>
      <c r="H174" s="1184" t="str">
        <v>No</v>
      </c>
      <c r="I174" s="1186">
        <v>7261</v>
      </c>
      <c r="J174" s="1186">
        <v>0</v>
      </c>
      <c r="K174" s="1186"/>
      <c r="L174" s="1186"/>
      <c r="M174" s="1186"/>
      <c r="N174" s="1186"/>
      <c r="O174" s="1186"/>
      <c r="P174" s="1186"/>
      <c r="Q174" s="1186"/>
      <c r="R174" s="1186"/>
      <c r="S174" s="1186"/>
      <c r="T174" s="1186"/>
      <c r="U174" s="1186"/>
      <c r="V174" s="1186"/>
      <c r="W174" s="1186"/>
      <c r="X174" s="1186"/>
      <c r="Y174" s="1186"/>
      <c r="Z174" s="1186"/>
      <c r="AA174" s="1186"/>
      <c r="AB174" s="1186"/>
      <c r="AC174" s="1186"/>
      <c r="AD174" s="1186"/>
      <c r="AE174" s="1186"/>
      <c r="AF174" s="1186"/>
      <c r="AG174" s="1186"/>
      <c r="AH174" s="1186"/>
      <c r="AI174" s="1186"/>
      <c r="AJ174" s="1186"/>
      <c r="AK174" s="1186"/>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186"/>
      <c r="BF174" s="1186"/>
      <c r="BG174" s="1186"/>
      <c r="BH174" s="1186"/>
      <c r="BI174" s="1186"/>
      <c r="BJ174" s="1186"/>
      <c r="BK174" s="1186"/>
      <c r="BL174" s="1186"/>
      <c r="BM174" s="1186"/>
      <c r="BN174" s="1186"/>
      <c r="BO174" s="1186"/>
      <c r="BP174" s="1186"/>
      <c r="BQ174" s="1186"/>
      <c r="BR174" s="1186"/>
      <c r="BS174" s="1186"/>
      <c r="BT174" s="1186"/>
      <c r="BU174" s="1186"/>
      <c r="BV174" s="1186"/>
      <c r="BW174" s="1186"/>
      <c r="BX174" s="1186"/>
      <c r="BY174" s="1186"/>
      <c r="BZ174" s="1186"/>
      <c r="CA174" s="1186"/>
      <c r="CB174" s="1186"/>
      <c r="CC174" s="1186"/>
      <c r="CD174" s="1186"/>
      <c r="CE174" s="1186"/>
      <c r="CF174" s="1186"/>
      <c r="CG174" s="1186"/>
      <c r="CH174" s="1186"/>
      <c r="CI174" s="1186"/>
      <c r="CJ174" s="1186"/>
      <c r="CK174" s="1186"/>
      <c r="CL174" s="1186"/>
      <c r="CM174" s="1186"/>
      <c r="CN174" s="1186"/>
      <c r="CO174" s="1186"/>
      <c r="CP174" s="1186"/>
      <c r="CQ174" s="1186"/>
      <c r="CR174" s="1186"/>
    </row>
    <row r="175" spans="1:96">
      <c r="A175" s="1183" t="str">
        <v>FB-HSW425</v>
      </c>
      <c r="B175" s="1184" t="str">
        <v>Kissimmee</v>
      </c>
      <c r="C175" s="1185">
        <v>46102</v>
      </c>
      <c r="D175" s="1184">
        <v>0</v>
      </c>
      <c r="E175" s="1184" t="str">
        <v>Pending</v>
      </c>
      <c r="F175" s="1184" t="str">
        <v>No</v>
      </c>
      <c r="G175" s="1184">
        <v>0</v>
      </c>
      <c r="H175" s="1184" t="str">
        <v>No</v>
      </c>
      <c r="I175" s="1186">
        <v>9638</v>
      </c>
      <c r="J175" s="1186">
        <v>0</v>
      </c>
      <c r="K175" s="1186"/>
      <c r="L175" s="1186"/>
      <c r="M175" s="1186"/>
      <c r="N175" s="1186"/>
      <c r="O175" s="1186"/>
      <c r="P175" s="1186"/>
      <c r="Q175" s="1186"/>
      <c r="R175" s="1186"/>
      <c r="S175" s="1186"/>
      <c r="T175" s="1186"/>
      <c r="U175" s="1186"/>
      <c r="V175" s="1186"/>
      <c r="W175" s="1186"/>
      <c r="X175" s="1186"/>
      <c r="Y175" s="1186"/>
      <c r="Z175" s="1186"/>
      <c r="AA175" s="1186"/>
      <c r="AB175" s="1186"/>
      <c r="AC175" s="1186"/>
      <c r="AD175" s="1186"/>
      <c r="AE175" s="1186"/>
      <c r="AF175" s="1186"/>
      <c r="AG175" s="1186"/>
      <c r="AH175" s="1186"/>
      <c r="AI175" s="1186"/>
      <c r="AJ175" s="1186"/>
      <c r="AK175" s="1186"/>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186"/>
      <c r="BF175" s="1186"/>
      <c r="BG175" s="1186"/>
      <c r="BH175" s="1186"/>
      <c r="BI175" s="1186"/>
      <c r="BJ175" s="1186"/>
      <c r="BK175" s="1186"/>
      <c r="BL175" s="1186"/>
      <c r="BM175" s="1186"/>
      <c r="BN175" s="1186"/>
      <c r="BO175" s="1186"/>
      <c r="BP175" s="1186"/>
      <c r="BQ175" s="1186"/>
      <c r="BR175" s="1186"/>
      <c r="BS175" s="1186"/>
      <c r="BT175" s="1186"/>
      <c r="BU175" s="1186"/>
      <c r="BV175" s="1186"/>
      <c r="BW175" s="1186"/>
      <c r="BX175" s="1186"/>
      <c r="BY175" s="1186"/>
      <c r="BZ175" s="1186"/>
      <c r="CA175" s="1186"/>
      <c r="CB175" s="1186"/>
      <c r="CC175" s="1186"/>
      <c r="CD175" s="1186"/>
      <c r="CE175" s="1186"/>
      <c r="CF175" s="1186"/>
      <c r="CG175" s="1186"/>
      <c r="CH175" s="1186"/>
      <c r="CI175" s="1186"/>
      <c r="CJ175" s="1186"/>
      <c r="CK175" s="1186"/>
      <c r="CL175" s="1186"/>
      <c r="CM175" s="1186"/>
      <c r="CN175" s="1186"/>
      <c r="CO175" s="1186"/>
      <c r="CP175" s="1186"/>
      <c r="CQ175" s="1186"/>
      <c r="CR175" s="1186"/>
    </row>
    <row r="176" spans="1:96">
      <c r="A176" s="1183" t="str">
        <v>FB-HSW443</v>
      </c>
      <c r="B176" s="1184" t="str">
        <v>Kissimmee</v>
      </c>
      <c r="C176" s="1185">
        <v>46102</v>
      </c>
      <c r="D176" s="1184">
        <v>0</v>
      </c>
      <c r="E176" s="1184" t="str">
        <v>Pending</v>
      </c>
      <c r="F176" s="1184" t="str">
        <v>No</v>
      </c>
      <c r="G176" s="1184">
        <v>0</v>
      </c>
      <c r="H176" s="1184" t="str">
        <v>No</v>
      </c>
      <c r="I176" s="1186">
        <v>8746</v>
      </c>
      <c r="J176" s="1186">
        <v>0</v>
      </c>
      <c r="K176" s="1186"/>
      <c r="L176" s="1186"/>
      <c r="M176" s="1186"/>
      <c r="N176" s="1186"/>
      <c r="O176" s="1186"/>
      <c r="P176" s="1186"/>
      <c r="Q176" s="1186"/>
      <c r="R176" s="1186"/>
      <c r="S176" s="1186"/>
      <c r="T176" s="1186"/>
      <c r="U176" s="1186"/>
      <c r="V176" s="1186"/>
      <c r="W176" s="1186"/>
      <c r="X176" s="1186"/>
      <c r="Y176" s="1186"/>
      <c r="Z176" s="1186"/>
      <c r="AA176" s="1186"/>
      <c r="AB176" s="1186"/>
      <c r="AC176" s="1186"/>
      <c r="AD176" s="1186"/>
      <c r="AE176" s="1186"/>
      <c r="AF176" s="1186"/>
      <c r="AG176" s="1186"/>
      <c r="AH176" s="1186"/>
      <c r="AI176" s="1186"/>
      <c r="AJ176" s="1186"/>
      <c r="AK176" s="1186"/>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186"/>
      <c r="BF176" s="1186"/>
      <c r="BG176" s="1186"/>
      <c r="BH176" s="1186"/>
      <c r="BI176" s="1186"/>
      <c r="BJ176" s="1186"/>
      <c r="BK176" s="1186"/>
      <c r="BL176" s="1186"/>
      <c r="BM176" s="1186"/>
      <c r="BN176" s="1186"/>
      <c r="BO176" s="1186"/>
      <c r="BP176" s="1186"/>
      <c r="BQ176" s="1186"/>
      <c r="BR176" s="1186"/>
      <c r="BS176" s="1186"/>
      <c r="BT176" s="1186"/>
      <c r="BU176" s="1186"/>
      <c r="BV176" s="1186"/>
      <c r="BW176" s="1186"/>
      <c r="BX176" s="1186"/>
      <c r="BY176" s="1186"/>
      <c r="BZ176" s="1186"/>
      <c r="CA176" s="1186"/>
      <c r="CB176" s="1186"/>
      <c r="CC176" s="1186"/>
      <c r="CD176" s="1186"/>
      <c r="CE176" s="1186"/>
      <c r="CF176" s="1186"/>
      <c r="CG176" s="1186"/>
      <c r="CH176" s="1186"/>
      <c r="CI176" s="1186"/>
      <c r="CJ176" s="1186"/>
      <c r="CK176" s="1186"/>
      <c r="CL176" s="1186"/>
      <c r="CM176" s="1186"/>
      <c r="CN176" s="1186"/>
      <c r="CO176" s="1186"/>
      <c r="CP176" s="1186"/>
      <c r="CQ176" s="1186"/>
      <c r="CR176" s="1186"/>
    </row>
    <row r="177" spans="1:96">
      <c r="A177" s="1183" t="str">
        <v/>
      </c>
      <c r="B177" s="1184" t="str">
        <v/>
      </c>
      <c r="C177" s="1185" t="str">
        <v/>
      </c>
      <c r="D177" s="1184" t="str">
        <v/>
      </c>
      <c r="E177" s="1184" t="str">
        <v/>
      </c>
      <c r="F177" s="1184" t="str">
        <v/>
      </c>
      <c r="G177" s="1184" t="str">
        <v/>
      </c>
      <c r="H177" s="1184" t="str">
        <v/>
      </c>
      <c r="I177" s="1186" t="str">
        <v/>
      </c>
      <c r="J177" s="1186" t="str">
        <v/>
      </c>
      <c r="K177" s="1186"/>
      <c r="L177" s="1186"/>
      <c r="M177" s="1186"/>
      <c r="N177" s="1186"/>
      <c r="O177" s="1186"/>
      <c r="P177" s="1186"/>
      <c r="Q177" s="1186"/>
      <c r="R177" s="1186"/>
      <c r="S177" s="1186"/>
      <c r="T177" s="1186"/>
      <c r="U177" s="1186"/>
      <c r="V177" s="1186"/>
      <c r="W177" s="1186"/>
      <c r="X177" s="1186"/>
      <c r="Y177" s="1186"/>
      <c r="Z177" s="1186"/>
      <c r="AA177" s="1186"/>
      <c r="AB177" s="1186"/>
      <c r="AC177" s="1186"/>
      <c r="AD177" s="1186"/>
      <c r="AE177" s="1186"/>
      <c r="AF177" s="1186"/>
      <c r="AG177" s="1186"/>
      <c r="AH177" s="1186"/>
      <c r="AI177" s="1186"/>
      <c r="AJ177" s="1186"/>
      <c r="AK177" s="1186"/>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186"/>
      <c r="BF177" s="1186"/>
      <c r="BG177" s="1186"/>
      <c r="BH177" s="1186"/>
      <c r="BI177" s="1186"/>
      <c r="BJ177" s="1186"/>
      <c r="BK177" s="1186"/>
      <c r="BL177" s="1186"/>
      <c r="BM177" s="1186"/>
      <c r="BN177" s="1186"/>
      <c r="BO177" s="1186"/>
      <c r="BP177" s="1186"/>
      <c r="BQ177" s="1186"/>
      <c r="BR177" s="1186"/>
      <c r="BS177" s="1186"/>
      <c r="BT177" s="1186"/>
      <c r="BU177" s="1186"/>
      <c r="BV177" s="1186"/>
      <c r="BW177" s="1186"/>
      <c r="BX177" s="1186"/>
      <c r="BY177" s="1186"/>
      <c r="BZ177" s="1186"/>
      <c r="CA177" s="1186"/>
      <c r="CB177" s="1186"/>
      <c r="CC177" s="1186"/>
      <c r="CD177" s="1186"/>
      <c r="CE177" s="1186"/>
      <c r="CF177" s="1186"/>
      <c r="CG177" s="1186"/>
      <c r="CH177" s="1186"/>
      <c r="CI177" s="1186"/>
      <c r="CJ177" s="1186"/>
      <c r="CK177" s="1186"/>
      <c r="CL177" s="1186"/>
      <c r="CM177" s="1186"/>
      <c r="CN177" s="1186"/>
      <c r="CO177" s="1186"/>
      <c r="CP177" s="1186"/>
      <c r="CQ177" s="1186"/>
      <c r="CR177" s="1186"/>
    </row>
    <row r="178" spans="1:96">
      <c r="A178" s="1183" t="str">
        <v>Market 10 NTP Number</v>
      </c>
      <c r="B178" s="1184" t="str">
        <v>AREA</v>
      </c>
      <c r="C178" s="1185" t="str">
        <v>SOW TSD Date</v>
      </c>
      <c r="D178" s="1184" t="str">
        <v>HHP</v>
      </c>
      <c r="E178" s="1184" t="str">
        <v>Permit Status</v>
      </c>
      <c r="F178" s="1184" t="str">
        <v>SOW Received</v>
      </c>
      <c r="G178" s="1184" t="str">
        <v>SOW Estimated Cost</v>
      </c>
      <c r="H178" s="1184" t="str">
        <v>NTP Received</v>
      </c>
      <c r="I178" s="1186" t="str">
        <v>Footage UG</v>
      </c>
      <c r="J178" s="1186" t="str">
        <v xml:space="preserve">Fiber Placement and Splice Only Footage </v>
      </c>
      <c r="K178" s="1186"/>
      <c r="L178" s="1186"/>
      <c r="M178" s="1186"/>
      <c r="N178" s="1186"/>
      <c r="O178" s="1186"/>
      <c r="P178" s="1186"/>
      <c r="Q178" s="1186"/>
      <c r="R178" s="1186"/>
      <c r="S178" s="1186"/>
      <c r="T178" s="1186"/>
      <c r="U178" s="1186"/>
      <c r="V178" s="1186"/>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186"/>
      <c r="BF178" s="1186"/>
      <c r="BG178" s="1186"/>
      <c r="BH178" s="1186"/>
      <c r="BI178" s="1186"/>
      <c r="BJ178" s="1186"/>
      <c r="BK178" s="1186"/>
      <c r="BL178" s="1186"/>
      <c r="BM178" s="1186"/>
      <c r="BN178" s="1186"/>
      <c r="BO178" s="1186"/>
      <c r="BP178" s="1186"/>
      <c r="BQ178" s="1186"/>
      <c r="BR178" s="1186"/>
      <c r="BS178" s="1186"/>
      <c r="BT178" s="1186"/>
      <c r="BU178" s="1186"/>
      <c r="BV178" s="1186"/>
      <c r="BW178" s="1186"/>
      <c r="BX178" s="1186"/>
      <c r="BY178" s="1186"/>
      <c r="BZ178" s="1186"/>
      <c r="CA178" s="1186"/>
      <c r="CB178" s="1186"/>
      <c r="CC178" s="1186"/>
      <c r="CD178" s="1186"/>
      <c r="CE178" s="1186"/>
      <c r="CF178" s="1186"/>
      <c r="CG178" s="1186"/>
      <c r="CH178" s="1186"/>
      <c r="CI178" s="1186"/>
      <c r="CJ178" s="1186"/>
      <c r="CK178" s="1186"/>
      <c r="CL178" s="1186"/>
      <c r="CM178" s="1186"/>
      <c r="CN178" s="1186"/>
      <c r="CO178" s="1186"/>
      <c r="CP178" s="1186"/>
      <c r="CQ178" s="1186"/>
      <c r="CR178" s="1186"/>
    </row>
    <row r="179" spans="1:96">
      <c r="A179" s="1183" t="str">
        <v>D-HBR252</v>
      </c>
      <c r="B179" s="1184" t="str">
        <v>Miami</v>
      </c>
      <c r="C179" s="1185">
        <v>46171</v>
      </c>
      <c r="D179" s="1184">
        <v>53</v>
      </c>
      <c r="E179" s="1184" t="str">
        <v>Received</v>
      </c>
      <c r="F179" s="1184" t="str">
        <v>Yes</v>
      </c>
      <c r="G179" s="1184">
        <v>51528.05</v>
      </c>
      <c r="H179" s="1184" t="str">
        <v>Yes</v>
      </c>
      <c r="I179" s="1186">
        <v>4005</v>
      </c>
      <c r="J179" s="1186">
        <v>0</v>
      </c>
      <c r="K179" s="1186"/>
      <c r="L179" s="1186"/>
      <c r="M179" s="1186"/>
      <c r="N179" s="1186"/>
      <c r="O179" s="1186"/>
      <c r="P179" s="1186"/>
      <c r="Q179" s="1186"/>
      <c r="R179" s="1186"/>
      <c r="S179" s="1186"/>
      <c r="T179" s="1186"/>
      <c r="U179" s="1186"/>
      <c r="V179" s="1186"/>
      <c r="W179" s="1186"/>
      <c r="X179" s="1186"/>
      <c r="Y179" s="1186"/>
      <c r="Z179" s="1186"/>
      <c r="AA179" s="1186"/>
      <c r="AB179" s="1186"/>
      <c r="AC179" s="1186"/>
      <c r="AD179" s="1186"/>
      <c r="AE179" s="1186"/>
      <c r="AF179" s="1186"/>
      <c r="AG179" s="1186"/>
      <c r="AH179" s="1186"/>
      <c r="AI179" s="1186"/>
      <c r="AJ179" s="1186"/>
      <c r="AK179" s="1186"/>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186"/>
      <c r="BF179" s="1186"/>
      <c r="BG179" s="1186"/>
      <c r="BH179" s="1186"/>
      <c r="BI179" s="1186"/>
      <c r="BJ179" s="1186"/>
      <c r="BK179" s="1186"/>
      <c r="BL179" s="1186"/>
      <c r="BM179" s="1186"/>
      <c r="BN179" s="1186"/>
      <c r="BO179" s="1186"/>
      <c r="BP179" s="1186"/>
      <c r="BQ179" s="1186"/>
      <c r="BR179" s="1186"/>
      <c r="BS179" s="1186"/>
      <c r="BT179" s="1186"/>
      <c r="BU179" s="1186"/>
      <c r="BV179" s="1186"/>
      <c r="BW179" s="1186"/>
      <c r="BX179" s="1186"/>
      <c r="BY179" s="1186"/>
      <c r="BZ179" s="1186"/>
      <c r="CA179" s="1186"/>
      <c r="CB179" s="1186"/>
      <c r="CC179" s="1186"/>
      <c r="CD179" s="1186"/>
      <c r="CE179" s="1186"/>
      <c r="CF179" s="1186"/>
      <c r="CG179" s="1186"/>
      <c r="CH179" s="1186"/>
      <c r="CI179" s="1186"/>
      <c r="CJ179" s="1186"/>
      <c r="CK179" s="1186"/>
      <c r="CL179" s="1186"/>
      <c r="CM179" s="1186"/>
      <c r="CN179" s="1186"/>
      <c r="CO179" s="1186"/>
      <c r="CP179" s="1186"/>
      <c r="CQ179" s="1186"/>
      <c r="CR179" s="1186"/>
    </row>
    <row r="180" spans="1:96">
      <c r="A180" s="1183" t="str">
        <v>D-HBR253</v>
      </c>
      <c r="B180" s="1184" t="str">
        <v>Miami</v>
      </c>
      <c r="C180" s="1185">
        <v>46388</v>
      </c>
      <c r="D180" s="1184">
        <v>55</v>
      </c>
      <c r="E180" s="1184" t="str">
        <v>Received</v>
      </c>
      <c r="F180" s="1184" t="str">
        <v>Yes</v>
      </c>
      <c r="G180" s="1184">
        <v>55435.9</v>
      </c>
      <c r="H180" s="1184" t="str">
        <v>Yes</v>
      </c>
      <c r="I180" s="1186">
        <v>4571</v>
      </c>
      <c r="J180" s="1186">
        <v>0</v>
      </c>
      <c r="K180" s="1186"/>
      <c r="L180" s="1186"/>
      <c r="M180" s="1186"/>
      <c r="N180" s="1186"/>
      <c r="O180" s="1186"/>
      <c r="P180" s="1186"/>
      <c r="Q180" s="1186"/>
      <c r="R180" s="1186"/>
      <c r="S180" s="1186"/>
      <c r="T180" s="1186"/>
      <c r="U180" s="1186"/>
      <c r="V180" s="1186"/>
      <c r="W180" s="1186"/>
      <c r="X180" s="1186"/>
      <c r="Y180" s="1186"/>
      <c r="Z180" s="1186"/>
      <c r="AA180" s="1186"/>
      <c r="AB180" s="1186"/>
      <c r="AC180" s="1186"/>
      <c r="AD180" s="1186"/>
      <c r="AE180" s="1186"/>
      <c r="AF180" s="1186"/>
      <c r="AG180" s="1186"/>
      <c r="AH180" s="1186"/>
      <c r="AI180" s="1186"/>
      <c r="AJ180" s="1186"/>
      <c r="AK180" s="1186"/>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186"/>
      <c r="BF180" s="1186"/>
      <c r="BG180" s="1186"/>
      <c r="BH180" s="1186"/>
      <c r="BI180" s="1186"/>
      <c r="BJ180" s="1186"/>
      <c r="BK180" s="1186"/>
      <c r="BL180" s="1186"/>
      <c r="BM180" s="1186"/>
      <c r="BN180" s="1186"/>
      <c r="BO180" s="1186"/>
      <c r="BP180" s="1186"/>
      <c r="BQ180" s="1186"/>
      <c r="BR180" s="1186"/>
      <c r="BS180" s="1186"/>
      <c r="BT180" s="1186"/>
      <c r="BU180" s="1186"/>
      <c r="BV180" s="1186"/>
      <c r="BW180" s="1186"/>
      <c r="BX180" s="1186"/>
      <c r="BY180" s="1186"/>
      <c r="BZ180" s="1186"/>
      <c r="CA180" s="1186"/>
      <c r="CB180" s="1186"/>
      <c r="CC180" s="1186"/>
      <c r="CD180" s="1186"/>
      <c r="CE180" s="1186"/>
      <c r="CF180" s="1186"/>
      <c r="CG180" s="1186"/>
      <c r="CH180" s="1186"/>
      <c r="CI180" s="1186"/>
      <c r="CJ180" s="1186"/>
      <c r="CK180" s="1186"/>
      <c r="CL180" s="1186"/>
      <c r="CM180" s="1186"/>
      <c r="CN180" s="1186"/>
      <c r="CO180" s="1186"/>
      <c r="CP180" s="1186"/>
      <c r="CQ180" s="1186"/>
      <c r="CR180" s="1186"/>
    </row>
    <row r="181" spans="1:96">
      <c r="A181" s="1183" t="str">
        <v>D-HBR254</v>
      </c>
      <c r="B181" s="1184" t="str">
        <v>Miami</v>
      </c>
      <c r="C181" s="1185">
        <v>46388</v>
      </c>
      <c r="D181" s="1184">
        <v>71</v>
      </c>
      <c r="E181" s="1184" t="str">
        <v>Received</v>
      </c>
      <c r="F181" s="1184" t="str">
        <v>Yes</v>
      </c>
      <c r="G181" s="1184">
        <v>74320.899999999994</v>
      </c>
      <c r="H181" s="1184" t="str">
        <v>Yes</v>
      </c>
      <c r="I181" s="1186">
        <v>5990</v>
      </c>
      <c r="J181" s="1186">
        <v>0</v>
      </c>
      <c r="K181" s="1186"/>
      <c r="L181" s="1186"/>
      <c r="M181" s="1186"/>
      <c r="N181" s="1186"/>
      <c r="O181" s="1186"/>
      <c r="P181" s="1186"/>
      <c r="Q181" s="1186"/>
      <c r="R181" s="1186"/>
      <c r="S181" s="1186"/>
      <c r="T181" s="1186"/>
      <c r="U181" s="1186"/>
      <c r="V181" s="1186"/>
      <c r="W181" s="1186"/>
      <c r="X181" s="1186"/>
      <c r="Y181" s="1186"/>
      <c r="Z181" s="1186"/>
      <c r="AA181" s="1186"/>
      <c r="AB181" s="1186"/>
      <c r="AC181" s="1186"/>
      <c r="AD181" s="1186"/>
      <c r="AE181" s="1186"/>
      <c r="AF181" s="1186"/>
      <c r="AG181" s="1186"/>
      <c r="AH181" s="1186"/>
      <c r="AI181" s="1186"/>
      <c r="AJ181" s="1186"/>
      <c r="AK181" s="1186"/>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186"/>
      <c r="BF181" s="1186"/>
      <c r="BG181" s="1186"/>
      <c r="BH181" s="1186"/>
      <c r="BI181" s="1186"/>
      <c r="BJ181" s="1186"/>
      <c r="BK181" s="1186"/>
      <c r="BL181" s="1186"/>
      <c r="BM181" s="1186"/>
      <c r="BN181" s="1186"/>
      <c r="BO181" s="1186"/>
      <c r="BP181" s="1186"/>
      <c r="BQ181" s="1186"/>
      <c r="BR181" s="1186"/>
      <c r="BS181" s="1186"/>
      <c r="BT181" s="1186"/>
      <c r="BU181" s="1186"/>
      <c r="BV181" s="1186"/>
      <c r="BW181" s="1186"/>
      <c r="BX181" s="1186"/>
      <c r="BY181" s="1186"/>
      <c r="BZ181" s="1186"/>
      <c r="CA181" s="1186"/>
      <c r="CB181" s="1186"/>
      <c r="CC181" s="1186"/>
      <c r="CD181" s="1186"/>
      <c r="CE181" s="1186"/>
      <c r="CF181" s="1186"/>
      <c r="CG181" s="1186"/>
      <c r="CH181" s="1186"/>
      <c r="CI181" s="1186"/>
      <c r="CJ181" s="1186"/>
      <c r="CK181" s="1186"/>
      <c r="CL181" s="1186"/>
      <c r="CM181" s="1186"/>
      <c r="CN181" s="1186"/>
      <c r="CO181" s="1186"/>
      <c r="CP181" s="1186"/>
      <c r="CQ181" s="1186"/>
      <c r="CR181" s="1186"/>
    </row>
    <row r="182" spans="1:96">
      <c r="A182" s="1183" t="str">
        <v>D-HBR255</v>
      </c>
      <c r="B182" s="1184" t="str">
        <v>Miami</v>
      </c>
      <c r="C182" s="1185">
        <v>46388</v>
      </c>
      <c r="D182" s="1184">
        <v>88</v>
      </c>
      <c r="E182" s="1184" t="str">
        <v>Received</v>
      </c>
      <c r="F182" s="1184" t="str">
        <v>Yes</v>
      </c>
      <c r="G182" s="1184">
        <v>88069</v>
      </c>
      <c r="H182" s="1184" t="str">
        <v>Yes</v>
      </c>
      <c r="I182" s="1186">
        <v>7242</v>
      </c>
      <c r="J182" s="1186">
        <v>0</v>
      </c>
      <c r="K182" s="1186"/>
      <c r="L182" s="1186"/>
      <c r="M182" s="1186"/>
      <c r="N182" s="1186"/>
      <c r="O182" s="1186"/>
      <c r="P182" s="1186"/>
      <c r="Q182" s="1186"/>
      <c r="R182" s="1186"/>
      <c r="S182" s="1186"/>
      <c r="T182" s="1186"/>
      <c r="U182" s="1186"/>
      <c r="V182" s="1186"/>
      <c r="W182" s="1186"/>
      <c r="X182" s="1186"/>
      <c r="Y182" s="1186"/>
      <c r="Z182" s="1186"/>
      <c r="AA182" s="1186"/>
      <c r="AB182" s="1186"/>
      <c r="AC182" s="1186"/>
      <c r="AD182" s="1186"/>
      <c r="AE182" s="1186"/>
      <c r="AF182" s="1186"/>
      <c r="AG182" s="1186"/>
      <c r="AH182" s="1186"/>
      <c r="AI182" s="1186"/>
      <c r="AJ182" s="1186"/>
      <c r="AK182" s="1186"/>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186"/>
      <c r="BF182" s="1186"/>
      <c r="BG182" s="1186"/>
      <c r="BH182" s="1186"/>
      <c r="BI182" s="1186"/>
      <c r="BJ182" s="1186"/>
      <c r="BK182" s="1186"/>
      <c r="BL182" s="1186"/>
      <c r="BM182" s="1186"/>
      <c r="BN182" s="1186"/>
      <c r="BO182" s="1186"/>
      <c r="BP182" s="1186"/>
      <c r="BQ182" s="1186"/>
      <c r="BR182" s="1186"/>
      <c r="BS182" s="1186"/>
      <c r="BT182" s="1186"/>
      <c r="BU182" s="1186"/>
      <c r="BV182" s="1186"/>
      <c r="BW182" s="1186"/>
      <c r="BX182" s="1186"/>
      <c r="BY182" s="1186"/>
      <c r="BZ182" s="1186"/>
      <c r="CA182" s="1186"/>
      <c r="CB182" s="1186"/>
      <c r="CC182" s="1186"/>
      <c r="CD182" s="1186"/>
      <c r="CE182" s="1186"/>
      <c r="CF182" s="1186"/>
      <c r="CG182" s="1186"/>
      <c r="CH182" s="1186"/>
      <c r="CI182" s="1186"/>
      <c r="CJ182" s="1186"/>
      <c r="CK182" s="1186"/>
      <c r="CL182" s="1186"/>
      <c r="CM182" s="1186"/>
      <c r="CN182" s="1186"/>
      <c r="CO182" s="1186"/>
      <c r="CP182" s="1186"/>
      <c r="CQ182" s="1186"/>
      <c r="CR182" s="1186"/>
    </row>
    <row r="183" spans="1:96">
      <c r="A183" s="1183" t="str">
        <v>D-HBR256</v>
      </c>
      <c r="B183" s="1184" t="str">
        <v>Miami</v>
      </c>
      <c r="C183" s="1185">
        <v>46520</v>
      </c>
      <c r="D183" s="1184">
        <v>73</v>
      </c>
      <c r="E183" s="1184" t="str">
        <v>Received</v>
      </c>
      <c r="F183" s="1184" t="str">
        <v>Yes</v>
      </c>
      <c r="G183" s="1184">
        <v>99925.7</v>
      </c>
      <c r="H183" s="1184" t="str">
        <v>Yes</v>
      </c>
      <c r="I183" s="1186">
        <v>7660</v>
      </c>
      <c r="J183" s="1186">
        <v>0</v>
      </c>
      <c r="K183" s="1186"/>
      <c r="L183" s="1186"/>
      <c r="M183" s="1186"/>
      <c r="N183" s="1186"/>
      <c r="O183" s="1186"/>
      <c r="P183" s="1186"/>
      <c r="Q183" s="1186"/>
      <c r="R183" s="1186"/>
      <c r="S183" s="1186"/>
      <c r="T183" s="1186"/>
      <c r="U183" s="1186"/>
      <c r="V183" s="1186"/>
      <c r="W183" s="1186"/>
      <c r="X183" s="1186"/>
      <c r="Y183" s="1186"/>
      <c r="Z183" s="1186"/>
      <c r="AA183" s="1186"/>
      <c r="AB183" s="1186"/>
      <c r="AC183" s="1186"/>
      <c r="AD183" s="1186"/>
      <c r="AE183" s="1186"/>
      <c r="AF183" s="1186"/>
      <c r="AG183" s="1186"/>
      <c r="AH183" s="1186"/>
      <c r="AI183" s="1186"/>
      <c r="AJ183" s="1186"/>
      <c r="AK183" s="1186"/>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186"/>
      <c r="BF183" s="1186"/>
      <c r="BG183" s="1186"/>
      <c r="BH183" s="1186"/>
      <c r="BI183" s="1186"/>
      <c r="BJ183" s="1186"/>
      <c r="BK183" s="1186"/>
      <c r="BL183" s="1186"/>
      <c r="BM183" s="1186"/>
      <c r="BN183" s="1186"/>
      <c r="BO183" s="1186"/>
      <c r="BP183" s="1186"/>
      <c r="BQ183" s="1186"/>
      <c r="BR183" s="1186"/>
      <c r="BS183" s="1186"/>
      <c r="BT183" s="1186"/>
      <c r="BU183" s="1186"/>
      <c r="BV183" s="1186"/>
      <c r="BW183" s="1186"/>
      <c r="BX183" s="1186"/>
      <c r="BY183" s="1186"/>
      <c r="BZ183" s="1186"/>
      <c r="CA183" s="1186"/>
      <c r="CB183" s="1186"/>
      <c r="CC183" s="1186"/>
      <c r="CD183" s="1186"/>
      <c r="CE183" s="1186"/>
      <c r="CF183" s="1186"/>
      <c r="CG183" s="1186"/>
      <c r="CH183" s="1186"/>
      <c r="CI183" s="1186"/>
      <c r="CJ183" s="1186"/>
      <c r="CK183" s="1186"/>
      <c r="CL183" s="1186"/>
      <c r="CM183" s="1186"/>
      <c r="CN183" s="1186"/>
      <c r="CO183" s="1186"/>
      <c r="CP183" s="1186"/>
      <c r="CQ183" s="1186"/>
      <c r="CR183" s="1186"/>
    </row>
    <row r="184" spans="1:96">
      <c r="A184" s="1183" t="str">
        <v>D-HBR257</v>
      </c>
      <c r="B184" s="1184" t="str">
        <v>Miami</v>
      </c>
      <c r="C184" s="1185">
        <v>46203</v>
      </c>
      <c r="D184" s="1184">
        <v>87</v>
      </c>
      <c r="E184" s="1184" t="str">
        <v>Received</v>
      </c>
      <c r="F184" s="1184" t="str">
        <v>Yes</v>
      </c>
      <c r="G184" s="1184">
        <v>108458.4</v>
      </c>
      <c r="H184" s="1184" t="str">
        <v>Yes</v>
      </c>
      <c r="I184" s="1186">
        <v>8596</v>
      </c>
      <c r="J184" s="1186">
        <v>0</v>
      </c>
      <c r="K184" s="1186"/>
      <c r="L184" s="1186"/>
      <c r="M184" s="1186"/>
      <c r="N184" s="1186"/>
      <c r="O184" s="1186"/>
      <c r="P184" s="1186"/>
      <c r="Q184" s="1186"/>
      <c r="R184" s="1186"/>
      <c r="S184" s="1186"/>
      <c r="T184" s="1186"/>
      <c r="U184" s="1186"/>
      <c r="V184" s="1186"/>
      <c r="W184" s="1186"/>
      <c r="X184" s="1186"/>
      <c r="Y184" s="1186"/>
      <c r="Z184" s="1186"/>
      <c r="AA184" s="1186"/>
      <c r="AB184" s="1186"/>
      <c r="AC184" s="1186"/>
      <c r="AD184" s="1186"/>
      <c r="AE184" s="1186"/>
      <c r="AF184" s="1186"/>
      <c r="AG184" s="1186"/>
      <c r="AH184" s="1186"/>
      <c r="AI184" s="1186"/>
      <c r="AJ184" s="1186"/>
      <c r="AK184" s="1186"/>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186"/>
      <c r="BF184" s="1186"/>
      <c r="BG184" s="1186"/>
      <c r="BH184" s="1186"/>
      <c r="BI184" s="1186"/>
      <c r="BJ184" s="1186"/>
      <c r="BK184" s="1186"/>
      <c r="BL184" s="1186"/>
      <c r="BM184" s="1186"/>
      <c r="BN184" s="1186"/>
      <c r="BO184" s="1186"/>
      <c r="BP184" s="1186"/>
      <c r="BQ184" s="1186"/>
      <c r="BR184" s="1186"/>
      <c r="BS184" s="1186"/>
      <c r="BT184" s="1186"/>
      <c r="BU184" s="1186"/>
      <c r="BV184" s="1186"/>
      <c r="BW184" s="1186"/>
      <c r="BX184" s="1186"/>
      <c r="BY184" s="1186"/>
      <c r="BZ184" s="1186"/>
      <c r="CA184" s="1186"/>
      <c r="CB184" s="1186"/>
      <c r="CC184" s="1186"/>
      <c r="CD184" s="1186"/>
      <c r="CE184" s="1186"/>
      <c r="CF184" s="1186"/>
      <c r="CG184" s="1186"/>
      <c r="CH184" s="1186"/>
      <c r="CI184" s="1186"/>
      <c r="CJ184" s="1186"/>
      <c r="CK184" s="1186"/>
      <c r="CL184" s="1186"/>
      <c r="CM184" s="1186"/>
      <c r="CN184" s="1186"/>
      <c r="CO184" s="1186"/>
      <c r="CP184" s="1186"/>
      <c r="CQ184" s="1186"/>
      <c r="CR184" s="1186"/>
    </row>
    <row r="185" spans="1:96">
      <c r="A185" s="1183" t="str">
        <v>D-HBR258</v>
      </c>
      <c r="B185" s="1184" t="str">
        <v>Miami</v>
      </c>
      <c r="C185" s="1185">
        <v>46388</v>
      </c>
      <c r="D185" s="1184">
        <v>70</v>
      </c>
      <c r="E185" s="1184" t="str">
        <v>Received</v>
      </c>
      <c r="F185" s="1184" t="str">
        <v>Yes</v>
      </c>
      <c r="G185" s="1184">
        <v>70105.25</v>
      </c>
      <c r="H185" s="1184" t="str">
        <v>Yes</v>
      </c>
      <c r="I185" s="1186">
        <v>5648</v>
      </c>
      <c r="J185" s="1186">
        <v>0</v>
      </c>
      <c r="K185" s="1186"/>
      <c r="L185" s="1186"/>
      <c r="M185" s="1186"/>
      <c r="N185" s="1186"/>
      <c r="O185" s="1186"/>
      <c r="P185" s="1186"/>
      <c r="Q185" s="1186"/>
      <c r="R185" s="1186"/>
      <c r="S185" s="1186"/>
      <c r="T185" s="1186"/>
      <c r="U185" s="1186"/>
      <c r="V185" s="1186"/>
      <c r="W185" s="1186"/>
      <c r="X185" s="1186"/>
      <c r="Y185" s="1186"/>
      <c r="Z185" s="1186"/>
      <c r="AA185" s="1186"/>
      <c r="AB185" s="1186"/>
      <c r="AC185" s="1186"/>
      <c r="AD185" s="1186"/>
      <c r="AE185" s="1186"/>
      <c r="AF185" s="1186"/>
      <c r="AG185" s="1186"/>
      <c r="AH185" s="1186"/>
      <c r="AI185" s="1186"/>
      <c r="AJ185" s="1186"/>
      <c r="AK185" s="1186"/>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186"/>
      <c r="BF185" s="1186"/>
      <c r="BG185" s="1186"/>
      <c r="BH185" s="1186"/>
      <c r="BI185" s="1186"/>
      <c r="BJ185" s="1186"/>
      <c r="BK185" s="1186"/>
      <c r="BL185" s="1186"/>
      <c r="BM185" s="1186"/>
      <c r="BN185" s="1186"/>
      <c r="BO185" s="1186"/>
      <c r="BP185" s="1186"/>
      <c r="BQ185" s="1186"/>
      <c r="BR185" s="1186"/>
      <c r="BS185" s="1186"/>
      <c r="BT185" s="1186"/>
      <c r="BU185" s="1186"/>
      <c r="BV185" s="1186"/>
      <c r="BW185" s="1186"/>
      <c r="BX185" s="1186"/>
      <c r="BY185" s="1186"/>
      <c r="BZ185" s="1186"/>
      <c r="CA185" s="1186"/>
      <c r="CB185" s="1186"/>
      <c r="CC185" s="1186"/>
      <c r="CD185" s="1186"/>
      <c r="CE185" s="1186"/>
      <c r="CF185" s="1186"/>
      <c r="CG185" s="1186"/>
      <c r="CH185" s="1186"/>
      <c r="CI185" s="1186"/>
      <c r="CJ185" s="1186"/>
      <c r="CK185" s="1186"/>
      <c r="CL185" s="1186"/>
      <c r="CM185" s="1186"/>
      <c r="CN185" s="1186"/>
      <c r="CO185" s="1186"/>
      <c r="CP185" s="1186"/>
      <c r="CQ185" s="1186"/>
      <c r="CR185" s="1186"/>
    </row>
    <row r="186" spans="1:96">
      <c r="A186" s="1183" t="str">
        <v>D-HBR259</v>
      </c>
      <c r="B186" s="1184" t="str">
        <v>Miami</v>
      </c>
      <c r="C186" s="1185">
        <v>46388</v>
      </c>
      <c r="D186" s="1184">
        <v>77</v>
      </c>
      <c r="E186" s="1184" t="str">
        <v>Received</v>
      </c>
      <c r="F186" s="1184" t="str">
        <v>Yes</v>
      </c>
      <c r="G186" s="1184">
        <v>78047.350000000006</v>
      </c>
      <c r="H186" s="1184" t="str">
        <v>Yes</v>
      </c>
      <c r="I186" s="1186">
        <v>6238</v>
      </c>
      <c r="J186" s="1186">
        <v>0</v>
      </c>
      <c r="K186" s="1186"/>
      <c r="L186" s="1186"/>
      <c r="M186" s="1186"/>
      <c r="N186" s="1186"/>
      <c r="O186" s="1186"/>
      <c r="P186" s="1186"/>
      <c r="Q186" s="1186"/>
      <c r="R186" s="1186"/>
      <c r="S186" s="1186"/>
      <c r="T186" s="1186"/>
      <c r="U186" s="1186"/>
      <c r="V186" s="1186"/>
      <c r="W186" s="1186"/>
      <c r="X186" s="1186"/>
      <c r="Y186" s="1186"/>
      <c r="Z186" s="1186"/>
      <c r="AA186" s="1186"/>
      <c r="AB186" s="1186"/>
      <c r="AC186" s="1186"/>
      <c r="AD186" s="1186"/>
      <c r="AE186" s="1186"/>
      <c r="AF186" s="1186"/>
      <c r="AG186" s="1186"/>
      <c r="AH186" s="1186"/>
      <c r="AI186" s="1186"/>
      <c r="AJ186" s="1186"/>
      <c r="AK186" s="1186"/>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186"/>
      <c r="BF186" s="1186"/>
      <c r="BG186" s="1186"/>
      <c r="BH186" s="1186"/>
      <c r="BI186" s="1186"/>
      <c r="BJ186" s="1186"/>
      <c r="BK186" s="1186"/>
      <c r="BL186" s="1186"/>
      <c r="BM186" s="1186"/>
      <c r="BN186" s="1186"/>
      <c r="BO186" s="1186"/>
      <c r="BP186" s="1186"/>
      <c r="BQ186" s="1186"/>
      <c r="BR186" s="1186"/>
      <c r="BS186" s="1186"/>
      <c r="BT186" s="1186"/>
      <c r="BU186" s="1186"/>
      <c r="BV186" s="1186"/>
      <c r="BW186" s="1186"/>
      <c r="BX186" s="1186"/>
      <c r="BY186" s="1186"/>
      <c r="BZ186" s="1186"/>
      <c r="CA186" s="1186"/>
      <c r="CB186" s="1186"/>
      <c r="CC186" s="1186"/>
      <c r="CD186" s="1186"/>
      <c r="CE186" s="1186"/>
      <c r="CF186" s="1186"/>
      <c r="CG186" s="1186"/>
      <c r="CH186" s="1186"/>
      <c r="CI186" s="1186"/>
      <c r="CJ186" s="1186"/>
      <c r="CK186" s="1186"/>
      <c r="CL186" s="1186"/>
      <c r="CM186" s="1186"/>
      <c r="CN186" s="1186"/>
      <c r="CO186" s="1186"/>
      <c r="CP186" s="1186"/>
      <c r="CQ186" s="1186"/>
      <c r="CR186" s="1186"/>
    </row>
    <row r="187" spans="1:96">
      <c r="A187" s="1183" t="str">
        <v>D-HBR260</v>
      </c>
      <c r="B187" s="1184" t="str">
        <v>Miami</v>
      </c>
      <c r="C187" s="1185">
        <v>46203</v>
      </c>
      <c r="D187" s="1184">
        <v>52</v>
      </c>
      <c r="E187" s="1184" t="str">
        <v>Received</v>
      </c>
      <c r="F187" s="1184" t="str">
        <v>Yes</v>
      </c>
      <c r="G187" s="1184">
        <v>91411.65</v>
      </c>
      <c r="H187" s="1184" t="str">
        <v>Yes</v>
      </c>
      <c r="I187" s="1186">
        <v>5926</v>
      </c>
      <c r="J187" s="1186">
        <v>0</v>
      </c>
      <c r="K187" s="1186"/>
      <c r="L187" s="1186"/>
      <c r="M187" s="1186"/>
      <c r="N187" s="1186"/>
      <c r="O187" s="1186"/>
      <c r="P187" s="1186"/>
      <c r="Q187" s="1186"/>
      <c r="R187" s="1186"/>
      <c r="S187" s="1186"/>
      <c r="T187" s="1186"/>
      <c r="U187" s="1186"/>
      <c r="V187" s="1186"/>
      <c r="W187" s="1186"/>
      <c r="X187" s="1186"/>
      <c r="Y187" s="1186"/>
      <c r="Z187" s="1186"/>
      <c r="AA187" s="1186"/>
      <c r="AB187" s="1186"/>
      <c r="AC187" s="1186"/>
      <c r="AD187" s="1186"/>
      <c r="AE187" s="1186"/>
      <c r="AF187" s="1186"/>
      <c r="AG187" s="1186"/>
      <c r="AH187" s="1186"/>
      <c r="AI187" s="1186"/>
      <c r="AJ187" s="1186"/>
      <c r="AK187" s="1186"/>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186"/>
      <c r="BF187" s="1186"/>
      <c r="BG187" s="1186"/>
      <c r="BH187" s="1186"/>
      <c r="BI187" s="1186"/>
      <c r="BJ187" s="1186"/>
      <c r="BK187" s="1186"/>
      <c r="BL187" s="1186"/>
      <c r="BM187" s="1186"/>
      <c r="BN187" s="1186"/>
      <c r="BO187" s="1186"/>
      <c r="BP187" s="1186"/>
      <c r="BQ187" s="1186"/>
      <c r="BR187" s="1186"/>
      <c r="BS187" s="1186"/>
      <c r="BT187" s="1186"/>
      <c r="BU187" s="1186"/>
      <c r="BV187" s="1186"/>
      <c r="BW187" s="1186"/>
      <c r="BX187" s="1186"/>
      <c r="BY187" s="1186"/>
      <c r="BZ187" s="1186"/>
      <c r="CA187" s="1186"/>
      <c r="CB187" s="1186"/>
      <c r="CC187" s="1186"/>
      <c r="CD187" s="1186"/>
      <c r="CE187" s="1186"/>
      <c r="CF187" s="1186"/>
      <c r="CG187" s="1186"/>
      <c r="CH187" s="1186"/>
      <c r="CI187" s="1186"/>
      <c r="CJ187" s="1186"/>
      <c r="CK187" s="1186"/>
      <c r="CL187" s="1186"/>
      <c r="CM187" s="1186"/>
      <c r="CN187" s="1186"/>
      <c r="CO187" s="1186"/>
      <c r="CP187" s="1186"/>
      <c r="CQ187" s="1186"/>
      <c r="CR187" s="1186"/>
    </row>
    <row r="188" spans="1:96">
      <c r="A188" s="1183" t="str">
        <v>D-HBR261</v>
      </c>
      <c r="B188" s="1184" t="str">
        <v>Miami</v>
      </c>
      <c r="C188" s="1185">
        <v>46203</v>
      </c>
      <c r="D188" s="1184">
        <v>81</v>
      </c>
      <c r="E188" s="1184" t="str">
        <v>Received</v>
      </c>
      <c r="F188" s="1184" t="str">
        <v>Yes</v>
      </c>
      <c r="G188" s="1184">
        <v>105892.05</v>
      </c>
      <c r="H188" s="1184" t="str">
        <v>Yes</v>
      </c>
      <c r="I188" s="1186">
        <v>8641</v>
      </c>
      <c r="J188" s="1186">
        <v>0</v>
      </c>
      <c r="K188" s="1186"/>
      <c r="L188" s="1186"/>
      <c r="M188" s="1186"/>
      <c r="N188" s="1186"/>
      <c r="O188" s="1186"/>
      <c r="P188" s="1186"/>
      <c r="Q188" s="1186"/>
      <c r="R188" s="1186"/>
      <c r="S188" s="1186"/>
      <c r="T188" s="1186"/>
      <c r="U188" s="1186"/>
      <c r="V188" s="1186"/>
      <c r="W188" s="1186"/>
      <c r="X188" s="1186"/>
      <c r="Y188" s="1186"/>
      <c r="Z188" s="1186"/>
      <c r="AA188" s="1186"/>
      <c r="AB188" s="1186"/>
      <c r="AC188" s="1186"/>
      <c r="AD188" s="1186"/>
      <c r="AE188" s="1186"/>
      <c r="AF188" s="1186"/>
      <c r="AG188" s="1186"/>
      <c r="AH188" s="1186"/>
      <c r="AI188" s="1186"/>
      <c r="AJ188" s="1186"/>
      <c r="AK188" s="1186"/>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186"/>
      <c r="BF188" s="1186"/>
      <c r="BG188" s="1186"/>
      <c r="BH188" s="1186"/>
      <c r="BI188" s="1186"/>
      <c r="BJ188" s="1186"/>
      <c r="BK188" s="1186"/>
      <c r="BL188" s="1186"/>
      <c r="BM188" s="1186"/>
      <c r="BN188" s="1186"/>
      <c r="BO188" s="1186"/>
      <c r="BP188" s="1186"/>
      <c r="BQ188" s="1186"/>
      <c r="BR188" s="1186"/>
      <c r="BS188" s="1186"/>
      <c r="BT188" s="1186"/>
      <c r="BU188" s="1186"/>
      <c r="BV188" s="1186"/>
      <c r="BW188" s="1186"/>
      <c r="BX188" s="1186"/>
      <c r="BY188" s="1186"/>
      <c r="BZ188" s="1186"/>
      <c r="CA188" s="1186"/>
      <c r="CB188" s="1186"/>
      <c r="CC188" s="1186"/>
      <c r="CD188" s="1186"/>
      <c r="CE188" s="1186"/>
      <c r="CF188" s="1186"/>
      <c r="CG188" s="1186"/>
      <c r="CH188" s="1186"/>
      <c r="CI188" s="1186"/>
      <c r="CJ188" s="1186"/>
      <c r="CK188" s="1186"/>
      <c r="CL188" s="1186"/>
      <c r="CM188" s="1186"/>
      <c r="CN188" s="1186"/>
      <c r="CO188" s="1186"/>
      <c r="CP188" s="1186"/>
      <c r="CQ188" s="1186"/>
      <c r="CR188" s="1186"/>
    </row>
    <row r="189" spans="1:96">
      <c r="A189" s="1187" t="str">
        <v>D-HBR262</v>
      </c>
      <c r="B189" s="1186" t="str">
        <v>Miami</v>
      </c>
      <c r="C189" s="1188">
        <v>46203</v>
      </c>
      <c r="D189" s="1186">
        <v>79</v>
      </c>
      <c r="E189" s="1186" t="str">
        <v>Received</v>
      </c>
      <c r="F189" s="1186" t="str">
        <v>Yes</v>
      </c>
      <c r="G189" s="1186">
        <v>88420</v>
      </c>
      <c r="H189" s="1186" t="str">
        <v>Yes</v>
      </c>
      <c r="I189" s="1186">
        <v>7502</v>
      </c>
      <c r="J189" s="1186">
        <v>0</v>
      </c>
      <c r="K189" s="1186"/>
      <c r="L189" s="1186"/>
      <c r="M189" s="1186"/>
      <c r="N189" s="1186"/>
      <c r="O189" s="1186"/>
      <c r="P189" s="1186"/>
      <c r="Q189" s="1186"/>
      <c r="R189" s="1186"/>
      <c r="S189" s="1186"/>
      <c r="T189" s="1186"/>
      <c r="U189" s="1186"/>
      <c r="V189" s="1186"/>
      <c r="W189" s="1186"/>
      <c r="X189" s="1186"/>
      <c r="Y189" s="1186"/>
      <c r="Z189" s="1186"/>
      <c r="AA189" s="1186"/>
      <c r="AB189" s="1186"/>
      <c r="AC189" s="1186"/>
      <c r="AD189" s="1186"/>
      <c r="AE189" s="1186"/>
      <c r="AF189" s="1186"/>
      <c r="AG189" s="1186"/>
      <c r="AH189" s="1186"/>
      <c r="AI189" s="1186"/>
      <c r="AJ189" s="1186"/>
      <c r="AK189" s="1186"/>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186"/>
      <c r="BF189" s="1186"/>
      <c r="BG189" s="1186"/>
      <c r="BH189" s="1186"/>
      <c r="BI189" s="1186"/>
      <c r="BJ189" s="1186"/>
      <c r="BK189" s="1186"/>
      <c r="BL189" s="1186"/>
      <c r="BM189" s="1186"/>
      <c r="BN189" s="1186"/>
      <c r="BO189" s="1186"/>
      <c r="BP189" s="1186"/>
      <c r="BQ189" s="1186"/>
      <c r="BR189" s="1186"/>
      <c r="BS189" s="1186"/>
      <c r="BT189" s="1186"/>
      <c r="BU189" s="1186"/>
      <c r="BV189" s="1186"/>
      <c r="BW189" s="1186"/>
      <c r="BX189" s="1186"/>
      <c r="BY189" s="1186"/>
      <c r="BZ189" s="1186"/>
      <c r="CA189" s="1186"/>
      <c r="CB189" s="1186"/>
      <c r="CC189" s="1186"/>
      <c r="CD189" s="1186"/>
      <c r="CE189" s="1186"/>
      <c r="CF189" s="1186"/>
      <c r="CG189" s="1186"/>
      <c r="CH189" s="1186"/>
      <c r="CI189" s="1186"/>
      <c r="CJ189" s="1186"/>
      <c r="CK189" s="1186"/>
      <c r="CL189" s="1186"/>
      <c r="CM189" s="1186"/>
      <c r="CN189" s="1186"/>
      <c r="CO189" s="1186"/>
      <c r="CP189" s="1186"/>
      <c r="CQ189" s="1186"/>
      <c r="CR189" s="1186"/>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9C9B983-0103-4531-B2A2-8C89ACE1ED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2026-05-01T21:56:20Z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