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596" documentId="8_{DCF85A03-1EEC-410A-B6A1-333228F65FDB}" xr6:coauthVersionLast="47" xr6:coauthVersionMax="47" xr10:uidLastSave="{B3889ADF-FF85-400B-95BE-478549EE654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91" r:id="rId12"/>
    <pivotCache cacheId="92" r:id="rId13"/>
    <pivotCache cacheId="93" r:id="rId14"/>
    <pivotCache cacheId="94" r:id="rId15"/>
    <pivotCache cacheId="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4" i="30"/>
  <c r="V14" i="30"/>
  <c r="V8" i="30"/>
  <c r="V163" i="30"/>
  <c r="V162" i="30"/>
  <c r="V160" i="30"/>
  <c r="V9" i="30"/>
  <c r="V161" i="30"/>
  <c r="V158" i="30"/>
  <c r="V1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<sst xmlns="http://schemas.openxmlformats.org/spreadsheetml/2006/main" count="20307" uniqueCount="2546">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</sst>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139</c:v>
                </c:pt>
                <c:pt idx="2">
                  <c:v>11</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1990738"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337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569446"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425272685185"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m/>
    <m/>
    <m/>
  </r>
  <r>
    <x v="405"/>
    <x v="1"/>
    <x v="320"/>
    <m/>
    <m/>
    <m/>
  </r>
  <r>
    <x v="421"/>
    <x v="26"/>
    <x v="320"/>
    <m/>
    <m/>
    <m/>
  </r>
  <r>
    <x v="420"/>
    <x v="26"/>
    <x v="320"/>
    <m/>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m/>
    <m/>
    <m/>
    <x v="4"/>
  </r>
  <r>
    <s v="BHU-FLX-01-E"/>
    <x v="1"/>
    <d v="2026-05-05T00:00:00"/>
    <m/>
    <m/>
    <m/>
    <x v="4"/>
  </r>
  <r>
    <s v="D-HLX401"/>
    <x v="26"/>
    <d v="2026-05-05T00:00:00"/>
    <m/>
    <m/>
    <m/>
    <x v="4"/>
  </r>
  <r>
    <s v="D-HLX402"/>
    <x v="26"/>
    <d v="2026-05-05T00:00:00"/>
    <m/>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1789"/>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8" t="s">
        <v>0</v>
      </c>
      <c r="B1" s="1468"/>
      <c r="C1" s="1468"/>
      <c r="D1" s="1468"/>
      <c r="E1" s="1468"/>
      <c r="F1" s="1468"/>
      <c r="G1" s="1468"/>
      <c r="H1" s="1468"/>
      <c r="I1" s="1468"/>
      <c r="J1" s="1468"/>
      <c r="K1" s="1468"/>
      <c r="L1" s="1468"/>
      <c r="M1" s="1468"/>
      <c r="N1" s="1468"/>
      <c r="O1" s="1468"/>
      <c r="P1" s="1468"/>
      <c r="Q1" s="1012"/>
      <c r="S1" s="1012"/>
      <c r="T1" s="1012"/>
      <c r="U1" s="1012"/>
      <c r="V1" s="1012"/>
      <c r="W1" s="1012"/>
      <c r="X1" s="1012"/>
      <c r="Y1" s="1012"/>
      <c r="Z1" s="1012"/>
    </row>
    <row r="2" spans="1:26" ht="24.95" customHeight="1">
      <c r="A2" s="1469" t="str">
        <f ca="1">"Last Updated: "&amp;TEXT(NOW(),"MM/DD/YYYY  h:mm AM/PM")</f>
        <v>Last Updated: 05/05/2026  1:44 PM</v>
      </c>
      <c r="B2" s="1469"/>
      <c r="C2" s="1469"/>
      <c r="D2" s="1469"/>
      <c r="E2" s="1469"/>
      <c r="F2" s="1469"/>
      <c r="G2" s="1469"/>
      <c r="H2" s="1469"/>
      <c r="I2" s="1469"/>
      <c r="J2" s="1469"/>
      <c r="K2" s="1469"/>
      <c r="L2" s="1469"/>
      <c r="M2" s="1469"/>
      <c r="N2" s="1469"/>
      <c r="O2" s="1469"/>
      <c r="P2" s="1469"/>
      <c r="Q2" s="1012"/>
      <c r="S2" s="1012"/>
      <c r="T2" s="1012"/>
      <c r="U2" s="1012"/>
      <c r="V2" s="1012"/>
      <c r="W2" s="1012"/>
      <c r="X2" s="1012"/>
      <c r="Y2" s="1012"/>
      <c r="Z2" s="1012"/>
    </row>
    <row r="3" spans="1:26" ht="9.9499999999999993" customHeight="1">
      <c r="A3" s="1012"/>
      <c r="B3" s="1012"/>
      <c r="C3" s="1012"/>
      <c r="D3" s="1012"/>
      <c r="E3" s="1012"/>
      <c r="F3" s="1012"/>
      <c r="G3" s="1012"/>
      <c r="H3" s="1012"/>
      <c r="I3" s="1012"/>
      <c r="J3" s="1012"/>
      <c r="K3" s="1012"/>
      <c r="L3" s="1012"/>
      <c r="M3" s="1012"/>
      <c r="N3" s="1012"/>
      <c r="O3" s="1012"/>
      <c r="P3" s="1012"/>
      <c r="Q3" s="1012"/>
      <c r="S3" s="1012"/>
      <c r="T3" s="1012"/>
      <c r="U3" s="1012"/>
      <c r="V3" s="1012"/>
      <c r="W3" s="1012"/>
      <c r="X3" s="1012"/>
      <c r="Y3" s="1012"/>
      <c r="Z3" s="1012"/>
    </row>
    <row r="4" spans="1:26" ht="24.95" customHeight="1">
      <c r="A4" s="1497" t="s">
        <v>1</v>
      </c>
      <c r="B4" s="1497"/>
      <c r="C4" s="1497"/>
      <c r="D4" s="1497"/>
      <c r="E4" s="1497"/>
      <c r="F4" s="1497"/>
      <c r="G4" s="1497"/>
      <c r="H4" s="1497"/>
      <c r="I4" s="1012"/>
      <c r="J4" s="1012"/>
      <c r="K4" s="1012"/>
      <c r="L4" s="1012"/>
      <c r="M4" s="1012"/>
      <c r="N4" s="1012"/>
      <c r="O4" s="1012"/>
      <c r="P4" s="1012"/>
      <c r="Q4" s="1012"/>
      <c r="S4" s="1012"/>
      <c r="T4" s="1012"/>
      <c r="U4" s="1012"/>
      <c r="V4" s="1012"/>
      <c r="W4" s="1012"/>
      <c r="X4" s="1012"/>
      <c r="Y4" s="1012"/>
      <c r="Z4" s="1012"/>
    </row>
    <row r="5" spans="1:26" ht="24.95" customHeight="1">
      <c r="A5" s="1013" t="s">
        <v>2</v>
      </c>
      <c r="B5" s="1014" t="s">
        <v>3</v>
      </c>
      <c r="C5" s="1013" t="s">
        <v>4</v>
      </c>
      <c r="D5" s="1014" t="s">
        <v>3</v>
      </c>
      <c r="E5" s="1013" t="s">
        <v>5</v>
      </c>
      <c r="F5" s="1014" t="s">
        <v>3</v>
      </c>
      <c r="G5" s="1013" t="s">
        <v>6</v>
      </c>
      <c r="H5" s="1014" t="s">
        <v>3</v>
      </c>
      <c r="I5" s="1012"/>
      <c r="J5" s="1012"/>
      <c r="K5" s="1012"/>
      <c r="L5" s="1012"/>
      <c r="M5" s="1012"/>
      <c r="N5" s="1012"/>
      <c r="O5" s="1012"/>
      <c r="P5" s="1012"/>
      <c r="Q5" s="1012"/>
      <c r="R5" s="1012"/>
      <c r="S5" s="1012"/>
      <c r="T5" s="1012"/>
      <c r="U5" s="1012"/>
      <c r="V5" s="1012"/>
      <c r="W5" s="1012"/>
      <c r="X5" s="1012"/>
      <c r="Y5" s="1012"/>
      <c r="Z5" s="1012"/>
    </row>
    <row r="6" spans="1:26" ht="9.9499999999999993" customHeight="1">
      <c r="A6" s="1012"/>
      <c r="B6" s="1012"/>
      <c r="C6" s="1012"/>
      <c r="D6" s="1012"/>
      <c r="E6" s="1012"/>
      <c r="F6" s="1012"/>
      <c r="G6" s="1012"/>
      <c r="H6" s="1012"/>
      <c r="I6" s="1012"/>
      <c r="J6" s="1012"/>
      <c r="K6" s="1012"/>
      <c r="L6" s="1012"/>
      <c r="M6" s="1012"/>
      <c r="N6" s="1012"/>
      <c r="O6" s="1012"/>
      <c r="T6" s="1012"/>
      <c r="U6" s="1012"/>
      <c r="V6" s="1012"/>
      <c r="W6" s="1012"/>
      <c r="X6" s="1012"/>
      <c r="Y6" s="1012"/>
      <c r="Z6" s="1012"/>
    </row>
    <row r="7" spans="1:26" ht="30" customHeight="1">
      <c r="A7" s="1470" t="s">
        <v>7</v>
      </c>
      <c r="B7" s="1470"/>
      <c r="C7" s="1470"/>
      <c r="D7" s="1470"/>
      <c r="E7" s="1470"/>
      <c r="F7" s="1470"/>
      <c r="G7" s="1470"/>
      <c r="H7" s="1470"/>
      <c r="I7" s="1470"/>
      <c r="J7" s="1470"/>
      <c r="K7" s="1470"/>
      <c r="L7" s="1470"/>
      <c r="M7" s="1470"/>
      <c r="N7" s="1470"/>
      <c r="O7" s="1470"/>
      <c r="P7" s="1470"/>
      <c r="Q7" s="1012"/>
      <c r="R7" s="1012"/>
      <c r="S7" s="1012"/>
      <c r="T7" s="1012"/>
      <c r="U7" s="1012"/>
      <c r="V7" s="1012"/>
      <c r="W7" s="1012"/>
      <c r="X7" s="1012"/>
      <c r="Y7" s="1012"/>
      <c r="Z7" s="1012"/>
    </row>
    <row r="8" spans="1:26" ht="8.1" customHeight="1">
      <c r="A8" s="1012"/>
      <c r="B8" s="1012"/>
      <c r="C8" s="1012"/>
      <c r="D8" s="1012"/>
      <c r="E8" s="1012"/>
      <c r="F8" s="1012"/>
      <c r="G8" s="1012"/>
      <c r="H8" s="1012"/>
      <c r="I8" s="1012"/>
      <c r="J8" s="1012"/>
      <c r="K8" s="1012"/>
      <c r="L8" s="1012"/>
      <c r="M8" s="1012"/>
      <c r="N8" s="1012"/>
      <c r="O8" s="1012"/>
      <c r="P8" s="1012"/>
      <c r="Q8" s="1012"/>
      <c r="R8" s="1012"/>
      <c r="S8" s="1012"/>
      <c r="T8" s="1012"/>
      <c r="U8" s="1012"/>
      <c r="V8" s="1012"/>
      <c r="W8" s="1012"/>
      <c r="X8" s="1012"/>
      <c r="Y8" s="1012"/>
      <c r="Z8" s="1012"/>
    </row>
    <row r="9" spans="1:26" ht="21.95" customHeight="1">
      <c r="A9" s="1471" t="s">
        <v>8</v>
      </c>
      <c r="B9" s="1472"/>
      <c r="C9" s="1012"/>
      <c r="D9" s="1462" t="s">
        <v>9</v>
      </c>
      <c r="E9" s="1463"/>
      <c r="F9" s="1464"/>
      <c r="G9" s="1012"/>
      <c r="H9" s="1462" t="s">
        <v>10</v>
      </c>
      <c r="I9" s="1463"/>
      <c r="J9" s="1464"/>
      <c r="K9" s="1012"/>
      <c r="L9" s="1462" t="s">
        <v>11</v>
      </c>
      <c r="M9" s="1463"/>
      <c r="N9" s="1464"/>
      <c r="O9" s="1012"/>
      <c r="P9" s="1012"/>
      <c r="Q9" s="1012"/>
      <c r="R9" s="1012"/>
      <c r="S9" s="1012"/>
      <c r="T9" s="1012"/>
      <c r="U9" s="1012"/>
      <c r="V9" s="1012"/>
      <c r="W9" s="1012"/>
      <c r="X9" s="1012"/>
      <c r="Y9" s="1012"/>
      <c r="Z9" s="1012"/>
    </row>
    <row r="10" spans="1:26" ht="50.1" customHeight="1">
      <c r="A10" s="147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74"/>
      <c r="C10" s="1012"/>
      <c r="D10" s="147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75"/>
      <c r="F10" s="1474"/>
      <c r="G10" s="1012"/>
      <c r="H10" s="147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7"/>
      <c r="J10" s="1478"/>
      <c r="K10" s="1012"/>
      <c r="L10" s="147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80"/>
      <c r="N10" s="1481"/>
      <c r="O10" s="1012"/>
      <c r="P10" s="1012"/>
      <c r="Q10" s="1012"/>
      <c r="R10" s="1012"/>
      <c r="S10" s="1012"/>
      <c r="T10" s="1012"/>
      <c r="U10" s="1012"/>
      <c r="V10" s="1012"/>
      <c r="W10" s="1012"/>
      <c r="X10" s="1012"/>
      <c r="Y10" s="1012"/>
      <c r="Z10" s="1012"/>
    </row>
    <row r="11" spans="1:26" ht="8.1" customHeight="1">
      <c r="A11" s="1012"/>
      <c r="B11" s="1012"/>
      <c r="C11" s="1012"/>
      <c r="D11" s="1012"/>
      <c r="E11" s="1012"/>
      <c r="F11" s="1012"/>
      <c r="G11" s="1012"/>
      <c r="H11" s="1012"/>
      <c r="I11" s="1012"/>
      <c r="J11" s="1012"/>
      <c r="K11" s="1012"/>
      <c r="L11" s="1012"/>
      <c r="M11" s="1012"/>
      <c r="N11" s="1012"/>
      <c r="O11" s="1012"/>
      <c r="P11" s="1012"/>
      <c r="Q11" s="1012"/>
      <c r="R11" s="1012"/>
      <c r="S11" s="1012"/>
      <c r="T11" s="1012"/>
      <c r="U11" s="1012"/>
      <c r="V11" s="1012"/>
      <c r="W11" s="1012"/>
      <c r="X11" s="1012"/>
      <c r="Y11" s="1012"/>
      <c r="Z11" s="1012"/>
    </row>
    <row r="12" spans="1:26" ht="21.95" customHeight="1">
      <c r="A12" s="1462" t="s">
        <v>12</v>
      </c>
      <c r="B12" s="1464"/>
      <c r="C12" s="1012"/>
      <c r="D12" s="1462" t="s">
        <v>13</v>
      </c>
      <c r="E12" s="1463"/>
      <c r="F12" s="1464"/>
      <c r="G12" s="1012"/>
      <c r="H12" s="1462" t="s">
        <v>14</v>
      </c>
      <c r="I12" s="1463"/>
      <c r="J12" s="1464"/>
      <c r="K12" s="1012"/>
      <c r="L12" s="1462" t="s">
        <v>15</v>
      </c>
      <c r="M12" s="1463"/>
      <c r="N12" s="1464"/>
      <c r="O12" s="1012"/>
      <c r="P12" s="1012"/>
      <c r="Q12" s="1012"/>
      <c r="R12" s="1012"/>
      <c r="S12" s="1012"/>
      <c r="T12" s="1012"/>
      <c r="U12" s="1012"/>
      <c r="V12" s="1012"/>
      <c r="W12" s="1012"/>
      <c r="X12" s="1012"/>
      <c r="Y12" s="1012"/>
      <c r="Z12" s="1012"/>
    </row>
    <row r="13" spans="1:26" ht="50.1" customHeight="1">
      <c r="A13" s="1482">
        <f>IFERROR(H10/D10,0)</f>
        <v>5.2180485044654341E-2</v>
      </c>
      <c r="B13" s="1483"/>
      <c r="C13" s="1012"/>
      <c r="D13" s="148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11663804.199999999</v>
      </c>
      <c r="E13" s="1489"/>
      <c r="F13" s="1490"/>
      <c r="G13" s="1012"/>
      <c r="H13" s="147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5"/>
      <c r="J13" s="1474"/>
      <c r="K13" s="1012"/>
      <c r="L13" s="1465">
        <f>COUNTA('Completed Projects Pending PW'!A3:A39)</f>
        <v>25</v>
      </c>
      <c r="M13" s="1466"/>
      <c r="N13" s="1467"/>
      <c r="O13" s="1012"/>
      <c r="P13" s="1012"/>
      <c r="Q13" s="1012"/>
      <c r="R13" s="1012"/>
      <c r="S13" s="1012"/>
      <c r="T13" s="1012"/>
      <c r="U13" s="1012"/>
      <c r="V13" s="1012"/>
      <c r="W13" s="1012"/>
      <c r="X13" s="1012"/>
      <c r="Y13" s="1012"/>
      <c r="Z13" s="1012"/>
    </row>
    <row r="14" spans="1:26" ht="9.9499999999999993" customHeight="1">
      <c r="A14" s="1012"/>
      <c r="B14" s="1012"/>
      <c r="C14" s="1012"/>
      <c r="D14" s="1012"/>
      <c r="E14" s="1012"/>
      <c r="F14" s="1012"/>
      <c r="G14" s="1012"/>
      <c r="H14" s="1012"/>
      <c r="I14" s="1012"/>
      <c r="J14" s="1012"/>
      <c r="K14" s="1012"/>
      <c r="L14" s="1012"/>
      <c r="M14" s="1012"/>
      <c r="N14" s="1012"/>
      <c r="O14" s="1012"/>
      <c r="P14" s="1012"/>
      <c r="Q14" s="1012"/>
      <c r="R14" s="1012"/>
      <c r="S14" s="1012"/>
      <c r="T14" s="1012"/>
      <c r="U14" s="1012"/>
      <c r="V14" s="1012"/>
      <c r="W14" s="1012"/>
      <c r="X14" s="1012"/>
      <c r="Y14" s="1012"/>
      <c r="Z14" s="1012"/>
    </row>
    <row r="15" spans="1:26" ht="24.95" customHeight="1">
      <c r="A15" s="1487" t="s">
        <v>16</v>
      </c>
      <c r="B15" s="1487"/>
      <c r="C15" s="1487"/>
      <c r="D15" s="1487"/>
      <c r="E15" s="1012"/>
      <c r="F15" s="1487" t="s">
        <v>17</v>
      </c>
      <c r="G15" s="1487"/>
      <c r="H15" s="1487"/>
      <c r="I15" s="1487"/>
      <c r="J15" s="1012"/>
      <c r="K15" s="1487" t="s">
        <v>18</v>
      </c>
      <c r="L15" s="1487"/>
      <c r="M15" s="1487"/>
      <c r="N15" s="1012"/>
      <c r="O15" s="1012"/>
      <c r="P15" s="1012"/>
      <c r="Q15" s="1012"/>
      <c r="R15" s="1012"/>
      <c r="S15" s="1012"/>
      <c r="T15" s="1012"/>
      <c r="U15" s="1012"/>
      <c r="V15" s="1012"/>
      <c r="W15" s="1012"/>
      <c r="X15" s="1012"/>
      <c r="Y15" s="1012"/>
      <c r="Z15" s="1012"/>
    </row>
    <row r="16" spans="1:26">
      <c r="A16" s="1019" t="s">
        <v>19</v>
      </c>
      <c r="B16" s="1015" t="s">
        <v>20</v>
      </c>
      <c r="C16" s="1015" t="s">
        <v>21</v>
      </c>
      <c r="D16" s="1022" t="s">
        <v>22</v>
      </c>
      <c r="E16" s="1012"/>
      <c r="F16" s="1019" t="s">
        <v>23</v>
      </c>
      <c r="G16" s="1015" t="s">
        <v>24</v>
      </c>
      <c r="H16" s="1015" t="s">
        <v>21</v>
      </c>
      <c r="I16" s="1022" t="s">
        <v>25</v>
      </c>
      <c r="J16" s="1012"/>
      <c r="K16" s="1019" t="s">
        <v>26</v>
      </c>
      <c r="L16" s="1015" t="s">
        <v>24</v>
      </c>
      <c r="M16" s="1022" t="s">
        <v>27</v>
      </c>
      <c r="N16" s="1012"/>
      <c r="O16" s="1012"/>
      <c r="P16" s="1012"/>
      <c r="Q16" s="1012"/>
      <c r="R16" s="1012"/>
      <c r="S16" s="1012"/>
      <c r="T16" s="1012"/>
      <c r="U16" s="1012"/>
      <c r="V16" s="1012"/>
      <c r="W16" s="1012"/>
      <c r="X16" s="1012"/>
      <c r="Y16" s="1012"/>
      <c r="Z16" s="1012"/>
    </row>
    <row r="17" spans="1:26">
      <c r="A17" s="1020" t="s">
        <v>28</v>
      </c>
      <c r="B17" s="1017"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7"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6"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2"/>
      <c r="F17" s="1020" t="s">
        <v>29</v>
      </c>
      <c r="G17" s="1017" cm="1">
        <f t="array" ref="G17">SUMPRODUCT(--(IF($B$5="All",TRUE,'Tillman UG Footage'!B2:B196=$B$5))*--('Tillman UG Footage'!P2:P196="In Process")*--(IF($F$5="All",TRUE,ISNUMBER(FIND($F$5,'Tillman UG Footage'!D2:D196&amp;" "))))*--(IF($H$5="All",TRUE,ISNUMBER(FIND($H$5,'Tillman UG Footage'!F2:F196&amp;" ")))))</f>
        <v>17</v>
      </c>
      <c r="H17" s="1017"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08"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2"/>
      <c r="K17" s="1020" t="s">
        <v>30</v>
      </c>
      <c r="L17" s="1017"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06">
        <f>IFERROR(L17/SUM(L17:L19),0)</f>
        <v>0.59281437125748504</v>
      </c>
      <c r="N17" s="1012"/>
      <c r="O17" s="1012"/>
      <c r="P17" s="1012"/>
      <c r="Q17" s="1012"/>
      <c r="R17" s="1012"/>
      <c r="S17" s="1012"/>
      <c r="T17" s="1012"/>
      <c r="U17" s="1012"/>
      <c r="V17" s="1012"/>
      <c r="W17" s="1012"/>
      <c r="X17" s="1012"/>
      <c r="Y17" s="1012"/>
      <c r="Z17" s="1012"/>
    </row>
    <row r="18" spans="1:26">
      <c r="A18" s="1021" t="s">
        <v>31</v>
      </c>
      <c r="B18" s="1018"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8"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7"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2"/>
      <c r="F18" s="1021" t="s">
        <v>32</v>
      </c>
      <c r="G18" s="1018" cm="1">
        <f t="array" ref="G18">SUMPRODUCT(--(IF($B$5="All",TRUE,'Tillman UG Footage'!B2:B196=$B$5))*--('Tillman UG Footage'!P2:P196="Not Started")*--(IF($F$5="All",TRUE,ISNUMBER(FIND($F$5,'Tillman UG Footage'!D2:D196&amp;" "))))*--(IF($H$5="All",TRUE,ISNUMBER(FIND($H$5,'Tillman UG Footage'!F2:F196&amp;" ")))))</f>
        <v>139</v>
      </c>
      <c r="H18" s="1018"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9"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2"/>
      <c r="K18" s="1021" t="s">
        <v>33</v>
      </c>
      <c r="L18" s="1018"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7">
        <f>IFERROR(L18/SUM(L17:L19),0)</f>
        <v>0.40718562874251496</v>
      </c>
      <c r="N18" s="1012"/>
      <c r="O18" s="1012"/>
      <c r="P18" s="1012"/>
      <c r="Q18" s="1012"/>
      <c r="R18" s="1012"/>
      <c r="S18" s="1012"/>
      <c r="T18" s="1012"/>
      <c r="U18" s="1012"/>
      <c r="V18" s="1012"/>
      <c r="W18" s="1012"/>
      <c r="X18" s="1012"/>
      <c r="Y18" s="1012"/>
      <c r="Z18" s="1012"/>
    </row>
    <row r="19" spans="1:26">
      <c r="A19" s="1020" t="s">
        <v>34</v>
      </c>
      <c r="B19" s="1017"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7"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06"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2"/>
      <c r="F19" s="1020" t="s">
        <v>35</v>
      </c>
      <c r="G19" s="1017" cm="1">
        <f t="array" ref="G19">SUMPRODUCT(--(IF($B$5="All",TRUE,'Tillman UG Footage'!B2:B196=$B$5))*--('Tillman UG Footage'!P2:P196="Locates Called")*--(IF($F$5="All",TRUE,ISNUMBER(FIND($F$5,'Tillman UG Footage'!D2:D196&amp;" "))))*--(IF($H$5="All",TRUE,ISNUMBER(FIND($H$5,'Tillman UG Footage'!F2:F196&amp;" ")))))</f>
        <v>11</v>
      </c>
      <c r="H19" s="1017"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8"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2"/>
      <c r="K19" s="1020" t="s">
        <v>36</v>
      </c>
      <c r="L19" s="1017"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6">
        <f>IFERROR(L19/SUM(L17:L19),0)</f>
        <v>0</v>
      </c>
      <c r="N19" s="1012"/>
      <c r="O19" s="1012"/>
      <c r="P19" s="1012"/>
      <c r="Q19" s="1012"/>
      <c r="R19" s="1012"/>
      <c r="S19" s="1012"/>
      <c r="T19" s="1012"/>
      <c r="U19" s="1012"/>
      <c r="V19" s="1012"/>
      <c r="W19" s="1012"/>
      <c r="X19" s="1012"/>
      <c r="Y19" s="1012"/>
      <c r="Z19" s="1012"/>
    </row>
    <row r="20" spans="1:26">
      <c r="A20" s="1021" t="s">
        <v>37</v>
      </c>
      <c r="B20" s="1018"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8"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7"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2"/>
      <c r="F20" s="1021" t="s">
        <v>38</v>
      </c>
      <c r="G20" s="1018" cm="1">
        <f t="array" ref="G20">SUMPRODUCT(--(IF($B$5="All",TRUE,'Tillman UG Footage'!B2:B196=$B$5))*--('Tillman UG Footage'!P2:P196="Completed")*--(IF($F$5="All",TRUE,ISNUMBER(FIND($F$5,'Tillman UG Footage'!D2:D196&amp;" "))))*--(IF($H$5="All",TRUE,ISNUMBER(FIND($H$5,'Tillman UG Footage'!F2:F196&amp;" ")))))</f>
        <v>12</v>
      </c>
      <c r="H20" s="1018"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09"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2"/>
      <c r="K20" s="1023" t="s">
        <v>39</v>
      </c>
      <c r="L20" s="1024">
        <f>SUM(L17:L19)</f>
        <v>167</v>
      </c>
      <c r="M20" s="1025">
        <v>1</v>
      </c>
      <c r="N20" s="1012"/>
      <c r="O20" s="1012"/>
      <c r="P20" s="1012"/>
      <c r="Q20" s="1012"/>
      <c r="R20" s="1012"/>
      <c r="S20" s="1012"/>
      <c r="T20" s="1012"/>
      <c r="U20" s="1012"/>
      <c r="V20" s="1012"/>
      <c r="W20" s="1012"/>
      <c r="X20" s="1012"/>
      <c r="Y20" s="1012"/>
      <c r="Z20" s="1012"/>
    </row>
    <row r="21" spans="1:26">
      <c r="A21" s="1020" t="s">
        <v>40</v>
      </c>
      <c r="B21" s="1017"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7"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6"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2"/>
      <c r="F21" s="1023" t="s">
        <v>39</v>
      </c>
      <c r="G21" s="1024">
        <f>SUM(G17:G20)</f>
        <v>179</v>
      </c>
      <c r="H21" s="1024">
        <f>SUM(H17:H20)</f>
        <v>1054858</v>
      </c>
      <c r="I21" s="1410">
        <f>SUM(I17:I20)</f>
        <v>12313946.600000003</v>
      </c>
      <c r="J21" s="1012"/>
      <c r="K21" s="1012"/>
      <c r="L21" s="1012"/>
      <c r="M21" s="1012"/>
      <c r="N21" s="1012"/>
      <c r="O21" s="1012"/>
      <c r="P21" s="1012"/>
      <c r="Q21" s="1012"/>
      <c r="R21" s="1012"/>
      <c r="S21" s="1012"/>
      <c r="T21" s="1012"/>
      <c r="U21" s="1012"/>
      <c r="V21" s="1012"/>
      <c r="W21" s="1012"/>
      <c r="X21" s="1012"/>
      <c r="Y21" s="1012"/>
      <c r="Z21" s="1012"/>
    </row>
    <row r="22" spans="1:26" ht="15" customHeight="1">
      <c r="A22" s="1021" t="s">
        <v>41</v>
      </c>
      <c r="B22" s="1018"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8"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7"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2"/>
      <c r="F22" s="1012"/>
      <c r="G22" s="1012"/>
      <c r="H22" s="1012"/>
      <c r="I22" s="1012"/>
      <c r="J22" s="1012"/>
      <c r="K22" s="1037"/>
      <c r="L22" s="1037"/>
      <c r="M22" s="1037"/>
      <c r="N22" s="1037"/>
      <c r="O22" s="1012"/>
      <c r="P22" s="1012"/>
      <c r="Q22" s="1012"/>
      <c r="R22" s="1012"/>
      <c r="S22" s="1012"/>
      <c r="T22" s="1012"/>
      <c r="U22" s="1012"/>
      <c r="V22" s="1012"/>
      <c r="W22" s="1012"/>
      <c r="X22" s="1012"/>
      <c r="Y22" s="1012"/>
      <c r="Z22" s="1012"/>
    </row>
    <row r="23" spans="1:26">
      <c r="A23" s="1020" t="s">
        <v>42</v>
      </c>
      <c r="B23" s="1017"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7"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6"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2"/>
      <c r="F23" s="1012"/>
      <c r="G23" s="1012"/>
      <c r="H23" s="1012"/>
      <c r="I23" s="1012"/>
      <c r="J23" s="1012"/>
      <c r="K23" s="1037"/>
      <c r="L23" s="1037"/>
      <c r="M23" s="1037"/>
      <c r="N23" s="1037"/>
      <c r="O23" s="1012"/>
      <c r="P23" s="1012"/>
      <c r="Q23" s="1012"/>
      <c r="R23" s="1012"/>
      <c r="S23" s="1012"/>
      <c r="T23" s="1012"/>
      <c r="U23" s="1012"/>
      <c r="V23" s="1012"/>
      <c r="W23" s="1012"/>
      <c r="X23" s="1012"/>
      <c r="Y23" s="1012"/>
      <c r="Z23" s="1012"/>
    </row>
    <row r="24" spans="1:26">
      <c r="A24" s="1021" t="s">
        <v>43</v>
      </c>
      <c r="B24" s="1018"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8"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7"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2"/>
      <c r="F24" s="1012"/>
      <c r="G24" s="1012"/>
      <c r="H24" s="1012"/>
      <c r="I24" s="1012"/>
      <c r="J24" s="1012"/>
      <c r="K24" s="1037"/>
      <c r="L24" s="1037"/>
      <c r="M24" s="1037"/>
      <c r="N24" s="1037"/>
      <c r="O24" s="1012"/>
      <c r="P24" s="1012"/>
      <c r="Q24" s="1012"/>
      <c r="R24" s="1012"/>
      <c r="S24" s="1012"/>
      <c r="T24" s="1012"/>
      <c r="U24" s="1012"/>
      <c r="V24" s="1012"/>
      <c r="W24" s="1012"/>
      <c r="X24" s="1012"/>
      <c r="Y24" s="1012"/>
      <c r="Z24" s="1012"/>
    </row>
    <row r="25" spans="1:26">
      <c r="A25" s="1023" t="s">
        <v>39</v>
      </c>
      <c r="B25" s="1024">
        <f>SUM(B17:B24)</f>
        <v>137</v>
      </c>
      <c r="C25" s="1024">
        <f>SUM(C17:C24)</f>
        <v>783692</v>
      </c>
      <c r="D25" s="1025">
        <f>IFERROR(H10/D10,0)</f>
        <v>5.2180485044654341E-2</v>
      </c>
      <c r="E25" s="1012"/>
      <c r="F25" s="1012"/>
      <c r="G25" s="1012"/>
      <c r="H25" s="1012"/>
      <c r="I25" s="1012"/>
      <c r="J25" s="1012"/>
      <c r="K25" s="1037"/>
      <c r="L25" s="1037"/>
      <c r="M25" s="1037"/>
      <c r="N25" s="1037"/>
      <c r="O25" s="1012"/>
      <c r="P25" s="1012"/>
      <c r="Q25" s="1012"/>
      <c r="R25" s="1012"/>
      <c r="S25" s="1012"/>
      <c r="T25" s="1012"/>
      <c r="U25" s="1012"/>
      <c r="V25" s="1012"/>
      <c r="W25" s="1012"/>
      <c r="X25" s="1012"/>
      <c r="Y25" s="1012"/>
      <c r="Z25" s="1012"/>
    </row>
    <row r="26" spans="1:26" ht="9.9499999999999993" customHeight="1">
      <c r="A26" s="1012"/>
      <c r="B26" s="1012"/>
      <c r="C26" s="1012"/>
      <c r="D26" s="1012"/>
      <c r="E26" s="1012"/>
      <c r="F26" s="1012"/>
      <c r="G26" s="1012"/>
      <c r="H26" s="1012"/>
      <c r="I26" s="1012"/>
      <c r="J26" s="1012"/>
      <c r="K26" s="1037"/>
      <c r="L26" s="1037"/>
      <c r="M26" s="1037"/>
      <c r="N26" s="1037"/>
      <c r="O26" s="1012"/>
      <c r="P26" s="1012"/>
      <c r="Q26" s="1012"/>
      <c r="R26" s="1012"/>
      <c r="S26" s="1012"/>
      <c r="T26" s="1012"/>
      <c r="U26" s="1012"/>
      <c r="V26" s="1012"/>
      <c r="W26" s="1012"/>
      <c r="X26" s="1012"/>
      <c r="Y26" s="1012"/>
      <c r="Z26" s="1012"/>
    </row>
    <row r="27" spans="1:26" ht="24.95" customHeight="1">
      <c r="A27" s="1487" t="s">
        <v>44</v>
      </c>
      <c r="B27" s="1487"/>
      <c r="C27" s="1487"/>
      <c r="D27" s="1487"/>
      <c r="F27" s="1491" t="s">
        <v>45</v>
      </c>
      <c r="G27" s="1491"/>
      <c r="H27" s="1491"/>
      <c r="I27" s="1491"/>
      <c r="J27" s="1016"/>
      <c r="K27" s="1037"/>
      <c r="L27" s="1037"/>
      <c r="M27" s="1037"/>
      <c r="N27" s="1037"/>
      <c r="O27" s="1016"/>
      <c r="P27" s="1016"/>
      <c r="Q27" s="1012"/>
      <c r="R27" s="1012"/>
      <c r="S27" s="1012"/>
      <c r="T27" s="1012"/>
      <c r="U27" s="1012"/>
      <c r="V27" s="1012"/>
      <c r="W27" s="1012"/>
      <c r="X27" s="1012"/>
      <c r="Y27" s="1012"/>
      <c r="Z27" s="1012"/>
    </row>
    <row r="28" spans="1:26">
      <c r="A28" s="1038" t="s">
        <v>46</v>
      </c>
      <c r="B28" s="1026" t="s">
        <v>47</v>
      </c>
      <c r="C28" s="1026" t="s">
        <v>38</v>
      </c>
      <c r="D28" s="1032" t="s">
        <v>48</v>
      </c>
      <c r="F28" s="1038" t="s">
        <v>49</v>
      </c>
      <c r="G28" s="1026" t="s">
        <v>47</v>
      </c>
      <c r="H28" s="1026" t="s">
        <v>38</v>
      </c>
      <c r="I28" s="1032" t="s">
        <v>48</v>
      </c>
      <c r="J28" s="1012"/>
      <c r="K28" s="1037"/>
      <c r="L28" s="1037"/>
      <c r="M28" s="1037"/>
      <c r="N28" s="1037"/>
      <c r="O28" s="1012"/>
      <c r="P28" s="1012"/>
      <c r="Q28" s="1012"/>
      <c r="R28" s="1012"/>
      <c r="S28" s="1012"/>
      <c r="T28" s="1012"/>
      <c r="U28" s="1012"/>
      <c r="V28" s="1012"/>
      <c r="W28" s="1012"/>
      <c r="X28" s="1012"/>
      <c r="Y28" s="1012"/>
      <c r="Z28" s="1012"/>
    </row>
    <row r="29" spans="1:26">
      <c r="A29" s="1039" t="s">
        <v>50</v>
      </c>
      <c r="B29" s="1028">
        <f>COUNTIF('Tillman UG Footage'!D:D,"*Lightspeed In-House*")</f>
        <v>14</v>
      </c>
      <c r="C29" s="1028">
        <f>COUNTIF('Completed Projects Pending PW'!D:D,"*Lightspeed In-House*")</f>
        <v>7</v>
      </c>
      <c r="D29" s="1041">
        <f t="shared" ref="D29:D35" si="0">B29+C29</f>
        <v>21</v>
      </c>
      <c r="F29" s="1030" t="s">
        <v>51</v>
      </c>
      <c r="G29" s="1028">
        <f>COUNTIFS('Tillman UG Footage'!F:F,"*Joshua*",'Tillman UG Footage'!B:B,"&lt;&gt;AREA")</f>
        <v>20</v>
      </c>
      <c r="H29" s="1028">
        <f>COUNTIF('Completed Projects Pending PW'!F:F,"*Joshua*")</f>
        <v>11</v>
      </c>
      <c r="I29" s="1041">
        <f t="shared" ref="I29:I36" si="1">G29+H29</f>
        <v>31</v>
      </c>
      <c r="J29" s="1012"/>
      <c r="K29" s="1037"/>
      <c r="L29" s="1037"/>
      <c r="M29" s="1037"/>
      <c r="N29" s="1037"/>
      <c r="O29" s="1012"/>
      <c r="P29" s="1012"/>
      <c r="Q29" s="1012"/>
      <c r="R29" s="1012"/>
      <c r="S29" s="1012"/>
      <c r="T29" s="1012"/>
      <c r="U29" s="1012"/>
      <c r="V29" s="1012"/>
      <c r="W29" s="1012"/>
      <c r="X29" s="1012"/>
      <c r="Y29" s="1012"/>
      <c r="Z29" s="1012"/>
    </row>
    <row r="30" spans="1:26">
      <c r="A30" s="1040" t="s">
        <v>52</v>
      </c>
      <c r="B30" s="54">
        <f>COUNTIF('Tillman UG Footage'!D:D,"*GN Systems*")</f>
        <v>11</v>
      </c>
      <c r="C30" s="54">
        <f>COUNTIF('Completed Projects Pending PW'!D:D,"*GN Systems*")</f>
        <v>11</v>
      </c>
      <c r="D30" s="1042">
        <f t="shared" si="0"/>
        <v>22</v>
      </c>
      <c r="F30" s="1031" t="s">
        <v>53</v>
      </c>
      <c r="G30" s="54">
        <f>COUNTIFS('Tillman UG Footage'!F:F,"*Cody*",'Tillman UG Footage'!B:B,"&lt;&gt;AREA")</f>
        <v>13</v>
      </c>
      <c r="H30" s="54">
        <f>COUNTIF('Completed Projects Pending PW'!F:F,"*Cody*")</f>
        <v>6</v>
      </c>
      <c r="I30" s="1042">
        <f t="shared" si="1"/>
        <v>19</v>
      </c>
      <c r="J30" s="1012"/>
      <c r="K30" s="1037"/>
      <c r="L30" s="1037"/>
      <c r="M30" s="1037"/>
      <c r="N30" s="1037"/>
      <c r="O30" s="1012"/>
      <c r="P30" s="1012"/>
      <c r="Q30" s="1012"/>
      <c r="R30" s="1012"/>
      <c r="S30" s="1012"/>
      <c r="T30" s="1012"/>
      <c r="U30" s="1012"/>
      <c r="V30" s="1012"/>
      <c r="W30" s="1012"/>
      <c r="X30" s="1012"/>
      <c r="Y30" s="1012"/>
      <c r="Z30" s="1012"/>
    </row>
    <row r="31" spans="1:26">
      <c r="A31" s="1039" t="s">
        <v>54</v>
      </c>
      <c r="B31" s="1028">
        <f>COUNTIF('Tillman UG Footage'!D:D,"*North Path*")</f>
        <v>10</v>
      </c>
      <c r="C31" s="1028">
        <f>COUNTIF('Completed Projects Pending PW'!D:D,"*North Path*")</f>
        <v>3</v>
      </c>
      <c r="D31" s="1041">
        <f t="shared" si="0"/>
        <v>13</v>
      </c>
      <c r="F31" s="1030" t="s">
        <v>55</v>
      </c>
      <c r="G31" s="1028">
        <f>COUNTIFS('Tillman UG Footage'!F:F,"*Betsy*",'Tillman UG Footage'!B:B,"&lt;&gt;AREA")</f>
        <v>0</v>
      </c>
      <c r="H31" s="1028">
        <f>COUNTIF('Completed Projects Pending PW'!F:F,"*Betsy*")</f>
        <v>1</v>
      </c>
      <c r="I31" s="1041">
        <f t="shared" si="1"/>
        <v>1</v>
      </c>
      <c r="J31" s="1012"/>
      <c r="K31" s="1037"/>
      <c r="L31" s="1037"/>
      <c r="M31" s="1037"/>
      <c r="N31" s="1037"/>
      <c r="O31" s="1012"/>
      <c r="P31" s="1012"/>
      <c r="Q31" s="1012"/>
      <c r="R31" s="1012"/>
      <c r="S31" s="1012"/>
      <c r="T31" s="1012"/>
      <c r="U31" s="1012"/>
      <c r="V31" s="1012"/>
      <c r="W31" s="1012"/>
      <c r="X31" s="1012"/>
      <c r="Y31" s="1012"/>
      <c r="Z31" s="1012"/>
    </row>
    <row r="32" spans="1:26" ht="15" customHeight="1">
      <c r="A32" s="1040" t="s">
        <v>56</v>
      </c>
      <c r="B32" s="54">
        <f>COUNTIF('Tillman UG Footage'!D:D,"*Brother*")</f>
        <v>2</v>
      </c>
      <c r="C32" s="54">
        <f>COUNTIF('Completed Projects Pending PW'!D:D,"*Brother*")</f>
        <v>1</v>
      </c>
      <c r="D32" s="1042">
        <f t="shared" si="0"/>
        <v>3</v>
      </c>
      <c r="F32" s="1031" t="s">
        <v>57</v>
      </c>
      <c r="G32" s="54">
        <f>COUNTIFS('Tillman UG Footage'!F:F,"*Travis*",'Tillman UG Footage'!B:B,"&lt;&gt;AREA")</f>
        <v>2</v>
      </c>
      <c r="H32" s="54">
        <f>COUNTIF('Completed Projects Pending PW'!F:F,"*Travis*")</f>
        <v>1</v>
      </c>
      <c r="I32" s="1042">
        <f t="shared" si="1"/>
        <v>3</v>
      </c>
      <c r="J32" s="1012"/>
      <c r="K32" s="1037"/>
      <c r="L32" s="1037"/>
      <c r="M32" s="1037"/>
      <c r="N32" s="1037"/>
      <c r="O32" s="1012"/>
      <c r="P32" s="1012"/>
      <c r="Q32" s="1012"/>
      <c r="R32" s="1012"/>
      <c r="S32" s="1012"/>
      <c r="T32" s="1012"/>
      <c r="U32" s="1012"/>
      <c r="V32" s="1012"/>
      <c r="W32" s="1012"/>
      <c r="X32" s="1012"/>
      <c r="Y32" s="1012"/>
      <c r="Z32" s="1012"/>
    </row>
    <row r="33" spans="1:26" ht="15" customHeight="1">
      <c r="A33" s="1039" t="s">
        <v>58</v>
      </c>
      <c r="B33" s="1028">
        <f>COUNTIF('Tillman UG Footage'!D:D,"*Kattle One*")</f>
        <v>1</v>
      </c>
      <c r="C33" s="1028">
        <f>COUNTIF('Completed Projects Pending PW'!D:D,"*Kattle One*")</f>
        <v>3</v>
      </c>
      <c r="D33" s="1041">
        <f t="shared" si="0"/>
        <v>4</v>
      </c>
      <c r="F33" s="1030" t="s">
        <v>59</v>
      </c>
      <c r="G33" s="1028">
        <f>COUNTIFS('Tillman UG Footage'!F:F,"*Johnnie*",'Tillman UG Footage'!B:B,"&lt;&gt;AREA")</f>
        <v>3</v>
      </c>
      <c r="H33" s="1028">
        <f>COUNTIF('Completed Projects Pending PW'!F:F,"*Johnnie*")</f>
        <v>6</v>
      </c>
      <c r="I33" s="1041">
        <f t="shared" si="1"/>
        <v>9</v>
      </c>
      <c r="J33" s="1012"/>
      <c r="K33" s="1037"/>
      <c r="L33" s="1037"/>
      <c r="M33" s="1037"/>
      <c r="N33" s="1037"/>
      <c r="O33" s="1012"/>
      <c r="P33" s="1012"/>
      <c r="Q33" s="1012"/>
      <c r="R33" s="1012"/>
      <c r="S33" s="1012"/>
      <c r="T33" s="1012"/>
      <c r="U33" s="1012"/>
      <c r="V33" s="1012"/>
      <c r="W33" s="1012"/>
      <c r="X33" s="1012"/>
      <c r="Y33" s="1012"/>
      <c r="Z33" s="1012"/>
    </row>
    <row r="34" spans="1:26">
      <c r="A34" s="1040" t="s">
        <v>60</v>
      </c>
      <c r="B34" s="54">
        <f>COUNTIF('Tillman UG Footage'!D:D,"*Yosep AER*")</f>
        <v>5</v>
      </c>
      <c r="C34" s="54">
        <f>COUNTIF('Completed Projects Pending PW'!D:D,"*Yosep AER*")</f>
        <v>0</v>
      </c>
      <c r="D34" s="1042">
        <f t="shared" si="0"/>
        <v>5</v>
      </c>
      <c r="F34" s="1031" t="s">
        <v>61</v>
      </c>
      <c r="G34" s="54">
        <f>COUNTIFS('Tillman UG Footage'!F:F,"*Miguel*",'Tillman UG Footage'!B:B,"&lt;&gt;AREA")</f>
        <v>4</v>
      </c>
      <c r="H34" s="54">
        <f>COUNTIF('Completed Projects Pending PW'!F:F,"*Miguel*")</f>
        <v>1</v>
      </c>
      <c r="I34" s="1042">
        <f t="shared" si="1"/>
        <v>5</v>
      </c>
      <c r="J34" s="1012"/>
      <c r="K34" s="1037"/>
      <c r="L34" s="1037"/>
      <c r="M34" s="1037"/>
      <c r="N34" s="1037"/>
      <c r="O34" s="1012"/>
      <c r="P34" s="1012"/>
      <c r="Q34" s="1012"/>
      <c r="R34" s="1012"/>
      <c r="S34" s="1012"/>
      <c r="T34" s="1012"/>
      <c r="U34" s="1012"/>
      <c r="V34" s="1012"/>
      <c r="W34" s="1012"/>
      <c r="X34" s="1012"/>
      <c r="Y34" s="1012"/>
      <c r="Z34" s="1012"/>
    </row>
    <row r="35" spans="1:26">
      <c r="A35" s="1039" t="s">
        <v>62</v>
      </c>
      <c r="B35" s="1028">
        <f>COUNTIF('Tillman UG Footage'!D:D,"*APT Communications*")</f>
        <v>1</v>
      </c>
      <c r="C35" s="1028">
        <f>COUNTIF('Completed Projects Pending PW'!D:D,"*APT Communications*")</f>
        <v>1</v>
      </c>
      <c r="D35" s="1041">
        <f t="shared" si="0"/>
        <v>2</v>
      </c>
      <c r="F35" s="1030" t="s">
        <v>63</v>
      </c>
      <c r="G35" s="1028">
        <f>COUNTIFS('Tillman UG Footage'!F:F,"*Eric*",'Tillman UG Footage'!B:B,"&lt;&gt;AREA")</f>
        <v>1</v>
      </c>
      <c r="H35" s="1028">
        <f>COUNTIF('Completed Projects Pending PW'!F:F,"*Eric*")</f>
        <v>0</v>
      </c>
      <c r="I35" s="1041">
        <f t="shared" si="1"/>
        <v>1</v>
      </c>
      <c r="J35" s="1012"/>
      <c r="K35" s="1037"/>
      <c r="L35" s="1037"/>
      <c r="M35" s="1037"/>
      <c r="N35" s="1037"/>
      <c r="O35" s="1012"/>
      <c r="P35" s="1012"/>
      <c r="Q35" s="1012"/>
      <c r="R35" s="1012"/>
      <c r="S35" s="1012"/>
      <c r="T35" s="1012"/>
      <c r="U35" s="1012"/>
      <c r="V35" s="1012"/>
      <c r="W35" s="1012"/>
      <c r="X35" s="1012"/>
      <c r="Y35" s="1012"/>
      <c r="Z35" s="1012"/>
    </row>
    <row r="36" spans="1:26">
      <c r="A36" s="1043" t="s">
        <v>39</v>
      </c>
      <c r="B36" s="1035">
        <f>SUM(B29:B35)</f>
        <v>44</v>
      </c>
      <c r="C36" s="1035">
        <f>SUM(C29:C35)</f>
        <v>26</v>
      </c>
      <c r="D36" s="1036">
        <f>SUM(D29:D35)</f>
        <v>70</v>
      </c>
      <c r="F36" s="1031" t="s">
        <v>64</v>
      </c>
      <c r="G36" s="54">
        <f>COUNTIFS('Tillman UG Footage'!F:F,"*Efrian*",'Tillman UG Footage'!B:B,"&lt;&gt;AREA")</f>
        <v>2</v>
      </c>
      <c r="H36" s="54">
        <f>COUNTIF('Completed Projects Pending PW'!F:F,"*Efrian*")</f>
        <v>0</v>
      </c>
      <c r="I36" s="1042">
        <f t="shared" si="1"/>
        <v>2</v>
      </c>
      <c r="J36" s="1012"/>
      <c r="K36" s="1037"/>
      <c r="L36" s="1037"/>
      <c r="M36" s="1037"/>
      <c r="N36" s="1037"/>
      <c r="O36" s="1012"/>
      <c r="P36" s="1012"/>
      <c r="Q36" s="1012"/>
      <c r="R36" s="1012"/>
      <c r="S36" s="1012"/>
      <c r="T36" s="1012"/>
      <c r="U36" s="1012"/>
      <c r="V36" s="1012"/>
      <c r="W36" s="1012"/>
      <c r="X36" s="1012"/>
      <c r="Y36" s="1012"/>
      <c r="Z36" s="1012"/>
    </row>
    <row r="37" spans="1:26">
      <c r="F37" s="1033" t="s">
        <v>39</v>
      </c>
      <c r="G37" s="1035">
        <f>SUM(G29:G36)</f>
        <v>45</v>
      </c>
      <c r="H37" s="1035">
        <f>SUM(H29:H36)</f>
        <v>26</v>
      </c>
      <c r="I37" s="1036">
        <f>SUM(I29:I36)</f>
        <v>71</v>
      </c>
      <c r="J37" s="1012"/>
      <c r="K37" s="1037"/>
      <c r="L37" s="1037"/>
      <c r="M37" s="1037"/>
      <c r="N37" s="1037"/>
      <c r="O37" s="1012"/>
      <c r="P37" s="1012"/>
      <c r="Q37" s="1012"/>
      <c r="R37" s="1012"/>
      <c r="S37" s="1012"/>
      <c r="T37" s="1012"/>
      <c r="U37" s="1012"/>
      <c r="V37" s="1012"/>
      <c r="W37" s="1012"/>
      <c r="X37" s="1012"/>
      <c r="Y37" s="1012"/>
      <c r="Z37" s="1012"/>
    </row>
    <row r="38" spans="1:26" ht="9.9499999999999993" customHeight="1">
      <c r="J38" s="1012"/>
      <c r="K38" s="1037"/>
      <c r="L38" s="1037"/>
      <c r="M38" s="1037"/>
      <c r="N38" s="1037"/>
      <c r="O38" s="1012"/>
      <c r="P38" s="1012"/>
      <c r="Q38" s="1012"/>
      <c r="R38" s="1012"/>
      <c r="S38" s="1012"/>
      <c r="T38" s="1012"/>
      <c r="U38" s="1012"/>
      <c r="V38" s="1012"/>
      <c r="W38" s="1012"/>
      <c r="X38" s="1012"/>
      <c r="Y38" s="1012"/>
      <c r="Z38" s="1012"/>
    </row>
    <row r="39" spans="1:26" ht="30" customHeight="1">
      <c r="A39" s="1484" t="s">
        <v>65</v>
      </c>
      <c r="B39" s="1484"/>
      <c r="C39" s="1484"/>
      <c r="D39" s="1484"/>
      <c r="E39" s="1484"/>
      <c r="F39" s="1484"/>
      <c r="G39" s="1484"/>
      <c r="H39" s="1484"/>
      <c r="I39" s="1484"/>
      <c r="J39" s="1484"/>
      <c r="K39" s="1485"/>
      <c r="L39" s="1485"/>
      <c r="M39" s="1485"/>
      <c r="N39" s="1485"/>
      <c r="O39" s="1012"/>
      <c r="P39" s="1012"/>
      <c r="Q39" s="1012"/>
      <c r="R39" s="1012"/>
      <c r="S39" s="1012"/>
      <c r="T39" s="1012"/>
      <c r="U39" s="1012"/>
      <c r="V39" s="1012"/>
      <c r="W39" s="1012"/>
      <c r="X39" s="1012"/>
      <c r="Y39" s="1012"/>
      <c r="Z39" s="1012"/>
    </row>
    <row r="40" spans="1:26" ht="15" customHeight="1">
      <c r="A40" s="1011"/>
      <c r="B40" s="1011"/>
      <c r="C40" s="1011"/>
      <c r="D40" s="1011"/>
      <c r="E40" s="1011"/>
      <c r="F40" s="1011"/>
      <c r="G40" s="1011"/>
      <c r="H40" s="1011"/>
      <c r="I40" s="1011"/>
      <c r="J40" s="1012"/>
      <c r="K40" s="1037"/>
      <c r="L40" s="1037"/>
      <c r="M40" s="1037"/>
      <c r="N40" s="1037"/>
      <c r="O40" s="1012"/>
      <c r="P40" s="1012"/>
      <c r="Q40" s="1012"/>
      <c r="R40" s="1012"/>
      <c r="S40" s="1012"/>
      <c r="T40" s="1012"/>
      <c r="U40" s="1012"/>
      <c r="V40" s="1012"/>
      <c r="W40" s="1012"/>
      <c r="X40" s="1012"/>
      <c r="Y40" s="1012"/>
      <c r="Z40" s="1012"/>
    </row>
    <row r="41" spans="1:26" ht="15" customHeight="1">
      <c r="A41" s="1011"/>
      <c r="B41" s="1011"/>
      <c r="C41" s="1011"/>
      <c r="D41" s="1011"/>
      <c r="E41" s="1011"/>
      <c r="F41" s="1011"/>
      <c r="G41" s="1011"/>
      <c r="H41" s="1011"/>
      <c r="I41" s="1011"/>
      <c r="J41" s="1012"/>
      <c r="K41" s="1037"/>
      <c r="L41" s="1037"/>
      <c r="M41" s="1037"/>
      <c r="N41" s="1037"/>
      <c r="O41" s="1012"/>
      <c r="P41" s="1012"/>
      <c r="Q41" s="1012"/>
      <c r="R41" s="1012"/>
      <c r="S41" s="1012"/>
      <c r="T41" s="1012"/>
      <c r="U41" s="1012"/>
      <c r="V41" s="1012"/>
      <c r="W41" s="1012"/>
      <c r="X41" s="1012"/>
      <c r="Y41" s="1012"/>
      <c r="Z41" s="1012"/>
    </row>
    <row r="42" spans="1:26" ht="15" customHeight="1">
      <c r="A42" s="1011"/>
      <c r="B42" s="1011"/>
      <c r="C42" s="1011"/>
      <c r="D42" s="1011"/>
      <c r="E42" s="1011"/>
      <c r="F42" s="1011"/>
      <c r="G42" s="1011"/>
      <c r="H42" s="1011"/>
      <c r="I42" s="1011"/>
      <c r="J42" s="1012"/>
      <c r="K42" s="1037"/>
      <c r="L42" s="1037"/>
      <c r="M42" s="1037"/>
      <c r="N42" s="1037"/>
      <c r="O42" s="1012"/>
      <c r="P42" s="1012"/>
      <c r="Q42" s="1012"/>
      <c r="R42" s="1012"/>
      <c r="S42" s="1012"/>
      <c r="T42" s="1012"/>
      <c r="U42" s="1012"/>
      <c r="V42" s="1012"/>
      <c r="W42" s="1012"/>
      <c r="X42" s="1012"/>
      <c r="Y42" s="1012"/>
      <c r="Z42" s="1012"/>
    </row>
    <row r="43" spans="1:26" ht="15" customHeight="1">
      <c r="A43" s="1011"/>
      <c r="B43" s="1011"/>
      <c r="C43" s="1011"/>
      <c r="D43" s="1011"/>
      <c r="E43" s="1011"/>
      <c r="F43" s="1011"/>
      <c r="G43" s="1011"/>
      <c r="H43" s="1011"/>
      <c r="I43" s="1011"/>
      <c r="J43" s="1012"/>
      <c r="K43" s="1037"/>
      <c r="L43" s="1037"/>
      <c r="M43" s="1037"/>
      <c r="N43" s="1037"/>
      <c r="O43" s="1012"/>
      <c r="P43" s="1012"/>
      <c r="Q43" s="1012"/>
      <c r="R43" s="1012"/>
      <c r="S43" s="1012"/>
      <c r="T43" s="1012"/>
      <c r="U43" s="1012"/>
      <c r="V43" s="1012"/>
      <c r="W43" s="1012"/>
      <c r="X43" s="1012"/>
      <c r="Y43" s="1012"/>
      <c r="Z43" s="1012"/>
    </row>
    <row r="44" spans="1:26" ht="15" customHeight="1">
      <c r="A44" s="1011"/>
      <c r="B44" s="1011"/>
      <c r="C44" s="1011"/>
      <c r="D44" s="1011"/>
      <c r="E44" s="1011"/>
      <c r="F44" s="1011"/>
      <c r="G44" s="1011"/>
      <c r="H44" s="1011"/>
      <c r="I44" s="1011"/>
      <c r="J44" s="1012"/>
      <c r="K44" s="1012"/>
      <c r="L44" s="1012"/>
      <c r="M44" s="1012"/>
      <c r="N44" s="1012"/>
      <c r="O44" s="1012"/>
      <c r="P44" s="1012"/>
      <c r="Q44" s="1012"/>
      <c r="R44" s="1012"/>
      <c r="S44" s="1012"/>
      <c r="T44" s="1012"/>
      <c r="U44" s="1012"/>
      <c r="V44" s="1012"/>
      <c r="W44" s="1012"/>
      <c r="X44" s="1012"/>
      <c r="Y44" s="1012"/>
      <c r="Z44" s="1012"/>
    </row>
    <row r="45" spans="1:26" ht="15" customHeight="1">
      <c r="A45" s="1011"/>
      <c r="B45" s="1011"/>
      <c r="C45" s="1011"/>
      <c r="D45" s="1011"/>
      <c r="E45" s="1011"/>
      <c r="F45" s="1011"/>
      <c r="G45" s="1011"/>
      <c r="H45" s="1011"/>
      <c r="I45" s="1011"/>
      <c r="J45" s="1012"/>
      <c r="K45" s="1012"/>
      <c r="L45" s="1012"/>
      <c r="M45" s="1012"/>
      <c r="N45" s="1012"/>
      <c r="O45" s="1012"/>
      <c r="P45" s="1012"/>
      <c r="Q45" s="1012"/>
      <c r="R45" s="1012"/>
      <c r="S45" s="1012"/>
      <c r="T45" s="1012"/>
      <c r="U45" s="1012"/>
      <c r="V45" s="1012"/>
      <c r="W45" s="1012"/>
      <c r="X45" s="1012"/>
      <c r="Y45" s="1012"/>
      <c r="Z45" s="1012"/>
    </row>
    <row r="46" spans="1:26" ht="15" customHeight="1">
      <c r="A46" s="1011"/>
      <c r="B46" s="1011"/>
      <c r="C46" s="1011"/>
      <c r="D46" s="1011"/>
      <c r="E46" s="1011"/>
      <c r="F46" s="1011"/>
      <c r="G46" s="1011"/>
      <c r="H46" s="1011"/>
      <c r="I46" s="1011"/>
      <c r="J46" s="1012"/>
      <c r="K46" s="1012"/>
      <c r="L46" s="1012"/>
      <c r="M46" s="1012"/>
      <c r="N46" s="1012"/>
      <c r="O46" s="1012"/>
      <c r="P46" s="1012"/>
      <c r="Q46" s="1012"/>
      <c r="R46" s="1012"/>
      <c r="S46" s="1012"/>
      <c r="T46" s="1012"/>
      <c r="U46" s="1012"/>
      <c r="V46" s="1012"/>
      <c r="W46" s="1012"/>
      <c r="X46" s="1012"/>
      <c r="Y46" s="1012"/>
      <c r="Z46" s="1012"/>
    </row>
    <row r="47" spans="1:26" ht="15" customHeight="1">
      <c r="A47" s="1011"/>
      <c r="B47" s="1011"/>
      <c r="C47" s="1011"/>
      <c r="D47" s="1011"/>
      <c r="E47" s="1011"/>
      <c r="F47" s="1011"/>
      <c r="G47" s="1011"/>
      <c r="H47" s="1011"/>
      <c r="I47" s="1011"/>
      <c r="J47" s="1012"/>
      <c r="K47" s="1012"/>
      <c r="L47" s="1012"/>
      <c r="M47" s="1012"/>
      <c r="N47" s="1012"/>
      <c r="O47" s="1012"/>
      <c r="P47" s="1012"/>
      <c r="Q47" s="1012"/>
      <c r="R47" s="1012"/>
      <c r="S47" s="1012"/>
      <c r="T47" s="1012"/>
      <c r="U47" s="1012"/>
      <c r="V47" s="1012"/>
      <c r="W47" s="1012"/>
      <c r="X47" s="1012"/>
      <c r="Y47" s="1012"/>
      <c r="Z47" s="1012"/>
    </row>
    <row r="48" spans="1:26" ht="15" customHeight="1">
      <c r="A48" s="1011"/>
      <c r="B48" s="1011"/>
      <c r="C48" s="1011"/>
      <c r="D48" s="1011"/>
      <c r="E48" s="1011"/>
      <c r="F48" s="1011"/>
      <c r="G48" s="1011"/>
      <c r="H48" s="1011"/>
      <c r="I48" s="1011"/>
      <c r="J48" s="1012"/>
      <c r="K48" s="1012"/>
      <c r="L48" s="1012"/>
      <c r="M48" s="1012"/>
      <c r="N48" s="1012"/>
      <c r="O48" s="1012"/>
      <c r="P48" s="1012"/>
      <c r="Q48" s="1012"/>
      <c r="R48" s="1012"/>
      <c r="S48" s="1012"/>
      <c r="T48" s="1012"/>
      <c r="U48" s="1012"/>
      <c r="V48" s="1012"/>
      <c r="W48" s="1012"/>
      <c r="X48" s="1012"/>
      <c r="Y48" s="1012"/>
      <c r="Z48" s="1012"/>
    </row>
    <row r="49" spans="1:26" ht="9.9499999999999993" customHeight="1">
      <c r="A49" s="1011"/>
      <c r="B49" s="1011"/>
      <c r="C49" s="1011"/>
      <c r="D49" s="1011"/>
      <c r="E49" s="1011"/>
      <c r="F49" s="1011"/>
      <c r="G49" s="1011"/>
      <c r="H49" s="1011"/>
      <c r="I49" s="1011"/>
      <c r="J49" s="1012"/>
      <c r="K49" s="1012"/>
      <c r="L49" s="1012"/>
      <c r="M49" s="1012"/>
      <c r="N49" s="1012"/>
      <c r="O49" s="1012"/>
      <c r="P49" s="1012"/>
      <c r="Q49" s="1012"/>
      <c r="R49" s="1012"/>
      <c r="S49" s="1012"/>
      <c r="T49" s="1012"/>
      <c r="U49" s="1012"/>
      <c r="V49" s="1012"/>
      <c r="W49" s="1012"/>
      <c r="X49" s="1012"/>
      <c r="Y49" s="1012"/>
      <c r="Z49" s="1012"/>
    </row>
    <row r="50" spans="1:26" ht="15" customHeight="1">
      <c r="A50" s="1011"/>
      <c r="B50" s="1011"/>
      <c r="C50" s="1011"/>
      <c r="D50" s="1011"/>
      <c r="E50" s="1011"/>
      <c r="F50" s="1011"/>
      <c r="G50" s="1011"/>
      <c r="H50" s="1011"/>
      <c r="I50" s="1011"/>
      <c r="J50" s="1012"/>
      <c r="K50" s="1012"/>
      <c r="L50" s="1012"/>
      <c r="M50" s="1012"/>
      <c r="N50" s="1012"/>
      <c r="O50" s="1012"/>
      <c r="P50" s="1012"/>
      <c r="Q50" s="1012"/>
      <c r="R50" s="1012"/>
      <c r="S50" s="1012"/>
      <c r="T50" s="1012"/>
      <c r="U50" s="1012"/>
      <c r="V50" s="1012"/>
      <c r="W50" s="1012"/>
      <c r="X50" s="1012"/>
      <c r="Y50" s="1012"/>
      <c r="Z50" s="1012"/>
    </row>
    <row r="51" spans="1:26" ht="15" customHeight="1">
      <c r="A51" s="1011"/>
      <c r="B51" s="1011"/>
      <c r="C51" s="1011"/>
      <c r="D51" s="1011"/>
      <c r="E51" s="1011"/>
      <c r="F51" s="1011"/>
      <c r="G51" s="1011"/>
      <c r="H51" s="1011"/>
      <c r="I51" s="1011"/>
      <c r="J51" s="1012"/>
      <c r="K51" s="1012"/>
      <c r="L51" s="1012"/>
      <c r="M51" s="1012"/>
      <c r="N51" s="1012"/>
      <c r="O51" s="1012"/>
      <c r="P51" s="1012"/>
      <c r="Q51" s="1012"/>
      <c r="R51" s="1012"/>
      <c r="S51" s="1012"/>
      <c r="T51" s="1012"/>
      <c r="U51" s="1012"/>
      <c r="V51" s="1012"/>
      <c r="W51" s="1012"/>
      <c r="X51" s="1012"/>
      <c r="Y51" s="1012"/>
      <c r="Z51" s="1012"/>
    </row>
    <row r="52" spans="1:26" ht="15" customHeight="1">
      <c r="A52" s="1011"/>
      <c r="B52" s="1011"/>
      <c r="C52" s="1011"/>
      <c r="D52" s="1011"/>
      <c r="E52" s="1011"/>
      <c r="F52" s="1011"/>
      <c r="G52" s="1011"/>
      <c r="H52" s="1011"/>
      <c r="I52" s="1011"/>
      <c r="J52" s="1012"/>
      <c r="K52" s="1012"/>
      <c r="L52" s="1012"/>
      <c r="M52" s="1012"/>
      <c r="N52" s="1012"/>
      <c r="O52" s="1012"/>
      <c r="P52" s="1012"/>
      <c r="Q52" s="1012"/>
      <c r="R52" s="1012"/>
      <c r="S52" s="1012"/>
      <c r="T52" s="1012"/>
      <c r="U52" s="1012"/>
      <c r="V52" s="1012"/>
      <c r="W52" s="1012"/>
      <c r="X52" s="1012"/>
      <c r="Y52" s="1012"/>
      <c r="Z52" s="1012"/>
    </row>
    <row r="53" spans="1:26">
      <c r="A53" s="1011"/>
      <c r="B53" s="1011"/>
      <c r="C53" s="1011"/>
      <c r="D53" s="1011"/>
      <c r="E53" s="1011"/>
      <c r="F53" s="1011"/>
      <c r="G53" s="1011"/>
      <c r="H53" s="1011"/>
      <c r="I53" s="1011"/>
      <c r="J53" s="1012"/>
      <c r="K53" s="1012"/>
      <c r="L53" s="1012"/>
      <c r="M53" s="1012"/>
      <c r="N53" s="1012"/>
      <c r="O53" s="1012"/>
      <c r="P53" s="1012"/>
      <c r="Q53" s="1012"/>
      <c r="R53" s="1012"/>
      <c r="S53" s="1012"/>
      <c r="T53" s="1012"/>
      <c r="U53" s="1012"/>
      <c r="V53" s="1012"/>
      <c r="W53" s="1012"/>
      <c r="X53" s="1012"/>
      <c r="Y53" s="1012"/>
      <c r="Z53" s="1012"/>
    </row>
    <row r="54" spans="1:26">
      <c r="A54" s="1011"/>
      <c r="B54" s="1011"/>
      <c r="C54" s="1011"/>
      <c r="D54" s="1011"/>
      <c r="E54" s="1011"/>
      <c r="F54" s="1011"/>
      <c r="G54" s="1011"/>
      <c r="H54" s="1011"/>
      <c r="I54" s="1011"/>
      <c r="J54" s="1012"/>
      <c r="K54" s="1012"/>
      <c r="L54" s="1012"/>
      <c r="M54" s="1012"/>
      <c r="N54" s="1012"/>
      <c r="O54" s="1012"/>
      <c r="P54" s="1012"/>
      <c r="Q54" s="1012"/>
      <c r="R54" s="1012"/>
      <c r="S54" s="1012"/>
      <c r="T54" s="1012"/>
      <c r="U54" s="1012"/>
      <c r="V54" s="1012"/>
      <c r="W54" s="1012"/>
      <c r="X54" s="1012"/>
      <c r="Y54" s="1012"/>
      <c r="Z54" s="1012"/>
    </row>
    <row r="55" spans="1:26">
      <c r="A55" s="1012"/>
      <c r="B55" s="1012"/>
      <c r="C55" s="1012"/>
      <c r="D55" s="1012"/>
      <c r="E55" s="1012"/>
      <c r="F55" s="1012"/>
      <c r="G55" s="1012"/>
      <c r="H55" s="1012"/>
      <c r="I55" s="1012"/>
      <c r="J55" s="1012"/>
      <c r="K55" s="1012"/>
      <c r="L55" s="1012"/>
      <c r="M55" s="1012"/>
      <c r="N55" s="1012"/>
      <c r="O55" s="1012"/>
      <c r="P55" s="1012"/>
      <c r="Q55" s="1012"/>
      <c r="R55" s="1012"/>
      <c r="S55" s="1012"/>
      <c r="T55" s="1012"/>
      <c r="U55" s="1012"/>
      <c r="V55" s="1012"/>
      <c r="W55" s="1012"/>
      <c r="X55" s="1012"/>
      <c r="Y55" s="1012"/>
      <c r="Z55" s="1012"/>
    </row>
    <row r="56" spans="1:26">
      <c r="A56" s="1012"/>
      <c r="B56" s="1012"/>
      <c r="C56" s="1012"/>
      <c r="D56" s="1012"/>
      <c r="E56" s="1012"/>
      <c r="F56" s="1012"/>
      <c r="G56" s="1012"/>
      <c r="H56" s="1012"/>
      <c r="I56" s="1012"/>
      <c r="J56" s="1012"/>
      <c r="K56" s="1012"/>
      <c r="L56" s="1012"/>
      <c r="M56" s="1012"/>
      <c r="N56" s="1012"/>
      <c r="O56" s="1012"/>
      <c r="P56" s="1012"/>
      <c r="Q56" s="1012"/>
      <c r="R56" s="1012"/>
      <c r="S56" s="1012"/>
      <c r="T56" s="1012"/>
      <c r="U56" s="1012"/>
      <c r="V56" s="1012"/>
      <c r="W56" s="1012"/>
      <c r="X56" s="1012"/>
      <c r="Y56" s="1012"/>
      <c r="Z56" s="1012"/>
    </row>
    <row r="57" spans="1:26">
      <c r="A57" s="1012"/>
      <c r="B57" s="1012"/>
      <c r="C57" s="1012"/>
      <c r="D57" s="1012"/>
      <c r="E57" s="1012"/>
      <c r="F57" s="1012"/>
      <c r="G57" s="1012"/>
      <c r="H57" s="1012"/>
      <c r="I57" s="1012"/>
      <c r="J57" s="1012"/>
      <c r="K57" s="1012"/>
      <c r="L57" s="1012"/>
      <c r="M57" s="1012"/>
      <c r="N57" s="1012"/>
      <c r="O57" s="1012"/>
      <c r="P57" s="1012"/>
      <c r="Q57" s="1012"/>
      <c r="R57" s="1012"/>
      <c r="S57" s="1012"/>
      <c r="T57" s="1012"/>
      <c r="U57" s="1012"/>
      <c r="V57" s="1012"/>
      <c r="W57" s="1012"/>
      <c r="X57" s="1012"/>
      <c r="Y57" s="1012"/>
      <c r="Z57" s="1012"/>
    </row>
    <row r="58" spans="1:26">
      <c r="A58" s="1012"/>
      <c r="B58" s="1012"/>
      <c r="C58" s="1012"/>
      <c r="D58" s="1012"/>
      <c r="E58" s="1012"/>
      <c r="F58" s="1012"/>
      <c r="G58" s="1012"/>
      <c r="H58" s="1012"/>
      <c r="I58" s="1012"/>
      <c r="J58" s="1012"/>
      <c r="K58" s="1012"/>
      <c r="L58" s="1012"/>
      <c r="M58" s="1012"/>
      <c r="N58" s="1012"/>
      <c r="O58" s="1012"/>
      <c r="P58" s="1012"/>
      <c r="Q58" s="1012"/>
      <c r="R58" s="1012"/>
      <c r="S58" s="1012"/>
      <c r="T58" s="1012"/>
      <c r="U58" s="1012"/>
      <c r="V58" s="1012"/>
      <c r="W58" s="1012"/>
      <c r="X58" s="1012"/>
      <c r="Y58" s="1012"/>
      <c r="Z58" s="1012"/>
    </row>
    <row r="59" spans="1:26" ht="9.9499999999999993" customHeight="1">
      <c r="A59" s="1012"/>
      <c r="B59" s="1012"/>
      <c r="C59" s="1012"/>
      <c r="D59" s="1012"/>
      <c r="E59" s="1012"/>
      <c r="F59" s="1012"/>
      <c r="G59" s="1012"/>
      <c r="H59" s="1012"/>
      <c r="I59" s="1012"/>
      <c r="J59" s="1012"/>
      <c r="K59" s="1012"/>
      <c r="L59" s="1012"/>
      <c r="M59" s="1012"/>
      <c r="N59" s="1012"/>
      <c r="O59" s="1012"/>
      <c r="P59" s="1012"/>
      <c r="Q59" s="1012"/>
      <c r="R59" s="1012"/>
      <c r="S59" s="1012"/>
      <c r="T59" s="1012"/>
      <c r="U59" s="1012"/>
      <c r="V59" s="1012"/>
      <c r="W59" s="1012"/>
      <c r="X59" s="1012"/>
      <c r="Y59" s="1012"/>
      <c r="Z59" s="1012"/>
    </row>
    <row r="60" spans="1:26" ht="30" customHeight="1">
      <c r="A60" s="1486" t="s">
        <v>66</v>
      </c>
      <c r="B60" s="1486"/>
      <c r="C60" s="1486"/>
      <c r="D60" s="1486"/>
      <c r="E60" s="1486"/>
      <c r="F60" s="1486"/>
      <c r="G60" s="1486"/>
      <c r="H60" s="1486"/>
      <c r="I60" s="1486"/>
      <c r="J60" s="1486"/>
      <c r="K60" s="1486"/>
      <c r="L60" s="1486"/>
      <c r="M60" s="1486"/>
      <c r="N60" s="1486"/>
      <c r="O60" s="1012"/>
      <c r="P60" s="1012"/>
      <c r="Q60" s="1012"/>
      <c r="R60" s="1012"/>
      <c r="S60" s="1012"/>
      <c r="T60" s="1012"/>
      <c r="U60" s="1012"/>
      <c r="V60" s="1012"/>
      <c r="W60" s="1012"/>
      <c r="X60" s="1012"/>
      <c r="Y60" s="1012"/>
      <c r="Z60" s="1012"/>
    </row>
    <row r="61" spans="1:26">
      <c r="A61" s="1029" t="s">
        <v>67</v>
      </c>
      <c r="B61" s="1026" t="s">
        <v>19</v>
      </c>
      <c r="C61" s="1026" t="s">
        <v>46</v>
      </c>
      <c r="D61" s="1026" t="s">
        <v>49</v>
      </c>
      <c r="E61" s="1026" t="s">
        <v>68</v>
      </c>
      <c r="F61" s="1026" t="s">
        <v>69</v>
      </c>
      <c r="G61" s="1026" t="s">
        <v>70</v>
      </c>
      <c r="H61" s="1032" t="s">
        <v>25</v>
      </c>
    </row>
    <row r="62" spans="1:26">
      <c r="A62" s="1030" t="str">
        <f>IF('Completed Projects Pending PW'!A2="","",'Completed Projects Pending PW'!A2)</f>
        <v>BHU-FAL-01-W</v>
      </c>
      <c r="B62" s="1027" t="str">
        <f>IF('Completed Projects Pending PW'!A2="","",'Completed Projects Pending PW'!B2)</f>
        <v>Bradenton</v>
      </c>
      <c r="C62" s="1027" t="str">
        <f>IF('Completed Projects Pending PW'!A2="","",'Completed Projects Pending PW'!D2)</f>
        <v>Lightspeed In-House</v>
      </c>
      <c r="D62" s="1027" t="str">
        <f>IF('Completed Projects Pending PW'!A2="","",'Completed Projects Pending PW'!F2)</f>
        <v>Betsy</v>
      </c>
      <c r="E62" s="1028">
        <f>IF('Completed Projects Pending PW'!A2="","",'Completed Projects Pending PW'!H2)</f>
        <v>0</v>
      </c>
      <c r="F62" s="1028">
        <f>IF('Completed Projects Pending PW'!A2="","",'Completed Projects Pending PW'!V2)</f>
        <v>158</v>
      </c>
      <c r="G62" s="1028">
        <f>IF('Completed Projects Pending PW'!A2="","",'Completed Projects Pending PW'!W2)</f>
        <v>195</v>
      </c>
      <c r="H62" s="1411">
        <f>IF('Completed Projects Pending PW'!A2="","",'Completed Projects Pending PW'!N2)</f>
        <v>2167.3000000000002</v>
      </c>
    </row>
    <row r="63" spans="1:26">
      <c r="A63" s="1030" t="e">
        <f>IF('Completed Projects Pending PW'!#REF!="","",'Completed Projects Pending PW'!#REF!)</f>
        <v>#REF!</v>
      </c>
      <c r="B63" s="1027" t="e">
        <f>IF('Completed Projects Pending PW'!#REF!="","",'Completed Projects Pending PW'!#REF!)</f>
        <v>#REF!</v>
      </c>
      <c r="C63" s="1027" t="e">
        <f>IF('Completed Projects Pending PW'!#REF!="","",'Completed Projects Pending PW'!#REF!)</f>
        <v>#REF!</v>
      </c>
      <c r="D63" s="1027" t="e">
        <f>IF('Completed Projects Pending PW'!#REF!="","",'Completed Projects Pending PW'!#REF!)</f>
        <v>#REF!</v>
      </c>
      <c r="E63" s="1028" t="e">
        <f>IF('Completed Projects Pending PW'!#REF!="","",'Completed Projects Pending PW'!#REF!)</f>
        <v>#REF!</v>
      </c>
      <c r="F63" s="1028" t="e">
        <f>IF('Completed Projects Pending PW'!#REF!="","",'Completed Projects Pending PW'!#REF!)</f>
        <v>#REF!</v>
      </c>
      <c r="G63" s="1028" t="e">
        <f>IF('Completed Projects Pending PW'!#REF!="","",'Completed Projects Pending PW'!#REF!)</f>
        <v>#REF!</v>
      </c>
      <c r="H63" s="1411" t="e">
        <f>IF('Completed Projects Pending PW'!#REF!="","",'Completed Projects Pending PW'!#REF!)</f>
        <v>#REF!</v>
      </c>
    </row>
    <row r="64" spans="1:26">
      <c r="A64" s="1030" t="e">
        <f>IF('Completed Projects Pending PW'!#REF!="","",'Completed Projects Pending PW'!#REF!)</f>
        <v>#REF!</v>
      </c>
      <c r="B64" s="1027" t="e">
        <f>IF('Completed Projects Pending PW'!#REF!="","",'Completed Projects Pending PW'!#REF!)</f>
        <v>#REF!</v>
      </c>
      <c r="C64" s="1027" t="e">
        <f>IF('Completed Projects Pending PW'!#REF!="","",'Completed Projects Pending PW'!#REF!)</f>
        <v>#REF!</v>
      </c>
      <c r="D64" s="1027" t="e">
        <f>IF('Completed Projects Pending PW'!#REF!="","",'Completed Projects Pending PW'!#REF!)</f>
        <v>#REF!</v>
      </c>
      <c r="E64" s="1028" t="e">
        <f>IF('Completed Projects Pending PW'!#REF!="","",'Completed Projects Pending PW'!#REF!)</f>
        <v>#REF!</v>
      </c>
      <c r="F64" s="1028" t="e">
        <f>IF('Completed Projects Pending PW'!#REF!="","",'Completed Projects Pending PW'!#REF!)</f>
        <v>#REF!</v>
      </c>
      <c r="G64" s="1028" t="e">
        <f>IF('Completed Projects Pending PW'!#REF!="","",'Completed Projects Pending PW'!#REF!)</f>
        <v>#REF!</v>
      </c>
      <c r="H64" s="1411" t="e">
        <f>IF('Completed Projects Pending PW'!#REF!="","",'Completed Projects Pending PW'!#REF!)</f>
        <v>#REF!</v>
      </c>
    </row>
    <row r="65" spans="1:8">
      <c r="A65" s="1030" t="e">
        <f>IF('Completed Projects Pending PW'!#REF!="","",'Completed Projects Pending PW'!#REF!)</f>
        <v>#REF!</v>
      </c>
      <c r="B65" s="1027" t="e">
        <f>IF('Completed Projects Pending PW'!#REF!="","",'Completed Projects Pending PW'!#REF!)</f>
        <v>#REF!</v>
      </c>
      <c r="C65" s="1027" t="e">
        <f>IF('Completed Projects Pending PW'!#REF!="","",'Completed Projects Pending PW'!#REF!)</f>
        <v>#REF!</v>
      </c>
      <c r="D65" s="1027" t="e">
        <f>IF('Completed Projects Pending PW'!#REF!="","",'Completed Projects Pending PW'!#REF!)</f>
        <v>#REF!</v>
      </c>
      <c r="E65" s="1028" t="e">
        <f>IF('Completed Projects Pending PW'!#REF!="","",'Completed Projects Pending PW'!#REF!)</f>
        <v>#REF!</v>
      </c>
      <c r="F65" s="1028" t="e">
        <f>IF('Completed Projects Pending PW'!#REF!="","",'Completed Projects Pending PW'!#REF!)</f>
        <v>#REF!</v>
      </c>
      <c r="G65" s="1028" t="e">
        <f>IF('Completed Projects Pending PW'!#REF!="","",'Completed Projects Pending PW'!#REF!)</f>
        <v>#REF!</v>
      </c>
      <c r="H65" s="1411" t="e">
        <f>IF('Completed Projects Pending PW'!#REF!="","",'Completed Projects Pending PW'!#REF!)</f>
        <v>#REF!</v>
      </c>
    </row>
    <row r="66" spans="1:8">
      <c r="A66" s="1030" t="str">
        <f>IF('Completed Projects Pending PW'!A3="","",'Completed Projects Pending PW'!A3)</f>
        <v>FB-HAL113</v>
      </c>
      <c r="B66" s="1027" t="str">
        <f>IF('Completed Projects Pending PW'!A3="","",'Completed Projects Pending PW'!B3)</f>
        <v>Bradenton</v>
      </c>
      <c r="C66" s="1027" t="str">
        <f>IF('Completed Projects Pending PW'!A3="","",'Completed Projects Pending PW'!D3)</f>
        <v>North Path</v>
      </c>
      <c r="D66" s="1027" t="str">
        <f>IF('Completed Projects Pending PW'!A3="","",'Completed Projects Pending PW'!F3)</f>
        <v>Cody</v>
      </c>
      <c r="E66" s="1028">
        <f>IF('Completed Projects Pending PW'!A3="","",'Completed Projects Pending PW'!H3)</f>
        <v>0</v>
      </c>
      <c r="F66" s="1028">
        <f>IF('Completed Projects Pending PW'!A3="","",'Completed Projects Pending PW'!V3)</f>
        <v>4048</v>
      </c>
      <c r="G66" s="1028">
        <f>IF('Completed Projects Pending PW'!A3="","",'Completed Projects Pending PW'!W3)</f>
        <v>4028</v>
      </c>
      <c r="H66" s="1411">
        <f>IF('Completed Projects Pending PW'!A3="","",'Completed Projects Pending PW'!N3)</f>
        <v>49932.800000000003</v>
      </c>
    </row>
    <row r="67" spans="1:8">
      <c r="A67" s="1030" t="str">
        <f>IF('Completed Projects Pending PW'!A4="","",'Completed Projects Pending PW'!A4)</f>
        <v>FB-HAL177</v>
      </c>
      <c r="B67" s="1027" t="str">
        <f>IF('Completed Projects Pending PW'!A4="","",'Completed Projects Pending PW'!B4)</f>
        <v>Bradenton</v>
      </c>
      <c r="C67" s="1027" t="str">
        <f>IF('Completed Projects Pending PW'!A4="","",'Completed Projects Pending PW'!D4)</f>
        <v>North Path</v>
      </c>
      <c r="D67" s="1027" t="str">
        <f>IF('Completed Projects Pending PW'!A4="","",'Completed Projects Pending PW'!F4)</f>
        <v>Cody</v>
      </c>
      <c r="E67" s="1028">
        <f>IF('Completed Projects Pending PW'!A4="","",'Completed Projects Pending PW'!H4)</f>
        <v>0</v>
      </c>
      <c r="F67" s="1028">
        <f>IF('Completed Projects Pending PW'!A4="","",'Completed Projects Pending PW'!V4)</f>
        <v>1388</v>
      </c>
      <c r="G67" s="1028">
        <f>IF('Completed Projects Pending PW'!A4="","",'Completed Projects Pending PW'!W4)</f>
        <v>1360</v>
      </c>
      <c r="H67" s="1411">
        <f>IF('Completed Projects Pending PW'!A4="","",'Completed Projects Pending PW'!N4)</f>
        <v>18270.8</v>
      </c>
    </row>
    <row r="68" spans="1:8">
      <c r="A68" s="1030" t="str">
        <f>IF('Completed Projects Pending PW'!A5="","",'Completed Projects Pending PW'!A5)</f>
        <v>FB-HLR201</v>
      </c>
      <c r="B68" s="1027" t="str">
        <f>IF('Completed Projects Pending PW'!A5="","",'Completed Projects Pending PW'!B5)</f>
        <v>Bradenton</v>
      </c>
      <c r="C68" s="1027" t="str">
        <f>IF('Completed Projects Pending PW'!A5="","",'Completed Projects Pending PW'!D5)</f>
        <v>Lightspeed In-House / GN Systems</v>
      </c>
      <c r="D68" s="1027" t="str">
        <f>IF('Completed Projects Pending PW'!A5="","",'Completed Projects Pending PW'!F5)</f>
        <v>Cody</v>
      </c>
      <c r="E68" s="1028">
        <f>IF('Completed Projects Pending PW'!A5="","",'Completed Projects Pending PW'!H5)</f>
        <v>0</v>
      </c>
      <c r="F68" s="1028">
        <f>IF('Completed Projects Pending PW'!A5="","",'Completed Projects Pending PW'!V5)</f>
        <v>9840</v>
      </c>
      <c r="G68" s="1028">
        <f>IF('Completed Projects Pending PW'!A5="","",'Completed Projects Pending PW'!W5)</f>
        <v>9806</v>
      </c>
      <c r="H68" s="1411">
        <f>IF('Completed Projects Pending PW'!A5="","",'Completed Projects Pending PW'!N5)</f>
        <v>144972.5</v>
      </c>
    </row>
    <row r="69" spans="1:8">
      <c r="A69" s="1030" t="str">
        <f>IF('Completed Projects Pending PW'!A6="","",'Completed Projects Pending PW'!A6)</f>
        <v>FB-HLX417</v>
      </c>
      <c r="B69" s="1027" t="str">
        <f>IF('Completed Projects Pending PW'!A6="","",'Completed Projects Pending PW'!B6)</f>
        <v>Bradenton</v>
      </c>
      <c r="C69" s="1027" t="str">
        <f>IF('Completed Projects Pending PW'!A6="","",'Completed Projects Pending PW'!D6)</f>
        <v>GN Systems</v>
      </c>
      <c r="D69" s="1027" t="str">
        <f>IF('Completed Projects Pending PW'!A6="","",'Completed Projects Pending PW'!F6)</f>
        <v>Cody</v>
      </c>
      <c r="E69" s="1028">
        <f>IF('Completed Projects Pending PW'!A6="","",'Completed Projects Pending PW'!H6)</f>
        <v>0</v>
      </c>
      <c r="F69" s="1028">
        <f>IF('Completed Projects Pending PW'!A6="","",'Completed Projects Pending PW'!V6)</f>
        <v>1029</v>
      </c>
      <c r="G69" s="1028">
        <f>IF('Completed Projects Pending PW'!A6="","",'Completed Projects Pending PW'!W6)</f>
        <v>1036</v>
      </c>
      <c r="H69" s="1411">
        <f>IF('Completed Projects Pending PW'!A6="","",'Completed Projects Pending PW'!N6)</f>
        <v>12977.65</v>
      </c>
    </row>
    <row r="70" spans="1:8">
      <c r="A70" s="1030" t="str">
        <f>IF('Completed Projects Pending PW'!A7="","",'Completed Projects Pending PW'!A7)</f>
        <v>FB-HOE401-V3</v>
      </c>
      <c r="B70" s="1027" t="str">
        <f>IF('Completed Projects Pending PW'!A7="","",'Completed Projects Pending PW'!B7)</f>
        <v>Bradenton</v>
      </c>
      <c r="C70" s="1027" t="str">
        <f>IF('Completed Projects Pending PW'!A7="","",'Completed Projects Pending PW'!D7)</f>
        <v>North Path</v>
      </c>
      <c r="D70" s="1027" t="str">
        <f>IF('Completed Projects Pending PW'!A7="","",'Completed Projects Pending PW'!F7)</f>
        <v>Cody</v>
      </c>
      <c r="E70" s="1028">
        <f>IF('Completed Projects Pending PW'!A7="","",'Completed Projects Pending PW'!H7)</f>
        <v>0</v>
      </c>
      <c r="F70" s="1028">
        <f>IF('Completed Projects Pending PW'!A7="","",'Completed Projects Pending PW'!V7)</f>
        <v>6978</v>
      </c>
      <c r="G70" s="1028">
        <f>IF('Completed Projects Pending PW'!A7="","",'Completed Projects Pending PW'!W7)</f>
        <v>6978</v>
      </c>
      <c r="H70" s="1411">
        <f>IF('Completed Projects Pending PW'!A7="","",'Completed Projects Pending PW'!N7)</f>
        <v>118710.8</v>
      </c>
    </row>
    <row r="71" spans="1:8">
      <c r="A71" s="1030" t="str">
        <f>IF('Completed Projects Pending PW'!A8="","",'Completed Projects Pending PW'!A8)</f>
        <v>Willow Walk North</v>
      </c>
      <c r="B71" s="1027" t="str">
        <f>IF('Completed Projects Pending PW'!A8="","",'Completed Projects Pending PW'!B8)</f>
        <v>Bradenton</v>
      </c>
      <c r="C71" s="1027" t="str">
        <f>IF('Completed Projects Pending PW'!A8="","",'Completed Projects Pending PW'!D8)</f>
        <v>Kattle One</v>
      </c>
      <c r="D71" s="1027" t="str">
        <f>IF('Completed Projects Pending PW'!A8="","",'Completed Projects Pending PW'!F8)</f>
        <v>Cody</v>
      </c>
      <c r="E71" s="1028">
        <f>IF('Completed Projects Pending PW'!A8="","",'Completed Projects Pending PW'!H8)</f>
        <v>115</v>
      </c>
      <c r="F71" s="1028">
        <f>IF('Completed Projects Pending PW'!A8="","",'Completed Projects Pending PW'!V8)</f>
        <v>7078</v>
      </c>
      <c r="G71" s="1028">
        <f>IF('Completed Projects Pending PW'!A8="","",'Completed Projects Pending PW'!W8)</f>
        <v>7239</v>
      </c>
      <c r="H71" s="1411">
        <f>IF('Completed Projects Pending PW'!A8="","",'Completed Projects Pending PW'!N8)</f>
        <v>125188</v>
      </c>
    </row>
    <row r="72" spans="1:8">
      <c r="A72" s="1030" t="str">
        <f>IF('Completed Projects Pending PW'!A9="","",'Completed Projects Pending PW'!A9)</f>
        <v>D-HDF703</v>
      </c>
      <c r="B72" s="1027" t="str">
        <f>IF('Completed Projects Pending PW'!A9="","",'Completed Projects Pending PW'!B9)</f>
        <v>Fort Myers</v>
      </c>
      <c r="C72" s="1027" t="str">
        <f>IF('Completed Projects Pending PW'!A9="","",'Completed Projects Pending PW'!D9)</f>
        <v>GN Systems</v>
      </c>
      <c r="D72" s="1027" t="str">
        <f>IF('Completed Projects Pending PW'!A9="","",'Completed Projects Pending PW'!F9)</f>
        <v>Joshua</v>
      </c>
      <c r="E72" s="1028">
        <f>IF('Completed Projects Pending PW'!A9="","",'Completed Projects Pending PW'!H9)</f>
        <v>30</v>
      </c>
      <c r="F72" s="1028">
        <f>IF('Completed Projects Pending PW'!A9="","",'Completed Projects Pending PW'!V9)</f>
        <v>2580</v>
      </c>
      <c r="G72" s="1028">
        <f>IF('Completed Projects Pending PW'!A9="","",'Completed Projects Pending PW'!W9)</f>
        <v>2637</v>
      </c>
      <c r="H72" s="1411">
        <f>IF('Completed Projects Pending PW'!A9="","",'Completed Projects Pending PW'!N9)</f>
        <v>31387.05</v>
      </c>
    </row>
    <row r="73" spans="1:8">
      <c r="A73" s="1030" t="str">
        <f>IF('Completed Projects Pending PW'!A10="","",'Completed Projects Pending PW'!A10)</f>
        <v>D-HDF705</v>
      </c>
      <c r="B73" s="1027" t="str">
        <f>IF('Completed Projects Pending PW'!A10="","",'Completed Projects Pending PW'!B10)</f>
        <v>Fort Myers</v>
      </c>
      <c r="C73" s="1027" t="str">
        <f>IF('Completed Projects Pending PW'!A10="","",'Completed Projects Pending PW'!D10)</f>
        <v>GN Systems</v>
      </c>
      <c r="D73" s="1027" t="str">
        <f>IF('Completed Projects Pending PW'!A10="","",'Completed Projects Pending PW'!F10)</f>
        <v>Joshua</v>
      </c>
      <c r="E73" s="1028">
        <f>IF('Completed Projects Pending PW'!A10="","",'Completed Projects Pending PW'!H10)</f>
        <v>73</v>
      </c>
      <c r="F73" s="1028">
        <f>IF('Completed Projects Pending PW'!A10="","",'Completed Projects Pending PW'!V10)</f>
        <v>6263</v>
      </c>
      <c r="G73" s="1028">
        <f>IF('Completed Projects Pending PW'!A10="","",'Completed Projects Pending PW'!W10)</f>
        <v>6221</v>
      </c>
      <c r="H73" s="1411">
        <f>IF('Completed Projects Pending PW'!A10="","",'Completed Projects Pending PW'!N10)</f>
        <v>77814</v>
      </c>
    </row>
    <row r="74" spans="1:8">
      <c r="A74" s="1030" t="str">
        <f>IF('Completed Projects Pending PW'!A11="","",'Completed Projects Pending PW'!A11)</f>
        <v>D-HDF707</v>
      </c>
      <c r="B74" s="1027" t="str">
        <f>IF('Completed Projects Pending PW'!A11="","",'Completed Projects Pending PW'!B11)</f>
        <v>Fort Myers</v>
      </c>
      <c r="C74" s="1027" t="str">
        <f>IF('Completed Projects Pending PW'!A11="","",'Completed Projects Pending PW'!D11)</f>
        <v>Lightspeed In-House</v>
      </c>
      <c r="D74" s="1027" t="str">
        <f>IF('Completed Projects Pending PW'!A11="","",'Completed Projects Pending PW'!F11)</f>
        <v>Joshua</v>
      </c>
      <c r="E74" s="1028">
        <f>IF('Completed Projects Pending PW'!A11="","",'Completed Projects Pending PW'!H11)</f>
        <v>80</v>
      </c>
      <c r="F74" s="1028">
        <f>IF('Completed Projects Pending PW'!A11="","",'Completed Projects Pending PW'!V11)</f>
        <v>5052</v>
      </c>
      <c r="G74" s="1028">
        <f>IF('Completed Projects Pending PW'!A11="","",'Completed Projects Pending PW'!W11)</f>
        <v>4889</v>
      </c>
      <c r="H74" s="1411">
        <f>IF('Completed Projects Pending PW'!A11="","",'Completed Projects Pending PW'!N11)</f>
        <v>65843.5</v>
      </c>
    </row>
    <row r="75" spans="1:8">
      <c r="A75" s="1030" t="str">
        <f>IF('Completed Projects Pending PW'!A12="","",'Completed Projects Pending PW'!A12)</f>
        <v>D-HDF710</v>
      </c>
      <c r="B75" s="1027" t="str">
        <f>IF('Completed Projects Pending PW'!A12="","",'Completed Projects Pending PW'!B12)</f>
        <v>Fort Myers</v>
      </c>
      <c r="C75" s="1027" t="str">
        <f>IF('Completed Projects Pending PW'!A12="","",'Completed Projects Pending PW'!D12)</f>
        <v>GN Systems</v>
      </c>
      <c r="D75" s="1027" t="str">
        <f>IF('Completed Projects Pending PW'!A12="","",'Completed Projects Pending PW'!F12)</f>
        <v>Joshua</v>
      </c>
      <c r="E75" s="1028">
        <f>IF('Completed Projects Pending PW'!A12="","",'Completed Projects Pending PW'!H12)</f>
        <v>61</v>
      </c>
      <c r="F75" s="1028">
        <f>IF('Completed Projects Pending PW'!A12="","",'Completed Projects Pending PW'!V12)</f>
        <v>4641</v>
      </c>
      <c r="G75" s="1028">
        <f>IF('Completed Projects Pending PW'!A12="","",'Completed Projects Pending PW'!W12)</f>
        <v>4757</v>
      </c>
      <c r="H75" s="1411">
        <f>IF('Completed Projects Pending PW'!A12="","",'Completed Projects Pending PW'!N12)</f>
        <v>56650</v>
      </c>
    </row>
    <row r="76" spans="1:8">
      <c r="A76" s="1030" t="str">
        <f>IF('Completed Projects Pending PW'!A13="","",'Completed Projects Pending PW'!A13)</f>
        <v>D-HDF711</v>
      </c>
      <c r="B76" s="1027" t="str">
        <f>IF('Completed Projects Pending PW'!A13="","",'Completed Projects Pending PW'!B13)</f>
        <v>Fort Myers</v>
      </c>
      <c r="C76" s="1027" t="str">
        <f>IF('Completed Projects Pending PW'!A13="","",'Completed Projects Pending PW'!D13)</f>
        <v>GN Systems</v>
      </c>
      <c r="D76" s="1027" t="str">
        <f>IF('Completed Projects Pending PW'!A13="","",'Completed Projects Pending PW'!F13)</f>
        <v>Joshua</v>
      </c>
      <c r="E76" s="1028">
        <f>IF('Completed Projects Pending PW'!A13="","",'Completed Projects Pending PW'!H13)</f>
        <v>82</v>
      </c>
      <c r="F76" s="1028">
        <f>IF('Completed Projects Pending PW'!A13="","",'Completed Projects Pending PW'!V13)</f>
        <v>8100</v>
      </c>
      <c r="G76" s="1028">
        <f>IF('Completed Projects Pending PW'!A13="","",'Completed Projects Pending PW'!W13)</f>
        <v>7972</v>
      </c>
      <c r="H76" s="1411">
        <f>IF('Completed Projects Pending PW'!A13="","",'Completed Projects Pending PW'!N13)</f>
        <v>101871</v>
      </c>
    </row>
    <row r="77" spans="1:8">
      <c r="A77" s="1030" t="str">
        <f>IF('Completed Projects Pending PW'!A14="","",'Completed Projects Pending PW'!A14)</f>
        <v>D-HDF713</v>
      </c>
      <c r="B77" s="1027" t="str">
        <f>IF('Completed Projects Pending PW'!A14="","",'Completed Projects Pending PW'!B14)</f>
        <v>Fort Myers</v>
      </c>
      <c r="C77" s="1027" t="str">
        <f>IF('Completed Projects Pending PW'!A14="","",'Completed Projects Pending PW'!D14)</f>
        <v>GN Systems</v>
      </c>
      <c r="D77" s="1027" t="str">
        <f>IF('Completed Projects Pending PW'!A14="","",'Completed Projects Pending PW'!F14)</f>
        <v>Joshua</v>
      </c>
      <c r="E77" s="1028">
        <f>IF('Completed Projects Pending PW'!A14="","",'Completed Projects Pending PW'!H14)</f>
        <v>77</v>
      </c>
      <c r="F77" s="1028">
        <f>IF('Completed Projects Pending PW'!A14="","",'Completed Projects Pending PW'!V14)</f>
        <v>8013</v>
      </c>
      <c r="G77" s="1028">
        <f>IF('Completed Projects Pending PW'!A14="","",'Completed Projects Pending PW'!W14)</f>
        <v>7885</v>
      </c>
      <c r="H77" s="1411">
        <f>IF('Completed Projects Pending PW'!A14="","",'Completed Projects Pending PW'!N14)</f>
        <v>90786</v>
      </c>
    </row>
    <row r="78" spans="1:8">
      <c r="A78" s="1030" t="str">
        <f>IF('Completed Projects Pending PW'!A15="","",'Completed Projects Pending PW'!A15)</f>
        <v>D-HDF715</v>
      </c>
      <c r="B78" s="1027" t="str">
        <f>IF('Completed Projects Pending PW'!A15="","",'Completed Projects Pending PW'!B15)</f>
        <v>Fort Myers</v>
      </c>
      <c r="C78" s="1027" t="str">
        <f>IF('Completed Projects Pending PW'!A15="","",'Completed Projects Pending PW'!D15)</f>
        <v>GN Systems</v>
      </c>
      <c r="D78" s="1027" t="str">
        <f>IF('Completed Projects Pending PW'!A15="","",'Completed Projects Pending PW'!F15)</f>
        <v>Joshua</v>
      </c>
      <c r="E78" s="1028">
        <f>IF('Completed Projects Pending PW'!A15="","",'Completed Projects Pending PW'!H15)</f>
        <v>78</v>
      </c>
      <c r="F78" s="1028">
        <f>IF('Completed Projects Pending PW'!A15="","",'Completed Projects Pending PW'!V15)</f>
        <v>6758</v>
      </c>
      <c r="G78" s="1028">
        <f>IF('Completed Projects Pending PW'!A15="","",'Completed Projects Pending PW'!W15)</f>
        <v>6565</v>
      </c>
      <c r="H78" s="1411">
        <f>IF('Completed Projects Pending PW'!A15="","",'Completed Projects Pending PW'!N15)</f>
        <v>84477</v>
      </c>
    </row>
    <row r="79" spans="1:8">
      <c r="A79" s="1030" t="str">
        <f>IF('Completed Projects Pending PW'!A16="","",'Completed Projects Pending PW'!A16)</f>
        <v>FB-HWP478</v>
      </c>
      <c r="B79" s="1027" t="str">
        <f>IF('Completed Projects Pending PW'!A16="","",'Completed Projects Pending PW'!B16)</f>
        <v>Lakeland</v>
      </c>
      <c r="C79" s="1027" t="str">
        <f>IF('Completed Projects Pending PW'!A16="","",'Completed Projects Pending PW'!D16)</f>
        <v>Brothers</v>
      </c>
      <c r="D79" s="1027" t="str">
        <f>IF('Completed Projects Pending PW'!A16="","",'Completed Projects Pending PW'!F16)</f>
        <v>Travis</v>
      </c>
      <c r="E79" s="1028">
        <f>IF('Completed Projects Pending PW'!A16="","",'Completed Projects Pending PW'!H16)</f>
        <v>0</v>
      </c>
      <c r="F79" s="1028">
        <f>IF('Completed Projects Pending PW'!A16="","",'Completed Projects Pending PW'!V16)</f>
        <v>923</v>
      </c>
      <c r="G79" s="1028">
        <f>IF('Completed Projects Pending PW'!A16="","",'Completed Projects Pending PW'!W16)</f>
        <v>918</v>
      </c>
      <c r="H79" s="1411">
        <f>IF('Completed Projects Pending PW'!A16="","",'Completed Projects Pending PW'!N16)</f>
        <v>13022.05</v>
      </c>
    </row>
    <row r="80" spans="1:8">
      <c r="A80" s="1030" t="str">
        <f>IF('Completed Projects Pending PW'!A17="","",'Completed Projects Pending PW'!A17)</f>
        <v>FB-HWP1305</v>
      </c>
      <c r="B80" s="1027" t="str">
        <f>IF('Completed Projects Pending PW'!A17="","",'Completed Projects Pending PW'!B17)</f>
        <v>Lakeland</v>
      </c>
      <c r="C80" s="1027" t="str">
        <f>IF('Completed Projects Pending PW'!A17="","",'Completed Projects Pending PW'!D17)</f>
        <v>Splice Only</v>
      </c>
      <c r="D80" s="1027" t="str">
        <f>IF('Completed Projects Pending PW'!A17="","",'Completed Projects Pending PW'!F17)</f>
        <v>Miguel</v>
      </c>
      <c r="E80" s="1028">
        <f>IF('Completed Projects Pending PW'!A17="","",'Completed Projects Pending PW'!H17)</f>
        <v>0</v>
      </c>
      <c r="F80" s="1028">
        <f>IF('Completed Projects Pending PW'!A17="","",'Completed Projects Pending PW'!V17)</f>
        <v>0</v>
      </c>
      <c r="G80" s="1028">
        <f>IF('Completed Projects Pending PW'!A17="","",'Completed Projects Pending PW'!W17)</f>
        <v>0</v>
      </c>
      <c r="H80" s="1411">
        <f>IF('Completed Projects Pending PW'!A17="","",'Completed Projects Pending PW'!N17)</f>
        <v>1931.75</v>
      </c>
    </row>
    <row r="81" spans="1:8">
      <c r="A81" s="1030" t="str">
        <f>IF('Completed Projects Pending PW'!A18="","",'Completed Projects Pending PW'!A18)</f>
        <v>FB-HSF381</v>
      </c>
      <c r="B81" s="1027" t="str">
        <f>IF('Completed Projects Pending PW'!A18="","",'Completed Projects Pending PW'!B18)</f>
        <v>Port Charlotte</v>
      </c>
      <c r="C81" s="1027" t="str">
        <f>IF('Completed Projects Pending PW'!A18="","",'Completed Projects Pending PW'!D18)</f>
        <v>GN Systems</v>
      </c>
      <c r="D81" s="1027" t="str">
        <f>IF('Completed Projects Pending PW'!A18="","",'Completed Projects Pending PW'!F18)</f>
        <v>Joshua</v>
      </c>
      <c r="E81" s="1028">
        <f>IF('Completed Projects Pending PW'!A18="","",'Completed Projects Pending PW'!H18)</f>
        <v>0</v>
      </c>
      <c r="F81" s="1028">
        <f>IF('Completed Projects Pending PW'!A18="","",'Completed Projects Pending PW'!V18)</f>
        <v>2136</v>
      </c>
      <c r="G81" s="1028">
        <f>IF('Completed Projects Pending PW'!A18="","",'Completed Projects Pending PW'!W18)</f>
        <v>2179</v>
      </c>
      <c r="H81" s="1411">
        <f>IF('Completed Projects Pending PW'!A18="","",'Completed Projects Pending PW'!N18)</f>
        <v>26639.1</v>
      </c>
    </row>
    <row r="82" spans="1:8">
      <c r="A82" s="1030" t="str">
        <f>IF('Completed Projects Pending PW'!A19="","",'Completed Projects Pending PW'!A19)</f>
        <v>FB-HSF383</v>
      </c>
      <c r="B82" s="1027" t="str">
        <f>IF('Completed Projects Pending PW'!A19="","",'Completed Projects Pending PW'!B19)</f>
        <v>Port Charlotte</v>
      </c>
      <c r="C82" s="1027" t="str">
        <f>IF('Completed Projects Pending PW'!A19="","",'Completed Projects Pending PW'!D19)</f>
        <v>GN Systems</v>
      </c>
      <c r="D82" s="1027" t="str">
        <f>IF('Completed Projects Pending PW'!A19="","",'Completed Projects Pending PW'!F19)</f>
        <v>Joshua</v>
      </c>
      <c r="E82" s="1028">
        <f>IF('Completed Projects Pending PW'!A19="","",'Completed Projects Pending PW'!H19)</f>
        <v>0</v>
      </c>
      <c r="F82" s="1028">
        <f>IF('Completed Projects Pending PW'!A19="","",'Completed Projects Pending PW'!V19)</f>
        <v>105</v>
      </c>
      <c r="G82" s="1028">
        <f>IF('Completed Projects Pending PW'!A19="","",'Completed Projects Pending PW'!W19)</f>
        <v>102</v>
      </c>
      <c r="H82" s="1411">
        <f>IF('Completed Projects Pending PW'!A19="","",'Completed Projects Pending PW'!N19)</f>
        <v>1698.25</v>
      </c>
    </row>
    <row r="83" spans="1:8">
      <c r="A83" s="1030" t="str">
        <f>IF('Completed Projects Pending PW'!A20="","",'Completed Projects Pending PW'!A20)</f>
        <v>FB-HSF384</v>
      </c>
      <c r="B83" s="1027" t="str">
        <f>IF('Completed Projects Pending PW'!A20="","",'Completed Projects Pending PW'!B20)</f>
        <v>Port Charlotte</v>
      </c>
      <c r="C83" s="1027" t="str">
        <f>IF('Completed Projects Pending PW'!A20="","",'Completed Projects Pending PW'!D20)</f>
        <v>GN Systems</v>
      </c>
      <c r="D83" s="1027" t="str">
        <f>IF('Completed Projects Pending PW'!A20="","",'Completed Projects Pending PW'!F20)</f>
        <v>Joshua</v>
      </c>
      <c r="E83" s="1028">
        <f>IF('Completed Projects Pending PW'!A20="","",'Completed Projects Pending PW'!H20)</f>
        <v>0</v>
      </c>
      <c r="F83" s="1028">
        <f>IF('Completed Projects Pending PW'!A20="","",'Completed Projects Pending PW'!V20)</f>
        <v>406</v>
      </c>
      <c r="G83" s="1028">
        <f>IF('Completed Projects Pending PW'!A20="","",'Completed Projects Pending PW'!W20)</f>
        <v>417</v>
      </c>
      <c r="H83" s="1411">
        <f>IF('Completed Projects Pending PW'!A20="","",'Completed Projects Pending PW'!N20)</f>
        <v>5779.1</v>
      </c>
    </row>
    <row r="84" spans="1:8">
      <c r="A84" s="1030" t="str">
        <f>IF('Completed Projects Pending PW'!A21="","",'Completed Projects Pending PW'!A21)</f>
        <v>FB-HSF475</v>
      </c>
      <c r="B84" s="1027" t="str">
        <f>IF('Completed Projects Pending PW'!A21="","",'Completed Projects Pending PW'!B21)</f>
        <v>Port Charlotte</v>
      </c>
      <c r="C84" s="1027" t="str">
        <f>IF('Completed Projects Pending PW'!A21="","",'Completed Projects Pending PW'!D21)</f>
        <v>Lightspeed In-House</v>
      </c>
      <c r="D84" s="1027" t="str">
        <f>IF('Completed Projects Pending PW'!A21="","",'Completed Projects Pending PW'!F21)</f>
        <v>Joshua</v>
      </c>
      <c r="E84" s="1028">
        <f>IF('Completed Projects Pending PW'!A21="","",'Completed Projects Pending PW'!H21)</f>
        <v>0</v>
      </c>
      <c r="F84" s="1028">
        <f>IF('Completed Projects Pending PW'!A21="","",'Completed Projects Pending PW'!V21)</f>
        <v>742</v>
      </c>
      <c r="G84" s="1028">
        <f>IF('Completed Projects Pending PW'!A21="","",'Completed Projects Pending PW'!W21)</f>
        <v>752</v>
      </c>
      <c r="H84" s="1411">
        <f>IF('Completed Projects Pending PW'!A21="","",'Completed Projects Pending PW'!N21)</f>
        <v>9496.2000000000007</v>
      </c>
    </row>
    <row r="85" spans="1:8">
      <c r="A85" s="1030" t="str">
        <f>IF('Completed Projects Pending PW'!A22="","",'Completed Projects Pending PW'!A22)</f>
        <v>FB-HNP104</v>
      </c>
      <c r="B85" s="1027" t="str">
        <f>IF('Completed Projects Pending PW'!A22="","",'Completed Projects Pending PW'!B22)</f>
        <v>St Petersburg</v>
      </c>
      <c r="C85" s="1027" t="str">
        <f>IF('Completed Projects Pending PW'!A22="","",'Completed Projects Pending PW'!D22)</f>
        <v>Kattle One/LSCG</v>
      </c>
      <c r="D85" s="1027" t="str">
        <f>IF('Completed Projects Pending PW'!A22="","",'Completed Projects Pending PW'!F22)</f>
        <v>Johnnie</v>
      </c>
      <c r="E85" s="1028">
        <f>IF('Completed Projects Pending PW'!A22="","",'Completed Projects Pending PW'!H22)</f>
        <v>0</v>
      </c>
      <c r="F85" s="1028">
        <f>IF('Completed Projects Pending PW'!A22="","",'Completed Projects Pending PW'!V22)</f>
        <v>1831</v>
      </c>
      <c r="G85" s="1028">
        <f>IF('Completed Projects Pending PW'!A22="","",'Completed Projects Pending PW'!W22)</f>
        <v>1929</v>
      </c>
      <c r="H85" s="1411">
        <f>IF('Completed Projects Pending PW'!A22="","",'Completed Projects Pending PW'!N22)</f>
        <v>29634.15</v>
      </c>
    </row>
    <row r="86" spans="1:8">
      <c r="A86" s="1030" t="str">
        <f>IF('Completed Projects Pending PW'!A23="","",'Completed Projects Pending PW'!A23)</f>
        <v>FB-HNP111</v>
      </c>
      <c r="B86" s="1027" t="str">
        <f>IF('Completed Projects Pending PW'!A23="","",'Completed Projects Pending PW'!B23)</f>
        <v>St Petersburg</v>
      </c>
      <c r="C86" s="1027" t="str">
        <f>IF('Completed Projects Pending PW'!A23="","",'Completed Projects Pending PW'!D23)</f>
        <v>Lightspeed In-House</v>
      </c>
      <c r="D86" s="1027" t="str">
        <f>IF('Completed Projects Pending PW'!A23="","",'Completed Projects Pending PW'!F23)</f>
        <v>Johnnie</v>
      </c>
      <c r="E86" s="1028">
        <f>IF('Completed Projects Pending PW'!A23="","",'Completed Projects Pending PW'!H23)</f>
        <v>0</v>
      </c>
      <c r="F86" s="1028">
        <f>IF('Completed Projects Pending PW'!A23="","",'Completed Projects Pending PW'!V23)</f>
        <v>1157</v>
      </c>
      <c r="G86" s="1028">
        <f>IF('Completed Projects Pending PW'!A23="","",'Completed Projects Pending PW'!W23)</f>
        <v>1321</v>
      </c>
      <c r="H86" s="1411">
        <f>IF('Completed Projects Pending PW'!A23="","",'Completed Projects Pending PW'!N23)</f>
        <v>17203.45</v>
      </c>
    </row>
    <row r="87" spans="1:8">
      <c r="A87" s="1030" t="str">
        <f>IF('Completed Projects Pending PW'!A24="","",'Completed Projects Pending PW'!A24)</f>
        <v>FB-HNP133</v>
      </c>
      <c r="B87" s="1027" t="str">
        <f>IF('Completed Projects Pending PW'!A24="","",'Completed Projects Pending PW'!B24)</f>
        <v>St Petersburg</v>
      </c>
      <c r="C87" s="1027" t="str">
        <f>IF('Completed Projects Pending PW'!A24="","",'Completed Projects Pending PW'!D24)</f>
        <v>Lightspeed In-House</v>
      </c>
      <c r="D87" s="1027" t="str">
        <f>IF('Completed Projects Pending PW'!A24="","",'Completed Projects Pending PW'!F24)</f>
        <v>Johnnie</v>
      </c>
      <c r="E87" s="1028">
        <f>IF('Completed Projects Pending PW'!A24="","",'Completed Projects Pending PW'!H24)</f>
        <v>0</v>
      </c>
      <c r="F87" s="1028">
        <f>IF('Completed Projects Pending PW'!A24="","",'Completed Projects Pending PW'!V24)</f>
        <v>1697</v>
      </c>
      <c r="G87" s="1028">
        <f>IF('Completed Projects Pending PW'!A24="","",'Completed Projects Pending PW'!W24)</f>
        <v>1815</v>
      </c>
      <c r="H87" s="1411">
        <f>IF('Completed Projects Pending PW'!A24="","",'Completed Projects Pending PW'!N24)</f>
        <v>23800.25</v>
      </c>
    </row>
    <row r="88" spans="1:8">
      <c r="A88" s="1030" t="str">
        <f>IF('Completed Projects Pending PW'!A25="","",'Completed Projects Pending PW'!A25)</f>
        <v>FB-HNP138</v>
      </c>
      <c r="B88" s="1027" t="str">
        <f>IF('Completed Projects Pending PW'!A25="","",'Completed Projects Pending PW'!B25)</f>
        <v>St Petersburg</v>
      </c>
      <c r="C88" s="1027" t="str">
        <f>IF('Completed Projects Pending PW'!A25="","",'Completed Projects Pending PW'!D25)</f>
        <v>Lightspeed In-House</v>
      </c>
      <c r="D88" s="1027" t="str">
        <f>IF('Completed Projects Pending PW'!A25="","",'Completed Projects Pending PW'!F25)</f>
        <v>Johnnie</v>
      </c>
      <c r="E88" s="1028">
        <f>IF('Completed Projects Pending PW'!A25="","",'Completed Projects Pending PW'!H25)</f>
        <v>0</v>
      </c>
      <c r="F88" s="1028">
        <f>IF('Completed Projects Pending PW'!A25="","",'Completed Projects Pending PW'!V25)</f>
        <v>1534</v>
      </c>
      <c r="G88" s="1028">
        <f>IF('Completed Projects Pending PW'!A25="","",'Completed Projects Pending PW'!W25)</f>
        <v>1571</v>
      </c>
      <c r="H88" s="1411">
        <f>IF('Completed Projects Pending PW'!A25="","",'Completed Projects Pending PW'!N25)</f>
        <v>19745.25</v>
      </c>
    </row>
    <row r="89" spans="1:8">
      <c r="A89" s="1030" t="str">
        <f>IF('Completed Projects Pending PW'!A26="","",'Completed Projects Pending PW'!A26)</f>
        <v>FB-HNP144</v>
      </c>
      <c r="B89" s="1027" t="str">
        <f>IF('Completed Projects Pending PW'!A26="","",'Completed Projects Pending PW'!B26)</f>
        <v>St Petersburg</v>
      </c>
      <c r="C89" s="1027" t="str">
        <f>IF('Completed Projects Pending PW'!A26="","",'Completed Projects Pending PW'!D26)</f>
        <v>Kattle One/LSCG</v>
      </c>
      <c r="D89" s="1027" t="str">
        <f>IF('Completed Projects Pending PW'!A26="","",'Completed Projects Pending PW'!F26)</f>
        <v>Johnnie</v>
      </c>
      <c r="E89" s="1028">
        <f>IF('Completed Projects Pending PW'!A26="","",'Completed Projects Pending PW'!H26)</f>
        <v>0</v>
      </c>
      <c r="F89" s="1028">
        <f>IF('Completed Projects Pending PW'!A26="","",'Completed Projects Pending PW'!V26)</f>
        <v>2003</v>
      </c>
      <c r="G89" s="1028">
        <f>IF('Completed Projects Pending PW'!A26="","",'Completed Projects Pending PW'!W26)</f>
        <v>225</v>
      </c>
      <c r="H89" s="1411">
        <f>IF('Completed Projects Pending PW'!A26="","",'Completed Projects Pending PW'!N26)</f>
        <v>31186.25</v>
      </c>
    </row>
    <row r="90" spans="1:8">
      <c r="A90" s="1030" t="str">
        <f>IF('Completed Projects Pending PW'!A27="","",'Completed Projects Pending PW'!A27)</f>
        <v>Vantage Point Condominiums</v>
      </c>
      <c r="B90" s="1027" t="str">
        <f>IF('Completed Projects Pending PW'!A27="","",'Completed Projects Pending PW'!B27)</f>
        <v>St Petersburg</v>
      </c>
      <c r="C90" s="1027" t="str">
        <f>IF('Completed Projects Pending PW'!A27="","",'Completed Projects Pending PW'!D27)</f>
        <v>APT Communications/Kattleone</v>
      </c>
      <c r="D90" s="1027" t="str">
        <f>IF('Completed Projects Pending PW'!A27="","",'Completed Projects Pending PW'!F27)</f>
        <v>Johnnie</v>
      </c>
      <c r="E90" s="1028">
        <f>IF('Completed Projects Pending PW'!A27="","",'Completed Projects Pending PW'!H27)</f>
        <v>380</v>
      </c>
      <c r="F90" s="1028">
        <f>IF('Completed Projects Pending PW'!A27="","",'Completed Projects Pending PW'!V27)</f>
        <v>9181</v>
      </c>
      <c r="G90" s="1028">
        <f>IF('Completed Projects Pending PW'!A27="","",'Completed Projects Pending PW'!W27)</f>
        <v>9179</v>
      </c>
      <c r="H90" s="1411">
        <f>IF('Completed Projects Pending PW'!A27="","",'Completed Projects Pending PW'!N27)</f>
        <v>117414</v>
      </c>
    </row>
    <row r="91" spans="1:8">
      <c r="A91" s="1030" t="str">
        <f>IF('Completed Projects Pending PW'!A28="","",'Completed Projects Pending PW'!A28)</f>
        <v/>
      </c>
      <c r="B91" s="1027" t="str">
        <f>IF('Completed Projects Pending PW'!A28="","",'Completed Projects Pending PW'!B28)</f>
        <v/>
      </c>
      <c r="C91" s="1027" t="str">
        <f>IF('Completed Projects Pending PW'!A28="","",'Completed Projects Pending PW'!D28)</f>
        <v/>
      </c>
      <c r="D91" s="1027" t="str">
        <f>IF('Completed Projects Pending PW'!A28="","",'Completed Projects Pending PW'!F28)</f>
        <v/>
      </c>
      <c r="E91" s="1028" t="str">
        <f>IF('Completed Projects Pending PW'!A28="","",'Completed Projects Pending PW'!H28)</f>
        <v/>
      </c>
      <c r="F91" s="1028" t="str">
        <f>IF('Completed Projects Pending PW'!A28="","",'Completed Projects Pending PW'!V28)</f>
        <v/>
      </c>
      <c r="G91" s="1028" t="str">
        <f>IF('Completed Projects Pending PW'!A28="","",'Completed Projects Pending PW'!W28)</f>
        <v/>
      </c>
      <c r="H91" s="1411" t="str">
        <f>IF('Completed Projects Pending PW'!A28="","",'Completed Projects Pending PW'!N28)</f>
        <v/>
      </c>
    </row>
    <row r="92" spans="1:8">
      <c r="A92" s="1030" t="str">
        <f>IF('Completed Projects Pending PW'!A29="","",'Completed Projects Pending PW'!A29)</f>
        <v/>
      </c>
      <c r="B92" s="1027" t="str">
        <f>IF('Completed Projects Pending PW'!A29="","",'Completed Projects Pending PW'!B29)</f>
        <v/>
      </c>
      <c r="C92" s="1027" t="str">
        <f>IF('Completed Projects Pending PW'!A29="","",'Completed Projects Pending PW'!D29)</f>
        <v/>
      </c>
      <c r="D92" s="1027" t="str">
        <f>IF('Completed Projects Pending PW'!A29="","",'Completed Projects Pending PW'!F29)</f>
        <v/>
      </c>
      <c r="E92" s="1028" t="str">
        <f>IF('Completed Projects Pending PW'!A29="","",'Completed Projects Pending PW'!H29)</f>
        <v/>
      </c>
      <c r="F92" s="1028" t="str">
        <f>IF('Completed Projects Pending PW'!A29="","",'Completed Projects Pending PW'!V29)</f>
        <v/>
      </c>
      <c r="G92" s="1028" t="str">
        <f>IF('Completed Projects Pending PW'!A29="","",'Completed Projects Pending PW'!W29)</f>
        <v/>
      </c>
      <c r="H92" s="1411" t="str">
        <f>IF('Completed Projects Pending PW'!A29="","",'Completed Projects Pending PW'!N29)</f>
        <v/>
      </c>
    </row>
    <row r="93" spans="1:8">
      <c r="A93" s="1030" t="str">
        <f>IF('Completed Projects Pending PW'!A30="","",'Completed Projects Pending PW'!A30)</f>
        <v/>
      </c>
      <c r="B93" s="1027" t="str">
        <f>IF('Completed Projects Pending PW'!A30="","",'Completed Projects Pending PW'!B30)</f>
        <v/>
      </c>
      <c r="C93" s="1027" t="str">
        <f>IF('Completed Projects Pending PW'!A30="","",'Completed Projects Pending PW'!D30)</f>
        <v/>
      </c>
      <c r="D93" s="1027" t="str">
        <f>IF('Completed Projects Pending PW'!A30="","",'Completed Projects Pending PW'!F30)</f>
        <v/>
      </c>
      <c r="E93" s="1028" t="str">
        <f>IF('Completed Projects Pending PW'!A30="","",'Completed Projects Pending PW'!H30)</f>
        <v/>
      </c>
      <c r="F93" s="1028" t="str">
        <f>IF('Completed Projects Pending PW'!A30="","",'Completed Projects Pending PW'!V30)</f>
        <v/>
      </c>
      <c r="G93" s="1028" t="str">
        <f>IF('Completed Projects Pending PW'!A30="","",'Completed Projects Pending PW'!W30)</f>
        <v/>
      </c>
      <c r="H93" s="1411" t="str">
        <f>IF('Completed Projects Pending PW'!A30="","",'Completed Projects Pending PW'!N30)</f>
        <v/>
      </c>
    </row>
    <row r="94" spans="1:8">
      <c r="A94" s="1030" t="str">
        <f>IF('Completed Projects Pending PW'!A31="","",'Completed Projects Pending PW'!A31)</f>
        <v/>
      </c>
      <c r="B94" s="1027" t="str">
        <f>IF('Completed Projects Pending PW'!A31="","",'Completed Projects Pending PW'!B31)</f>
        <v/>
      </c>
      <c r="C94" s="1027" t="str">
        <f>IF('Completed Projects Pending PW'!A31="","",'Completed Projects Pending PW'!D31)</f>
        <v/>
      </c>
      <c r="D94" s="1027" t="str">
        <f>IF('Completed Projects Pending PW'!A31="","",'Completed Projects Pending PW'!F31)</f>
        <v/>
      </c>
      <c r="E94" s="1028" t="str">
        <f>IF('Completed Projects Pending PW'!A31="","",'Completed Projects Pending PW'!H31)</f>
        <v/>
      </c>
      <c r="F94" s="1028" t="str">
        <f>IF('Completed Projects Pending PW'!A31="","",'Completed Projects Pending PW'!V31)</f>
        <v/>
      </c>
      <c r="G94" s="1028" t="str">
        <f>IF('Completed Projects Pending PW'!A31="","",'Completed Projects Pending PW'!W31)</f>
        <v/>
      </c>
      <c r="H94" s="1411" t="str">
        <f>IF('Completed Projects Pending PW'!A31="","",'Completed Projects Pending PW'!N31)</f>
        <v/>
      </c>
    </row>
    <row r="95" spans="1:8">
      <c r="A95" s="1030" t="str">
        <f>IF('Completed Projects Pending PW'!A32="","",'Completed Projects Pending PW'!A32)</f>
        <v/>
      </c>
      <c r="B95" s="1027" t="str">
        <f>IF('Completed Projects Pending PW'!A32="","",'Completed Projects Pending PW'!B32)</f>
        <v/>
      </c>
      <c r="C95" s="1027" t="str">
        <f>IF('Completed Projects Pending PW'!A32="","",'Completed Projects Pending PW'!D32)</f>
        <v/>
      </c>
      <c r="D95" s="1027" t="str">
        <f>IF('Completed Projects Pending PW'!A32="","",'Completed Projects Pending PW'!F32)</f>
        <v/>
      </c>
      <c r="E95" s="1028" t="str">
        <f>IF('Completed Projects Pending PW'!A32="","",'Completed Projects Pending PW'!H32)</f>
        <v/>
      </c>
      <c r="F95" s="1028" t="str">
        <f>IF('Completed Projects Pending PW'!A32="","",'Completed Projects Pending PW'!V32)</f>
        <v/>
      </c>
      <c r="G95" s="1028" t="str">
        <f>IF('Completed Projects Pending PW'!A32="","",'Completed Projects Pending PW'!W32)</f>
        <v/>
      </c>
      <c r="H95" s="1411" t="str">
        <f>IF('Completed Projects Pending PW'!A32="","",'Completed Projects Pending PW'!N32)</f>
        <v/>
      </c>
    </row>
    <row r="96" spans="1:8">
      <c r="A96" s="1030" t="str">
        <f>IF('Completed Projects Pending PW'!A33="","",'Completed Projects Pending PW'!A33)</f>
        <v/>
      </c>
      <c r="B96" s="1027" t="str">
        <f>IF('Completed Projects Pending PW'!A33="","",'Completed Projects Pending PW'!B33)</f>
        <v/>
      </c>
      <c r="C96" s="1027" t="str">
        <f>IF('Completed Projects Pending PW'!A33="","",'Completed Projects Pending PW'!D33)</f>
        <v/>
      </c>
      <c r="D96" s="1027" t="str">
        <f>IF('Completed Projects Pending PW'!A33="","",'Completed Projects Pending PW'!F33)</f>
        <v/>
      </c>
      <c r="E96" s="1028" t="str">
        <f>IF('Completed Projects Pending PW'!A33="","",'Completed Projects Pending PW'!H33)</f>
        <v/>
      </c>
      <c r="F96" s="1028" t="str">
        <f>IF('Completed Projects Pending PW'!A33="","",'Completed Projects Pending PW'!V33)</f>
        <v/>
      </c>
      <c r="G96" s="1028" t="str">
        <f>IF('Completed Projects Pending PW'!A33="","",'Completed Projects Pending PW'!W33)</f>
        <v/>
      </c>
      <c r="H96" s="1411" t="str">
        <f>IF('Completed Projects Pending PW'!A33="","",'Completed Projects Pending PW'!N33)</f>
        <v/>
      </c>
    </row>
    <row r="97" spans="1:8">
      <c r="A97" s="1030" t="str">
        <f>IF('Completed Projects Pending PW'!A34="","",'Completed Projects Pending PW'!A34)</f>
        <v/>
      </c>
      <c r="B97" s="1027" t="str">
        <f>IF('Completed Projects Pending PW'!A34="","",'Completed Projects Pending PW'!B34)</f>
        <v/>
      </c>
      <c r="C97" s="1027" t="str">
        <f>IF('Completed Projects Pending PW'!A34="","",'Completed Projects Pending PW'!D34)</f>
        <v/>
      </c>
      <c r="D97" s="1027" t="str">
        <f>IF('Completed Projects Pending PW'!A34="","",'Completed Projects Pending PW'!F34)</f>
        <v/>
      </c>
      <c r="E97" s="1028" t="str">
        <f>IF('Completed Projects Pending PW'!A34="","",'Completed Projects Pending PW'!H34)</f>
        <v/>
      </c>
      <c r="F97" s="1028" t="str">
        <f>IF('Completed Projects Pending PW'!A34="","",'Completed Projects Pending PW'!V34)</f>
        <v/>
      </c>
      <c r="G97" s="1028" t="str">
        <f>IF('Completed Projects Pending PW'!A34="","",'Completed Projects Pending PW'!W34)</f>
        <v/>
      </c>
      <c r="H97" s="1411" t="str">
        <f>IF('Completed Projects Pending PW'!A34="","",'Completed Projects Pending PW'!N34)</f>
        <v/>
      </c>
    </row>
    <row r="98" spans="1:8">
      <c r="A98" s="1030" t="str">
        <f>IF('Completed Projects Pending PW'!A35="","",'Completed Projects Pending PW'!A35)</f>
        <v/>
      </c>
      <c r="B98" s="1027" t="str">
        <f>IF('Completed Projects Pending PW'!A35="","",'Completed Projects Pending PW'!B35)</f>
        <v/>
      </c>
      <c r="C98" s="1027" t="str">
        <f>IF('Completed Projects Pending PW'!A35="","",'Completed Projects Pending PW'!D35)</f>
        <v/>
      </c>
      <c r="D98" s="1027" t="str">
        <f>IF('Completed Projects Pending PW'!A35="","",'Completed Projects Pending PW'!F35)</f>
        <v/>
      </c>
      <c r="E98" s="1028" t="str">
        <f>IF('Completed Projects Pending PW'!A35="","",'Completed Projects Pending PW'!H35)</f>
        <v/>
      </c>
      <c r="F98" s="1028" t="str">
        <f>IF('Completed Projects Pending PW'!A35="","",'Completed Projects Pending PW'!V35)</f>
        <v/>
      </c>
      <c r="G98" s="1028" t="str">
        <f>IF('Completed Projects Pending PW'!A35="","",'Completed Projects Pending PW'!W35)</f>
        <v/>
      </c>
      <c r="H98" s="1411" t="str">
        <f>IF('Completed Projects Pending PW'!A35="","",'Completed Projects Pending PW'!N35)</f>
        <v/>
      </c>
    </row>
    <row r="99" spans="1:8">
      <c r="A99" s="1030" t="str">
        <f>IF('Completed Projects Pending PW'!A36="","",'Completed Projects Pending PW'!A36)</f>
        <v/>
      </c>
      <c r="B99" s="1027" t="str">
        <f>IF('Completed Projects Pending PW'!A36="","",'Completed Projects Pending PW'!B36)</f>
        <v/>
      </c>
      <c r="C99" s="1027" t="str">
        <f>IF('Completed Projects Pending PW'!A36="","",'Completed Projects Pending PW'!D36)</f>
        <v/>
      </c>
      <c r="D99" s="1027" t="str">
        <f>IF('Completed Projects Pending PW'!A36="","",'Completed Projects Pending PW'!F36)</f>
        <v/>
      </c>
      <c r="E99" s="1028" t="str">
        <f>IF('Completed Projects Pending PW'!A36="","",'Completed Projects Pending PW'!H36)</f>
        <v/>
      </c>
      <c r="F99" s="1028" t="str">
        <f>IF('Completed Projects Pending PW'!A36="","",'Completed Projects Pending PW'!V36)</f>
        <v/>
      </c>
      <c r="G99" s="1028" t="str">
        <f>IF('Completed Projects Pending PW'!A36="","",'Completed Projects Pending PW'!W36)</f>
        <v/>
      </c>
      <c r="H99" s="1411" t="str">
        <f>IF('Completed Projects Pending PW'!A36="","",'Completed Projects Pending PW'!N36)</f>
        <v/>
      </c>
    </row>
    <row r="100" spans="1:8">
      <c r="A100" s="1030" t="str">
        <f>IF('Completed Projects Pending PW'!A37="","",'Completed Projects Pending PW'!A37)</f>
        <v/>
      </c>
      <c r="B100" s="1027" t="str">
        <f>IF('Completed Projects Pending PW'!A37="","",'Completed Projects Pending PW'!B37)</f>
        <v/>
      </c>
      <c r="C100" s="1027" t="str">
        <f>IF('Completed Projects Pending PW'!A37="","",'Completed Projects Pending PW'!D37)</f>
        <v/>
      </c>
      <c r="D100" s="1027" t="str">
        <f>IF('Completed Projects Pending PW'!A37="","",'Completed Projects Pending PW'!F37)</f>
        <v/>
      </c>
      <c r="E100" s="1028" t="str">
        <f>IF('Completed Projects Pending PW'!A37="","",'Completed Projects Pending PW'!H37)</f>
        <v/>
      </c>
      <c r="F100" s="1028" t="str">
        <f>IF('Completed Projects Pending PW'!A37="","",'Completed Projects Pending PW'!V37)</f>
        <v/>
      </c>
      <c r="G100" s="1028" t="str">
        <f>IF('Completed Projects Pending PW'!A37="","",'Completed Projects Pending PW'!W37)</f>
        <v/>
      </c>
      <c r="H100" s="1411" t="str">
        <f>IF('Completed Projects Pending PW'!A37="","",'Completed Projects Pending PW'!N37)</f>
        <v/>
      </c>
    </row>
    <row r="101" spans="1:8">
      <c r="A101" s="1030" t="str">
        <f>IF('Completed Projects Pending PW'!A38="","",'Completed Projects Pending PW'!A38)</f>
        <v/>
      </c>
      <c r="B101" s="1027" t="str">
        <f>IF('Completed Projects Pending PW'!A38="","",'Completed Projects Pending PW'!B38)</f>
        <v/>
      </c>
      <c r="C101" s="1027" t="str">
        <f>IF('Completed Projects Pending PW'!A38="","",'Completed Projects Pending PW'!D38)</f>
        <v/>
      </c>
      <c r="D101" s="1027" t="str">
        <f>IF('Completed Projects Pending PW'!A38="","",'Completed Projects Pending PW'!F38)</f>
        <v/>
      </c>
      <c r="E101" s="1028" t="str">
        <f>IF('Completed Projects Pending PW'!A38="","",'Completed Projects Pending PW'!H38)</f>
        <v/>
      </c>
      <c r="F101" s="1028" t="str">
        <f>IF('Completed Projects Pending PW'!A38="","",'Completed Projects Pending PW'!V38)</f>
        <v/>
      </c>
      <c r="G101" s="1028" t="str">
        <f>IF('Completed Projects Pending PW'!A38="","",'Completed Projects Pending PW'!W38)</f>
        <v/>
      </c>
      <c r="H101" s="1411" t="str">
        <f>IF('Completed Projects Pending PW'!A38="","",'Completed Projects Pending PW'!N38)</f>
        <v/>
      </c>
    </row>
    <row r="102" spans="1:8">
      <c r="A102" s="1030" t="str">
        <f>IF('Completed Projects Pending PW'!A39="","",'Completed Projects Pending PW'!A39)</f>
        <v/>
      </c>
      <c r="B102" s="1027" t="str">
        <f>IF('Completed Projects Pending PW'!A39="","",'Completed Projects Pending PW'!B39)</f>
        <v/>
      </c>
      <c r="C102" s="1027" t="str">
        <f>IF('Completed Projects Pending PW'!A39="","",'Completed Projects Pending PW'!D39)</f>
        <v/>
      </c>
      <c r="D102" s="1027" t="str">
        <f>IF('Completed Projects Pending PW'!A39="","",'Completed Projects Pending PW'!F39)</f>
        <v/>
      </c>
      <c r="E102" s="1028" t="str">
        <f>IF('Completed Projects Pending PW'!A39="","",'Completed Projects Pending PW'!H39)</f>
        <v/>
      </c>
      <c r="F102" s="1028" t="str">
        <f>IF('Completed Projects Pending PW'!A39="","",'Completed Projects Pending PW'!V39)</f>
        <v/>
      </c>
      <c r="G102" s="1028" t="str">
        <f>IF('Completed Projects Pending PW'!A39="","",'Completed Projects Pending PW'!W39)</f>
        <v/>
      </c>
      <c r="H102" s="1411" t="str">
        <f>IF('Completed Projects Pending PW'!A39="","",'Completed Projects Pending PW'!N39)</f>
        <v/>
      </c>
    </row>
    <row r="103" spans="1:8">
      <c r="A103" s="1033" t="s">
        <v>39</v>
      </c>
      <c r="B103" s="1034"/>
      <c r="C103" s="1034"/>
      <c r="D103" s="1034"/>
      <c r="E103" s="1035" t="e">
        <f>SUM(E62:E102)</f>
        <v>#REF!</v>
      </c>
      <c r="F103" s="1035" t="e">
        <f>SUM(F62:F102)</f>
        <v>#REF!</v>
      </c>
      <c r="G103" s="1035" t="e">
        <f>SUM(G62:G102)</f>
        <v>#REF!</v>
      </c>
      <c r="H103" s="1044"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2" t="s">
        <v>441</v>
      </c>
      <c r="C1" s="1492"/>
      <c r="D1" s="427"/>
      <c r="E1" s="1492" t="s">
        <v>442</v>
      </c>
      <c r="F1" s="149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3"/>
      <c r="B1" s="1493"/>
      <c r="C1" s="1493"/>
      <c r="D1" s="1493"/>
      <c r="E1" s="1493"/>
      <c r="F1" s="1493"/>
      <c r="G1" s="1493"/>
      <c r="H1" s="1494" t="s">
        <v>481</v>
      </c>
      <c r="I1" s="1494"/>
      <c r="J1" s="1494"/>
      <c r="K1" s="1494"/>
      <c r="L1" s="1494"/>
      <c r="M1" s="1494"/>
      <c r="N1" s="1494"/>
      <c r="O1" s="1494"/>
      <c r="P1" s="189"/>
      <c r="Q1" s="1495" t="s">
        <v>97</v>
      </c>
      <c r="R1" s="1495"/>
      <c r="S1" s="1496"/>
      <c r="T1" s="1495"/>
      <c r="U1" s="1495"/>
      <c r="V1" s="1495"/>
      <c r="W1" s="1495"/>
      <c r="X1" s="149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D1" activePane="topRight" state="frozen"/>
      <selection pane="topRight" activeCell="G3" sqref="G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4" t="s">
        <v>527</v>
      </c>
      <c r="B1" s="1055" t="s">
        <v>90</v>
      </c>
      <c r="C1" s="1055" t="s">
        <v>91</v>
      </c>
      <c r="D1" s="1055" t="s">
        <v>444</v>
      </c>
      <c r="E1" s="1055" t="s">
        <v>528</v>
      </c>
      <c r="F1" s="1055" t="s">
        <v>529</v>
      </c>
      <c r="G1" s="1055" t="s">
        <v>92</v>
      </c>
      <c r="H1" s="1055" t="s">
        <v>68</v>
      </c>
      <c r="I1" s="1055" t="s">
        <v>93</v>
      </c>
      <c r="J1" s="1055" t="s">
        <v>26</v>
      </c>
      <c r="K1" s="1055" t="s">
        <v>530</v>
      </c>
      <c r="L1" s="1055" t="s">
        <v>96</v>
      </c>
      <c r="M1" s="1055" t="s">
        <v>95</v>
      </c>
      <c r="N1" s="1056" t="s">
        <v>531</v>
      </c>
      <c r="O1" s="1055" t="s">
        <v>94</v>
      </c>
      <c r="P1" s="1057" t="s">
        <v>97</v>
      </c>
      <c r="Q1" s="1058" t="s">
        <v>98</v>
      </c>
      <c r="R1" s="1058" t="s">
        <v>532</v>
      </c>
      <c r="S1" s="1058" t="s">
        <v>533</v>
      </c>
      <c r="T1" s="1058" t="s">
        <v>534</v>
      </c>
      <c r="U1" s="1058" t="s">
        <v>535</v>
      </c>
      <c r="V1" s="1058" t="s">
        <v>69</v>
      </c>
      <c r="W1" s="1058" t="s">
        <v>536</v>
      </c>
      <c r="X1" s="1058" t="s">
        <v>537</v>
      </c>
      <c r="Y1" s="1058" t="s">
        <v>496</v>
      </c>
      <c r="Z1" s="1058" t="s">
        <v>538</v>
      </c>
      <c r="AA1" s="1059" t="s">
        <v>539</v>
      </c>
      <c r="AB1" s="1058" t="s">
        <v>498</v>
      </c>
      <c r="AC1" s="1058" t="s">
        <v>540</v>
      </c>
      <c r="AD1" s="1060" t="s">
        <v>541</v>
      </c>
    </row>
    <row r="2" spans="1:31" s="716" customFormat="1" ht="24.75" customHeight="1">
      <c r="A2" s="1416" t="s">
        <v>542</v>
      </c>
      <c r="B2" s="1268" t="s">
        <v>543</v>
      </c>
      <c r="C2" s="1419">
        <v>46199</v>
      </c>
      <c r="D2" s="358" t="s">
        <v>50</v>
      </c>
      <c r="E2" s="1418">
        <v>46143</v>
      </c>
      <c r="F2" s="1417" t="s">
        <v>59</v>
      </c>
      <c r="G2" s="1255" t="s">
        <v>544</v>
      </c>
      <c r="H2" s="1498">
        <v>21</v>
      </c>
      <c r="I2" s="372" t="s">
        <v>545</v>
      </c>
      <c r="J2" s="1064" t="s">
        <v>30</v>
      </c>
      <c r="K2" s="1499"/>
      <c r="L2" s="1418">
        <v>46147</v>
      </c>
      <c r="M2" s="372" t="s">
        <v>110</v>
      </c>
      <c r="N2" s="996">
        <v>81882</v>
      </c>
      <c r="O2" s="372" t="s">
        <v>110</v>
      </c>
      <c r="P2" s="708" t="s">
        <v>35</v>
      </c>
      <c r="Q2" s="1500">
        <v>46146</v>
      </c>
      <c r="R2" s="703"/>
      <c r="S2" s="1500"/>
      <c r="T2" s="1500"/>
      <c r="U2" s="1500"/>
      <c r="V2" s="1501">
        <v>6481</v>
      </c>
      <c r="W2" s="1240"/>
      <c r="X2" s="1502">
        <f>SUM(V2-W2)</f>
        <v>6481</v>
      </c>
      <c r="Y2" s="1256">
        <f>IFERROR($W2/$V2, 0)</f>
        <v>0</v>
      </c>
      <c r="Z2" s="1500"/>
      <c r="AA2" s="698">
        <v>0</v>
      </c>
      <c r="AB2" s="698">
        <v>0</v>
      </c>
      <c r="AC2" s="1062">
        <v>0</v>
      </c>
      <c r="AD2" s="1049" t="s">
        <v>546</v>
      </c>
      <c r="AE2" s="715"/>
    </row>
    <row r="3" spans="1:31" s="716" customFormat="1" ht="24.75" customHeight="1">
      <c r="A3" s="1416" t="s">
        <v>547</v>
      </c>
      <c r="B3" s="1268" t="s">
        <v>543</v>
      </c>
      <c r="C3" s="1419">
        <v>46199</v>
      </c>
      <c r="D3" s="358" t="s">
        <v>50</v>
      </c>
      <c r="E3" s="1418">
        <v>46143</v>
      </c>
      <c r="F3" s="1417" t="s">
        <v>59</v>
      </c>
      <c r="G3" s="1255" t="s">
        <v>548</v>
      </c>
      <c r="H3" s="1498">
        <v>46</v>
      </c>
      <c r="I3" s="372" t="s">
        <v>545</v>
      </c>
      <c r="J3" s="1064" t="s">
        <v>30</v>
      </c>
      <c r="K3" s="1499"/>
      <c r="L3" s="1418">
        <v>46147</v>
      </c>
      <c r="M3" s="372" t="s">
        <v>110</v>
      </c>
      <c r="N3" s="996">
        <v>71754.5</v>
      </c>
      <c r="O3" s="372" t="s">
        <v>110</v>
      </c>
      <c r="P3" s="708" t="s">
        <v>35</v>
      </c>
      <c r="Q3" s="1500">
        <v>46147</v>
      </c>
      <c r="R3" s="703"/>
      <c r="S3" s="1500"/>
      <c r="T3" s="1500"/>
      <c r="U3" s="1500"/>
      <c r="V3" s="1501">
        <v>5649</v>
      </c>
      <c r="W3" s="1240"/>
      <c r="X3" s="1502">
        <f>SUM(V3-W3)</f>
        <v>5649</v>
      </c>
      <c r="Y3" s="1256">
        <f>IFERROR($W3/$V3, 0)</f>
        <v>0</v>
      </c>
      <c r="Z3" s="1500"/>
      <c r="AA3" s="698">
        <v>0</v>
      </c>
      <c r="AB3" s="698">
        <v>0</v>
      </c>
      <c r="AC3" s="1062">
        <v>0</v>
      </c>
      <c r="AD3" s="1049" t="s">
        <v>549</v>
      </c>
      <c r="AE3" s="715"/>
    </row>
    <row r="4" spans="1:31" s="716" customFormat="1" ht="24.75" customHeight="1">
      <c r="A4" s="1416" t="s">
        <v>550</v>
      </c>
      <c r="B4" s="1268" t="s">
        <v>543</v>
      </c>
      <c r="C4" s="1419">
        <v>46199</v>
      </c>
      <c r="D4" s="1419"/>
      <c r="E4" s="1418"/>
      <c r="F4" s="1417"/>
      <c r="G4" s="1255"/>
      <c r="H4" s="1498">
        <v>94</v>
      </c>
      <c r="I4" s="372" t="s">
        <v>545</v>
      </c>
      <c r="J4" s="1064" t="s">
        <v>30</v>
      </c>
      <c r="K4" s="1499"/>
      <c r="L4" s="1418"/>
      <c r="M4" s="372" t="s">
        <v>110</v>
      </c>
      <c r="N4" s="996">
        <v>94021.5</v>
      </c>
      <c r="O4" s="372" t="s">
        <v>110</v>
      </c>
      <c r="P4" s="708" t="s">
        <v>32</v>
      </c>
      <c r="Q4" s="1500"/>
      <c r="R4" s="703"/>
      <c r="S4" s="1500"/>
      <c r="T4" s="1500"/>
      <c r="U4" s="1500"/>
      <c r="V4" s="1501">
        <v>7741</v>
      </c>
      <c r="W4" s="1240"/>
      <c r="X4" s="1502">
        <f>SUM(V4-W4)</f>
        <v>7741</v>
      </c>
      <c r="Y4" s="1256">
        <f>IFERROR($W4/$V4, 0)</f>
        <v>0</v>
      </c>
      <c r="Z4" s="1500"/>
      <c r="AA4" s="698">
        <v>0</v>
      </c>
      <c r="AB4" s="698">
        <v>0</v>
      </c>
      <c r="AC4" s="1062">
        <v>0</v>
      </c>
      <c r="AD4" s="1049" t="s">
        <v>551</v>
      </c>
      <c r="AE4" s="715"/>
    </row>
    <row r="5" spans="1:31" s="716" customFormat="1" ht="24.75" customHeight="1">
      <c r="A5" s="1416" t="s">
        <v>552</v>
      </c>
      <c r="B5" s="1268" t="s">
        <v>543</v>
      </c>
      <c r="C5" s="1419">
        <v>46199</v>
      </c>
      <c r="D5" s="1419"/>
      <c r="E5" s="1418"/>
      <c r="F5" s="1417"/>
      <c r="G5" s="1255"/>
      <c r="H5" s="1498">
        <v>65</v>
      </c>
      <c r="I5" s="372" t="s">
        <v>545</v>
      </c>
      <c r="J5" s="1064" t="s">
        <v>30</v>
      </c>
      <c r="K5" s="1499"/>
      <c r="L5" s="1418"/>
      <c r="M5" s="372" t="s">
        <v>110</v>
      </c>
      <c r="N5" s="996">
        <v>97544</v>
      </c>
      <c r="O5" s="372" t="s">
        <v>110</v>
      </c>
      <c r="P5" s="708" t="s">
        <v>32</v>
      </c>
      <c r="Q5" s="1500"/>
      <c r="R5" s="703"/>
      <c r="S5" s="1500"/>
      <c r="T5" s="1500"/>
      <c r="U5" s="1500"/>
      <c r="V5" s="1501">
        <v>7771</v>
      </c>
      <c r="W5" s="1240"/>
      <c r="X5" s="1502">
        <f>SUM(V5-W5)</f>
        <v>7771</v>
      </c>
      <c r="Y5" s="1256">
        <f>IFERROR($W5/$V5, 0)</f>
        <v>0</v>
      </c>
      <c r="Z5" s="1500"/>
      <c r="AA5" s="698">
        <v>0</v>
      </c>
      <c r="AB5" s="698">
        <v>0</v>
      </c>
      <c r="AC5" s="1062">
        <v>0</v>
      </c>
      <c r="AD5" s="1049" t="s">
        <v>551</v>
      </c>
      <c r="AE5" s="715"/>
    </row>
    <row r="6" spans="1:31" s="716" customFormat="1" ht="24.75" customHeight="1">
      <c r="A6" s="1416" t="s">
        <v>553</v>
      </c>
      <c r="B6" s="1268" t="s">
        <v>543</v>
      </c>
      <c r="C6" s="1419">
        <v>46199</v>
      </c>
      <c r="D6" s="1419"/>
      <c r="E6" s="1418"/>
      <c r="F6" s="1417"/>
      <c r="G6" s="1255"/>
      <c r="H6" s="1498">
        <v>31</v>
      </c>
      <c r="I6" s="372" t="s">
        <v>545</v>
      </c>
      <c r="J6" s="1064" t="s">
        <v>30</v>
      </c>
      <c r="K6" s="1499"/>
      <c r="L6" s="1418"/>
      <c r="M6" s="372" t="s">
        <v>110</v>
      </c>
      <c r="N6" s="996">
        <v>73945</v>
      </c>
      <c r="O6" s="372" t="s">
        <v>110</v>
      </c>
      <c r="P6" s="708" t="s">
        <v>32</v>
      </c>
      <c r="Q6" s="1500"/>
      <c r="R6" s="703"/>
      <c r="S6" s="1500"/>
      <c r="T6" s="1500"/>
      <c r="U6" s="1500"/>
      <c r="V6" s="1501">
        <v>5923</v>
      </c>
      <c r="W6" s="1240"/>
      <c r="X6" s="1502">
        <f>SUM(V6-W6)</f>
        <v>5923</v>
      </c>
      <c r="Y6" s="1256">
        <f>IFERROR($W6/$V6, 0)</f>
        <v>0</v>
      </c>
      <c r="Z6" s="1500"/>
      <c r="AA6" s="698">
        <v>0</v>
      </c>
      <c r="AB6" s="698">
        <v>0</v>
      </c>
      <c r="AC6" s="1062">
        <v>0</v>
      </c>
      <c r="AD6" s="1049" t="s">
        <v>551</v>
      </c>
      <c r="AE6" s="715"/>
    </row>
    <row r="7" spans="1:31" s="716" customFormat="1" ht="24.75" customHeight="1">
      <c r="A7" s="1416" t="s">
        <v>554</v>
      </c>
      <c r="B7" s="1268" t="s">
        <v>543</v>
      </c>
      <c r="C7" s="1419">
        <v>46199</v>
      </c>
      <c r="D7" s="1419"/>
      <c r="E7" s="1418"/>
      <c r="F7" s="1417"/>
      <c r="G7" s="1255"/>
      <c r="H7" s="1498">
        <v>93</v>
      </c>
      <c r="I7" s="372" t="s">
        <v>545</v>
      </c>
      <c r="J7" s="1064" t="s">
        <v>30</v>
      </c>
      <c r="K7" s="1499"/>
      <c r="L7" s="1418"/>
      <c r="M7" s="372" t="s">
        <v>110</v>
      </c>
      <c r="N7" s="996">
        <v>111096</v>
      </c>
      <c r="O7" s="372" t="s">
        <v>110</v>
      </c>
      <c r="P7" s="708" t="s">
        <v>32</v>
      </c>
      <c r="Q7" s="1500"/>
      <c r="R7" s="703"/>
      <c r="S7" s="1500"/>
      <c r="T7" s="1500"/>
      <c r="U7" s="1500"/>
      <c r="V7" s="1501">
        <v>9483</v>
      </c>
      <c r="W7" s="1240"/>
      <c r="X7" s="1502">
        <f>SUM(V7-W7)</f>
        <v>9483</v>
      </c>
      <c r="Y7" s="1256">
        <f>IFERROR($W7/$V7, 0)</f>
        <v>0</v>
      </c>
      <c r="Z7" s="1500"/>
      <c r="AA7" s="698">
        <v>0</v>
      </c>
      <c r="AB7" s="698">
        <v>0</v>
      </c>
      <c r="AC7" s="1062">
        <v>0</v>
      </c>
      <c r="AD7" s="1049" t="s">
        <v>551</v>
      </c>
      <c r="AE7" s="715"/>
    </row>
    <row r="8" spans="1:31" s="716" customFormat="1" ht="24.75" customHeight="1">
      <c r="A8" s="1416" t="s">
        <v>555</v>
      </c>
      <c r="B8" s="1268" t="s">
        <v>543</v>
      </c>
      <c r="C8" s="1419">
        <v>46199</v>
      </c>
      <c r="D8" s="1419"/>
      <c r="E8" s="1418"/>
      <c r="F8" s="1417"/>
      <c r="G8" s="1255"/>
      <c r="H8" s="1498">
        <v>73</v>
      </c>
      <c r="I8" s="372" t="s">
        <v>545</v>
      </c>
      <c r="J8" s="1064" t="s">
        <v>30</v>
      </c>
      <c r="K8" s="1499"/>
      <c r="L8" s="1418"/>
      <c r="M8" s="372" t="s">
        <v>110</v>
      </c>
      <c r="N8" s="996">
        <v>132347.5</v>
      </c>
      <c r="O8" s="372" t="s">
        <v>110</v>
      </c>
      <c r="P8" s="708" t="s">
        <v>32</v>
      </c>
      <c r="Q8" s="1500"/>
      <c r="R8" s="703"/>
      <c r="S8" s="1500"/>
      <c r="T8" s="1500"/>
      <c r="U8" s="1500"/>
      <c r="V8" s="1501">
        <v>11206</v>
      </c>
      <c r="W8" s="1240"/>
      <c r="X8" s="1502">
        <f>SUM(V8-W8)</f>
        <v>11206</v>
      </c>
      <c r="Y8" s="1256">
        <f>IFERROR($W8/$V8, 0)</f>
        <v>0</v>
      </c>
      <c r="Z8" s="1500"/>
      <c r="AA8" s="698">
        <v>0</v>
      </c>
      <c r="AB8" s="698">
        <v>0</v>
      </c>
      <c r="AC8" s="1062">
        <v>0</v>
      </c>
      <c r="AD8" s="1049" t="s">
        <v>551</v>
      </c>
      <c r="AE8" s="715"/>
    </row>
    <row r="9" spans="1:31" s="716" customFormat="1" ht="24.75" customHeight="1">
      <c r="A9" s="1416" t="s">
        <v>556</v>
      </c>
      <c r="B9" s="1268" t="s">
        <v>543</v>
      </c>
      <c r="C9" s="1419">
        <v>46199</v>
      </c>
      <c r="D9" s="1419"/>
      <c r="E9" s="1418"/>
      <c r="F9" s="1417"/>
      <c r="G9" s="1255"/>
      <c r="H9" s="1498">
        <v>79</v>
      </c>
      <c r="I9" s="372" t="s">
        <v>545</v>
      </c>
      <c r="J9" s="1064" t="s">
        <v>30</v>
      </c>
      <c r="K9" s="1499"/>
      <c r="L9" s="1418"/>
      <c r="M9" s="372" t="s">
        <v>110</v>
      </c>
      <c r="N9" s="996">
        <v>100208</v>
      </c>
      <c r="O9" s="372" t="s">
        <v>110</v>
      </c>
      <c r="P9" s="708" t="s">
        <v>32</v>
      </c>
      <c r="Q9" s="1500"/>
      <c r="R9" s="703"/>
      <c r="S9" s="1500"/>
      <c r="T9" s="1500"/>
      <c r="U9" s="1500"/>
      <c r="V9" s="1501">
        <v>8175</v>
      </c>
      <c r="W9" s="1240"/>
      <c r="X9" s="1502">
        <f>SUM(V9-W9)</f>
        <v>8175</v>
      </c>
      <c r="Y9" s="1256">
        <f>IFERROR($W9/$V9, 0)</f>
        <v>0</v>
      </c>
      <c r="Z9" s="1500"/>
      <c r="AA9" s="698">
        <v>0</v>
      </c>
      <c r="AB9" s="698">
        <v>0</v>
      </c>
      <c r="AC9" s="1062">
        <v>0</v>
      </c>
      <c r="AD9" s="1049" t="s">
        <v>551</v>
      </c>
      <c r="AE9" s="715"/>
    </row>
    <row r="10" spans="1:31" s="716" customFormat="1" ht="24.75" customHeight="1">
      <c r="A10" s="1416" t="s">
        <v>557</v>
      </c>
      <c r="B10" s="1268" t="s">
        <v>543</v>
      </c>
      <c r="C10" s="1419">
        <v>46199</v>
      </c>
      <c r="D10" s="1419"/>
      <c r="E10" s="1418"/>
      <c r="F10" s="1417"/>
      <c r="G10" s="1255"/>
      <c r="H10" s="1498">
        <v>110</v>
      </c>
      <c r="I10" s="372" t="s">
        <v>545</v>
      </c>
      <c r="J10" s="1064" t="s">
        <v>30</v>
      </c>
      <c r="K10" s="1499"/>
      <c r="L10" s="1418"/>
      <c r="M10" s="372" t="s">
        <v>110</v>
      </c>
      <c r="N10" s="996">
        <v>101920.5</v>
      </c>
      <c r="O10" s="372" t="s">
        <v>110</v>
      </c>
      <c r="P10" s="708" t="s">
        <v>32</v>
      </c>
      <c r="Q10" s="1500"/>
      <c r="R10" s="703"/>
      <c r="S10" s="1500"/>
      <c r="T10" s="1500"/>
      <c r="U10" s="1500"/>
      <c r="V10" s="1501">
        <v>8444</v>
      </c>
      <c r="W10" s="1240"/>
      <c r="X10" s="1502">
        <f>SUM(V10-W10)</f>
        <v>8444</v>
      </c>
      <c r="Y10" s="1256">
        <f>IFERROR($W10/$V10, 0)</f>
        <v>0</v>
      </c>
      <c r="Z10" s="1500"/>
      <c r="AA10" s="698">
        <v>0</v>
      </c>
      <c r="AB10" s="698">
        <v>0</v>
      </c>
      <c r="AC10" s="1062">
        <v>0</v>
      </c>
      <c r="AD10" s="1049" t="s">
        <v>551</v>
      </c>
      <c r="AE10" s="715"/>
    </row>
    <row r="11" spans="1:31" s="716" customFormat="1" ht="24.75" customHeight="1">
      <c r="A11" s="1416" t="s">
        <v>558</v>
      </c>
      <c r="B11" s="1268" t="s">
        <v>543</v>
      </c>
      <c r="C11" s="1419">
        <v>46199</v>
      </c>
      <c r="D11" s="1419"/>
      <c r="E11" s="1418"/>
      <c r="F11" s="1417"/>
      <c r="G11" s="1255"/>
      <c r="H11" s="1498">
        <v>91</v>
      </c>
      <c r="I11" s="372" t="s">
        <v>545</v>
      </c>
      <c r="J11" s="1064" t="s">
        <v>30</v>
      </c>
      <c r="K11" s="1499"/>
      <c r="L11" s="1418"/>
      <c r="M11" s="372" t="s">
        <v>110</v>
      </c>
      <c r="N11" s="996">
        <v>111633.5</v>
      </c>
      <c r="O11" s="372" t="s">
        <v>110</v>
      </c>
      <c r="P11" s="708" t="s">
        <v>32</v>
      </c>
      <c r="Q11" s="1500"/>
      <c r="R11" s="703"/>
      <c r="S11" s="1500"/>
      <c r="T11" s="1500"/>
      <c r="U11" s="1500"/>
      <c r="V11" s="1501">
        <v>9431</v>
      </c>
      <c r="W11" s="1240"/>
      <c r="X11" s="1502">
        <f>SUM(V11-W11)</f>
        <v>9431</v>
      </c>
      <c r="Y11" s="1256">
        <f>IFERROR($W11/$V11, 0)</f>
        <v>0</v>
      </c>
      <c r="Z11" s="1500"/>
      <c r="AA11" s="698">
        <v>0</v>
      </c>
      <c r="AB11" s="698">
        <v>0</v>
      </c>
      <c r="AC11" s="1062">
        <v>0</v>
      </c>
      <c r="AD11" s="1049" t="s">
        <v>551</v>
      </c>
      <c r="AE11" s="715"/>
    </row>
    <row r="12" spans="1:31" s="716" customFormat="1" ht="24.75" customHeight="1">
      <c r="A12" s="1416" t="s">
        <v>559</v>
      </c>
      <c r="B12" s="1268" t="s">
        <v>543</v>
      </c>
      <c r="C12" s="1419">
        <v>46199</v>
      </c>
      <c r="D12" s="1419"/>
      <c r="E12" s="1418"/>
      <c r="F12" s="1417"/>
      <c r="G12" s="1255"/>
      <c r="H12" s="1498">
        <v>76</v>
      </c>
      <c r="I12" s="372" t="s">
        <v>545</v>
      </c>
      <c r="J12" s="1064" t="s">
        <v>30</v>
      </c>
      <c r="K12" s="1499"/>
      <c r="L12" s="1418"/>
      <c r="M12" s="372" t="s">
        <v>110</v>
      </c>
      <c r="N12" s="996">
        <v>67567.5</v>
      </c>
      <c r="O12" s="372" t="s">
        <v>110</v>
      </c>
      <c r="P12" s="708" t="s">
        <v>32</v>
      </c>
      <c r="Q12" s="1500"/>
      <c r="R12" s="703"/>
      <c r="S12" s="1500"/>
      <c r="T12" s="1500"/>
      <c r="U12" s="1500"/>
      <c r="V12" s="1501">
        <v>5460</v>
      </c>
      <c r="W12" s="1240"/>
      <c r="X12" s="1502">
        <f>SUM(V12-W12)</f>
        <v>5460</v>
      </c>
      <c r="Y12" s="1256">
        <f>IFERROR($W12/$V12, 0)</f>
        <v>0</v>
      </c>
      <c r="Z12" s="1500"/>
      <c r="AA12" s="698">
        <v>0</v>
      </c>
      <c r="AB12" s="698">
        <v>0</v>
      </c>
      <c r="AC12" s="1062">
        <v>0</v>
      </c>
      <c r="AD12" s="1049" t="s">
        <v>551</v>
      </c>
      <c r="AE12" s="715"/>
    </row>
    <row r="13" spans="1:31" s="716" customFormat="1" ht="24.75" customHeight="1">
      <c r="A13" s="1416" t="s">
        <v>560</v>
      </c>
      <c r="B13" s="1268" t="s">
        <v>543</v>
      </c>
      <c r="C13" s="1419">
        <v>46199</v>
      </c>
      <c r="D13" s="1419"/>
      <c r="E13" s="1418"/>
      <c r="F13" s="1417"/>
      <c r="G13" s="1255"/>
      <c r="H13" s="1498">
        <v>51</v>
      </c>
      <c r="I13" s="372" t="s">
        <v>545</v>
      </c>
      <c r="J13" s="1064" t="s">
        <v>30</v>
      </c>
      <c r="K13" s="1499"/>
      <c r="L13" s="1418"/>
      <c r="M13" s="372" t="s">
        <v>110</v>
      </c>
      <c r="N13" s="996">
        <v>97514.75</v>
      </c>
      <c r="O13" s="372" t="s">
        <v>110</v>
      </c>
      <c r="P13" s="708" t="s">
        <v>32</v>
      </c>
      <c r="Q13" s="1500"/>
      <c r="R13" s="703"/>
      <c r="S13" s="1500"/>
      <c r="T13" s="1500"/>
      <c r="U13" s="1500"/>
      <c r="V13" s="1501">
        <v>7958</v>
      </c>
      <c r="W13" s="1240"/>
      <c r="X13" s="1502">
        <f>SUM(V13-W13)</f>
        <v>7958</v>
      </c>
      <c r="Y13" s="1256">
        <f>IFERROR($W13/$V13, 0)</f>
        <v>0</v>
      </c>
      <c r="Z13" s="1500"/>
      <c r="AA13" s="698">
        <v>0</v>
      </c>
      <c r="AB13" s="698">
        <v>0</v>
      </c>
      <c r="AC13" s="1062">
        <v>0</v>
      </c>
      <c r="AD13" s="1049" t="s">
        <v>551</v>
      </c>
      <c r="AE13" s="715"/>
    </row>
    <row r="14" spans="1:31" s="716" customFormat="1" ht="24.75" customHeight="1">
      <c r="A14" s="1416" t="s">
        <v>561</v>
      </c>
      <c r="B14" s="1268" t="s">
        <v>543</v>
      </c>
      <c r="C14" s="1419">
        <v>46199</v>
      </c>
      <c r="D14" s="1419"/>
      <c r="E14" s="1418"/>
      <c r="F14" s="1417"/>
      <c r="G14" s="1255"/>
      <c r="H14" s="1498">
        <v>63</v>
      </c>
      <c r="I14" s="372" t="s">
        <v>545</v>
      </c>
      <c r="J14" s="1064" t="s">
        <v>30</v>
      </c>
      <c r="K14" s="1499"/>
      <c r="L14" s="1418"/>
      <c r="M14" s="372" t="s">
        <v>110</v>
      </c>
      <c r="N14" s="996">
        <v>54827.5</v>
      </c>
      <c r="O14" s="372" t="s">
        <v>110</v>
      </c>
      <c r="P14" s="708" t="s">
        <v>32</v>
      </c>
      <c r="Q14" s="1500"/>
      <c r="R14" s="703"/>
      <c r="S14" s="1500"/>
      <c r="T14" s="1500"/>
      <c r="U14" s="1500"/>
      <c r="V14" s="1501">
        <v>4414</v>
      </c>
      <c r="W14" s="1240"/>
      <c r="X14" s="1502">
        <f>SUM(V14-W14)</f>
        <v>4414</v>
      </c>
      <c r="Y14" s="1256">
        <f>IFERROR($W14/$V14, 0)</f>
        <v>0</v>
      </c>
      <c r="Z14" s="1500"/>
      <c r="AA14" s="698">
        <v>0</v>
      </c>
      <c r="AB14" s="698">
        <v>0</v>
      </c>
      <c r="AC14" s="1062">
        <v>0</v>
      </c>
      <c r="AD14" s="1049" t="s">
        <v>551</v>
      </c>
      <c r="AE14" s="715"/>
    </row>
    <row r="15" spans="1:31" s="716" customFormat="1" ht="24.75" customHeight="1">
      <c r="A15" s="1416" t="s">
        <v>562</v>
      </c>
      <c r="B15" s="1268" t="s">
        <v>543</v>
      </c>
      <c r="C15" s="1419">
        <v>46199</v>
      </c>
      <c r="D15" s="1419"/>
      <c r="E15" s="1418"/>
      <c r="F15" s="1417"/>
      <c r="G15" s="1255"/>
      <c r="H15" s="1498">
        <v>42</v>
      </c>
      <c r="I15" s="372" t="s">
        <v>545</v>
      </c>
      <c r="J15" s="1064" t="s">
        <v>30</v>
      </c>
      <c r="K15" s="1499"/>
      <c r="L15" s="1418"/>
      <c r="M15" s="372" t="s">
        <v>110</v>
      </c>
      <c r="N15" s="996">
        <v>101724.5</v>
      </c>
      <c r="O15" s="372" t="s">
        <v>110</v>
      </c>
      <c r="P15" s="708" t="s">
        <v>32</v>
      </c>
      <c r="Q15" s="1500"/>
      <c r="R15" s="703"/>
      <c r="S15" s="1500"/>
      <c r="T15" s="1500"/>
      <c r="U15" s="1500"/>
      <c r="V15" s="1501">
        <v>7993</v>
      </c>
      <c r="W15" s="1240"/>
      <c r="X15" s="1502">
        <f>SUM(V15-W15)</f>
        <v>7993</v>
      </c>
      <c r="Y15" s="1256">
        <f>IFERROR($W15/$V15, 0)</f>
        <v>0</v>
      </c>
      <c r="Z15" s="1500"/>
      <c r="AA15" s="698">
        <v>0</v>
      </c>
      <c r="AB15" s="698">
        <v>0</v>
      </c>
      <c r="AC15" s="1062">
        <v>0</v>
      </c>
      <c r="AD15" s="1049" t="s">
        <v>551</v>
      </c>
      <c r="AE15" s="715"/>
    </row>
    <row r="16" spans="1:31" s="716" customFormat="1" ht="24.75" customHeight="1">
      <c r="A16" s="1416" t="s">
        <v>563</v>
      </c>
      <c r="B16" s="1268" t="s">
        <v>543</v>
      </c>
      <c r="C16" s="1419">
        <v>46199</v>
      </c>
      <c r="D16" s="1419"/>
      <c r="E16" s="1418"/>
      <c r="F16" s="1417"/>
      <c r="G16" s="1255"/>
      <c r="H16" s="1498">
        <v>67</v>
      </c>
      <c r="I16" s="372" t="s">
        <v>545</v>
      </c>
      <c r="J16" s="1064" t="s">
        <v>30</v>
      </c>
      <c r="K16" s="1499"/>
      <c r="L16" s="1418"/>
      <c r="M16" s="372" t="s">
        <v>110</v>
      </c>
      <c r="N16" s="996">
        <v>95128</v>
      </c>
      <c r="O16" s="372" t="s">
        <v>110</v>
      </c>
      <c r="P16" s="708" t="s">
        <v>32</v>
      </c>
      <c r="Q16" s="1500"/>
      <c r="R16" s="703"/>
      <c r="S16" s="1500"/>
      <c r="T16" s="1500"/>
      <c r="U16" s="1500"/>
      <c r="V16" s="1501">
        <v>7857</v>
      </c>
      <c r="W16" s="1240"/>
      <c r="X16" s="1502">
        <f>SUM(V16-W16)</f>
        <v>7857</v>
      </c>
      <c r="Y16" s="1256">
        <f>IFERROR($W16/$V16, 0)</f>
        <v>0</v>
      </c>
      <c r="Z16" s="1500"/>
      <c r="AA16" s="698">
        <v>0</v>
      </c>
      <c r="AB16" s="698">
        <v>0</v>
      </c>
      <c r="AC16" s="1062">
        <v>0</v>
      </c>
      <c r="AD16" s="1049" t="s">
        <v>551</v>
      </c>
      <c r="AE16" s="715"/>
    </row>
    <row r="17" spans="1:31" s="716" customFormat="1" ht="24.75" customHeight="1">
      <c r="A17" s="1416" t="s">
        <v>564</v>
      </c>
      <c r="B17" s="1268" t="s">
        <v>543</v>
      </c>
      <c r="C17" s="1419">
        <v>46199</v>
      </c>
      <c r="D17" s="1419"/>
      <c r="E17" s="1418"/>
      <c r="F17" s="1417"/>
      <c r="G17" s="1255"/>
      <c r="H17" s="1498">
        <v>91</v>
      </c>
      <c r="I17" s="372" t="s">
        <v>545</v>
      </c>
      <c r="J17" s="1064" t="s">
        <v>30</v>
      </c>
      <c r="K17" s="1499"/>
      <c r="L17" s="1418"/>
      <c r="M17" s="372" t="s">
        <v>110</v>
      </c>
      <c r="N17" s="996">
        <v>72668.5</v>
      </c>
      <c r="O17" s="372" t="s">
        <v>110</v>
      </c>
      <c r="P17" s="708" t="s">
        <v>32</v>
      </c>
      <c r="Q17" s="1500"/>
      <c r="R17" s="703"/>
      <c r="S17" s="1500"/>
      <c r="T17" s="1500"/>
      <c r="U17" s="1500"/>
      <c r="V17" s="1501">
        <v>5934</v>
      </c>
      <c r="W17" s="1240"/>
      <c r="X17" s="1502">
        <f>SUM(V17-W17)</f>
        <v>5934</v>
      </c>
      <c r="Y17" s="1256">
        <f>IFERROR($W17/$V17, 0)</f>
        <v>0</v>
      </c>
      <c r="Z17" s="1500"/>
      <c r="AA17" s="698">
        <v>0</v>
      </c>
      <c r="AB17" s="698">
        <v>0</v>
      </c>
      <c r="AC17" s="1062">
        <v>0</v>
      </c>
      <c r="AD17" s="1049" t="s">
        <v>551</v>
      </c>
      <c r="AE17" s="715"/>
    </row>
    <row r="18" spans="1:31" s="716" customFormat="1" ht="24.75" customHeight="1">
      <c r="A18" s="1416" t="s">
        <v>565</v>
      </c>
      <c r="B18" s="1268" t="s">
        <v>543</v>
      </c>
      <c r="C18" s="1419">
        <v>46227</v>
      </c>
      <c r="D18" s="1419"/>
      <c r="E18" s="1418"/>
      <c r="F18" s="1417"/>
      <c r="G18" s="1255"/>
      <c r="H18" s="1498">
        <v>88</v>
      </c>
      <c r="I18" s="372" t="s">
        <v>545</v>
      </c>
      <c r="J18" s="1064" t="s">
        <v>30</v>
      </c>
      <c r="K18" s="1499"/>
      <c r="L18" s="1418"/>
      <c r="M18" s="372" t="s">
        <v>110</v>
      </c>
      <c r="N18" s="996">
        <v>96607</v>
      </c>
      <c r="O18" s="372" t="s">
        <v>110</v>
      </c>
      <c r="P18" s="708" t="s">
        <v>32</v>
      </c>
      <c r="Q18" s="1500"/>
      <c r="R18" s="703"/>
      <c r="S18" s="1500"/>
      <c r="T18" s="1500"/>
      <c r="U18" s="1500"/>
      <c r="V18" s="1501">
        <v>7623</v>
      </c>
      <c r="W18" s="1240"/>
      <c r="X18" s="1502">
        <f>SUM(V18-W18)</f>
        <v>7623</v>
      </c>
      <c r="Y18" s="1256">
        <f>IFERROR($W18/$V18, 0)</f>
        <v>0</v>
      </c>
      <c r="Z18" s="1500"/>
      <c r="AA18" s="698">
        <v>0</v>
      </c>
      <c r="AB18" s="698">
        <v>0</v>
      </c>
      <c r="AC18" s="1062">
        <v>0</v>
      </c>
      <c r="AD18" s="1049" t="s">
        <v>551</v>
      </c>
      <c r="AE18" s="715"/>
    </row>
    <row r="19" spans="1:31" s="716" customFormat="1" ht="24.75" customHeight="1">
      <c r="A19" s="1416" t="s">
        <v>566</v>
      </c>
      <c r="B19" s="1268" t="s">
        <v>543</v>
      </c>
      <c r="C19" s="1419">
        <v>46227</v>
      </c>
      <c r="D19" s="1419"/>
      <c r="E19" s="1418"/>
      <c r="F19" s="1417"/>
      <c r="G19" s="1255"/>
      <c r="H19" s="1498">
        <v>75</v>
      </c>
      <c r="I19" s="372" t="s">
        <v>545</v>
      </c>
      <c r="J19" s="1064" t="s">
        <v>30</v>
      </c>
      <c r="K19" s="1499"/>
      <c r="L19" s="1418"/>
      <c r="M19" s="372" t="s">
        <v>110</v>
      </c>
      <c r="N19" s="996">
        <v>95477</v>
      </c>
      <c r="O19" s="372" t="s">
        <v>110</v>
      </c>
      <c r="P19" s="708" t="s">
        <v>32</v>
      </c>
      <c r="Q19" s="1500"/>
      <c r="R19" s="703"/>
      <c r="S19" s="1500"/>
      <c r="T19" s="1500"/>
      <c r="U19" s="1500"/>
      <c r="V19" s="1501">
        <v>7966</v>
      </c>
      <c r="W19" s="1240"/>
      <c r="X19" s="1502">
        <f>SUM(V19-W19)</f>
        <v>7966</v>
      </c>
      <c r="Y19" s="1256">
        <f>IFERROR($W19/$V19, 0)</f>
        <v>0</v>
      </c>
      <c r="Z19" s="1500"/>
      <c r="AA19" s="698">
        <v>0</v>
      </c>
      <c r="AB19" s="698">
        <v>0</v>
      </c>
      <c r="AC19" s="1062">
        <v>0</v>
      </c>
      <c r="AD19" s="1049" t="s">
        <v>551</v>
      </c>
      <c r="AE19" s="715"/>
    </row>
    <row r="20" spans="1:31" s="716" customFormat="1" ht="24.75" customHeight="1">
      <c r="A20" s="1416" t="s">
        <v>567</v>
      </c>
      <c r="B20" s="1268" t="s">
        <v>543</v>
      </c>
      <c r="C20" s="1419">
        <v>46227</v>
      </c>
      <c r="D20" s="1419"/>
      <c r="E20" s="1418"/>
      <c r="F20" s="1417"/>
      <c r="G20" s="1255"/>
      <c r="H20" s="1498">
        <v>97</v>
      </c>
      <c r="I20" s="372" t="s">
        <v>545</v>
      </c>
      <c r="J20" s="1064" t="s">
        <v>30</v>
      </c>
      <c r="K20" s="1499"/>
      <c r="L20" s="1418"/>
      <c r="M20" s="372" t="s">
        <v>110</v>
      </c>
      <c r="N20" s="996">
        <v>94688.5</v>
      </c>
      <c r="O20" s="372" t="s">
        <v>110</v>
      </c>
      <c r="P20" s="708" t="s">
        <v>32</v>
      </c>
      <c r="Q20" s="1500"/>
      <c r="R20" s="703"/>
      <c r="S20" s="1500"/>
      <c r="T20" s="1500"/>
      <c r="U20" s="1500"/>
      <c r="V20" s="1501">
        <v>7856</v>
      </c>
      <c r="W20" s="1240"/>
      <c r="X20" s="1502">
        <f>SUM(V20-W20)</f>
        <v>7856</v>
      </c>
      <c r="Y20" s="1256">
        <f>IFERROR($W20/$V20, 0)</f>
        <v>0</v>
      </c>
      <c r="Z20" s="1500"/>
      <c r="AA20" s="698">
        <v>0</v>
      </c>
      <c r="AB20" s="698">
        <v>0</v>
      </c>
      <c r="AC20" s="1062">
        <v>0</v>
      </c>
      <c r="AD20" s="1049" t="s">
        <v>551</v>
      </c>
      <c r="AE20" s="715"/>
    </row>
    <row r="21" spans="1:31" s="716" customFormat="1" ht="24.75" customHeight="1">
      <c r="A21" s="1416" t="s">
        <v>568</v>
      </c>
      <c r="B21" s="1268" t="s">
        <v>543</v>
      </c>
      <c r="C21" s="1419">
        <v>46227</v>
      </c>
      <c r="D21" s="1419"/>
      <c r="E21" s="1418"/>
      <c r="F21" s="1417"/>
      <c r="G21" s="1255"/>
      <c r="H21" s="1498">
        <v>65</v>
      </c>
      <c r="I21" s="372" t="s">
        <v>545</v>
      </c>
      <c r="J21" s="1064" t="s">
        <v>30</v>
      </c>
      <c r="K21" s="1499"/>
      <c r="L21" s="1418"/>
      <c r="M21" s="372" t="s">
        <v>110</v>
      </c>
      <c r="N21" s="996">
        <v>97700</v>
      </c>
      <c r="O21" s="372" t="s">
        <v>110</v>
      </c>
      <c r="P21" s="708" t="s">
        <v>32</v>
      </c>
      <c r="Q21" s="1500"/>
      <c r="R21" s="703"/>
      <c r="S21" s="1500"/>
      <c r="T21" s="1500"/>
      <c r="U21" s="1500"/>
      <c r="V21" s="1501">
        <v>8047</v>
      </c>
      <c r="W21" s="1240"/>
      <c r="X21" s="1502">
        <f>SUM(V21-W21)</f>
        <v>8047</v>
      </c>
      <c r="Y21" s="1256">
        <f>IFERROR($W21/$V21, 0)</f>
        <v>0</v>
      </c>
      <c r="Z21" s="1500"/>
      <c r="AA21" s="698">
        <v>0</v>
      </c>
      <c r="AB21" s="698">
        <v>0</v>
      </c>
      <c r="AC21" s="1062">
        <v>0</v>
      </c>
      <c r="AD21" s="1049" t="s">
        <v>551</v>
      </c>
      <c r="AE21" s="715"/>
    </row>
    <row r="22" spans="1:31" s="716" customFormat="1" ht="24.75" customHeight="1">
      <c r="A22" s="1416" t="s">
        <v>569</v>
      </c>
      <c r="B22" s="1268" t="s">
        <v>543</v>
      </c>
      <c r="C22" s="1419">
        <v>46227</v>
      </c>
      <c r="D22" s="1419"/>
      <c r="E22" s="1418"/>
      <c r="F22" s="1417"/>
      <c r="G22" s="1255"/>
      <c r="H22" s="1498">
        <v>51</v>
      </c>
      <c r="I22" s="372" t="s">
        <v>545</v>
      </c>
      <c r="J22" s="1064" t="s">
        <v>30</v>
      </c>
      <c r="K22" s="1499"/>
      <c r="L22" s="1418"/>
      <c r="M22" s="372" t="s">
        <v>110</v>
      </c>
      <c r="N22" s="996">
        <v>91700</v>
      </c>
      <c r="O22" s="372" t="s">
        <v>110</v>
      </c>
      <c r="P22" s="708" t="s">
        <v>32</v>
      </c>
      <c r="Q22" s="1500"/>
      <c r="R22" s="703"/>
      <c r="S22" s="1500"/>
      <c r="T22" s="1500"/>
      <c r="U22" s="1500"/>
      <c r="V22" s="1501">
        <v>7529</v>
      </c>
      <c r="W22" s="1240"/>
      <c r="X22" s="1502">
        <f>SUM(V22-W22)</f>
        <v>7529</v>
      </c>
      <c r="Y22" s="1256">
        <f>IFERROR($W22/$V22, 0)</f>
        <v>0</v>
      </c>
      <c r="Z22" s="1500"/>
      <c r="AA22" s="698">
        <v>0</v>
      </c>
      <c r="AB22" s="698">
        <v>0</v>
      </c>
      <c r="AC22" s="1062">
        <v>0</v>
      </c>
      <c r="AD22" s="1049" t="s">
        <v>551</v>
      </c>
      <c r="AE22" s="715"/>
    </row>
    <row r="23" spans="1:31" s="716" customFormat="1" ht="24.75" customHeight="1">
      <c r="A23" s="1416" t="s">
        <v>570</v>
      </c>
      <c r="B23" s="1268" t="s">
        <v>543</v>
      </c>
      <c r="C23" s="1419">
        <v>46227</v>
      </c>
      <c r="D23" s="1419"/>
      <c r="E23" s="1418"/>
      <c r="F23" s="1417"/>
      <c r="G23" s="1255"/>
      <c r="H23" s="1498">
        <v>67</v>
      </c>
      <c r="I23" s="372" t="s">
        <v>545</v>
      </c>
      <c r="J23" s="1064" t="s">
        <v>30</v>
      </c>
      <c r="K23" s="1499"/>
      <c r="L23" s="1418"/>
      <c r="M23" s="372" t="s">
        <v>110</v>
      </c>
      <c r="N23" s="996">
        <v>100866</v>
      </c>
      <c r="O23" s="372" t="s">
        <v>110</v>
      </c>
      <c r="P23" s="708" t="s">
        <v>32</v>
      </c>
      <c r="Q23" s="1500"/>
      <c r="R23" s="703"/>
      <c r="S23" s="1500"/>
      <c r="T23" s="1500"/>
      <c r="U23" s="1500"/>
      <c r="V23" s="1501">
        <v>9021</v>
      </c>
      <c r="W23" s="1240"/>
      <c r="X23" s="1502">
        <f>SUM(V23-W23)</f>
        <v>9021</v>
      </c>
      <c r="Y23" s="1256">
        <f>IFERROR($W23/$V23, 0)</f>
        <v>0</v>
      </c>
      <c r="Z23" s="1500"/>
      <c r="AA23" s="698">
        <v>0</v>
      </c>
      <c r="AB23" s="698">
        <v>0</v>
      </c>
      <c r="AC23" s="1062">
        <v>0</v>
      </c>
      <c r="AD23" s="1049" t="s">
        <v>551</v>
      </c>
      <c r="AE23" s="715"/>
    </row>
    <row r="24" spans="1:31" s="716" customFormat="1" ht="24.75" customHeight="1">
      <c r="A24" s="1416" t="s">
        <v>571</v>
      </c>
      <c r="B24" s="1268" t="s">
        <v>543</v>
      </c>
      <c r="C24" s="1419">
        <v>46227</v>
      </c>
      <c r="D24" s="1419"/>
      <c r="E24" s="1418"/>
      <c r="F24" s="1417"/>
      <c r="G24" s="1255"/>
      <c r="H24" s="1498">
        <v>93</v>
      </c>
      <c r="I24" s="372" t="s">
        <v>545</v>
      </c>
      <c r="J24" s="1064" t="s">
        <v>30</v>
      </c>
      <c r="K24" s="1499"/>
      <c r="L24" s="1418"/>
      <c r="M24" s="372" t="s">
        <v>110</v>
      </c>
      <c r="N24" s="996">
        <v>104934</v>
      </c>
      <c r="O24" s="372" t="s">
        <v>110</v>
      </c>
      <c r="P24" s="708" t="s">
        <v>32</v>
      </c>
      <c r="Q24" s="1500"/>
      <c r="R24" s="703"/>
      <c r="S24" s="1500"/>
      <c r="T24" s="1500"/>
      <c r="U24" s="1500"/>
      <c r="V24" s="1501">
        <v>8701</v>
      </c>
      <c r="W24" s="1240"/>
      <c r="X24" s="1502">
        <f>SUM(V24-W24)</f>
        <v>8701</v>
      </c>
      <c r="Y24" s="1256">
        <f>IFERROR($W24/$V24, 0)</f>
        <v>0</v>
      </c>
      <c r="Z24" s="1500"/>
      <c r="AA24" s="698">
        <v>0</v>
      </c>
      <c r="AB24" s="698">
        <v>0</v>
      </c>
      <c r="AC24" s="1062">
        <v>0</v>
      </c>
      <c r="AD24" s="1049" t="s">
        <v>551</v>
      </c>
      <c r="AE24" s="715"/>
    </row>
    <row r="25" spans="1:31" s="716" customFormat="1" ht="24.75" customHeight="1">
      <c r="A25" s="1416" t="s">
        <v>572</v>
      </c>
      <c r="B25" s="1268" t="s">
        <v>543</v>
      </c>
      <c r="C25" s="1419">
        <v>46227</v>
      </c>
      <c r="D25" s="1419"/>
      <c r="E25" s="1418"/>
      <c r="F25" s="1417"/>
      <c r="G25" s="1255"/>
      <c r="H25" s="1498">
        <v>28</v>
      </c>
      <c r="I25" s="372" t="s">
        <v>545</v>
      </c>
      <c r="J25" s="1064" t="s">
        <v>30</v>
      </c>
      <c r="K25" s="1499"/>
      <c r="L25" s="1418"/>
      <c r="M25" s="372" t="s">
        <v>110</v>
      </c>
      <c r="N25" s="996">
        <v>73691.5</v>
      </c>
      <c r="O25" s="372" t="s">
        <v>110</v>
      </c>
      <c r="P25" s="708" t="s">
        <v>32</v>
      </c>
      <c r="Q25" s="1500"/>
      <c r="R25" s="703"/>
      <c r="S25" s="1500"/>
      <c r="T25" s="1500"/>
      <c r="U25" s="1500"/>
      <c r="V25" s="1501">
        <v>6042</v>
      </c>
      <c r="W25" s="1240"/>
      <c r="X25" s="1502">
        <f>SUM(V25-W25)</f>
        <v>6042</v>
      </c>
      <c r="Y25" s="1256">
        <f>IFERROR($W25/$V25, 0)</f>
        <v>0</v>
      </c>
      <c r="Z25" s="1500"/>
      <c r="AA25" s="698">
        <v>0</v>
      </c>
      <c r="AB25" s="698">
        <v>0</v>
      </c>
      <c r="AC25" s="1062">
        <v>0</v>
      </c>
      <c r="AD25" s="1049" t="s">
        <v>551</v>
      </c>
      <c r="AE25" s="715"/>
    </row>
    <row r="26" spans="1:31" s="716" customFormat="1" ht="24.75" customHeight="1">
      <c r="A26" s="1416" t="s">
        <v>573</v>
      </c>
      <c r="B26" s="1268" t="s">
        <v>543</v>
      </c>
      <c r="C26" s="1419">
        <v>46227</v>
      </c>
      <c r="D26" s="1419"/>
      <c r="E26" s="1418"/>
      <c r="F26" s="1417"/>
      <c r="G26" s="1255"/>
      <c r="H26" s="1498">
        <v>70</v>
      </c>
      <c r="I26" s="372" t="s">
        <v>545</v>
      </c>
      <c r="J26" s="1064" t="s">
        <v>30</v>
      </c>
      <c r="K26" s="1499"/>
      <c r="L26" s="1418"/>
      <c r="M26" s="372" t="s">
        <v>110</v>
      </c>
      <c r="N26" s="996">
        <v>99590</v>
      </c>
      <c r="O26" s="372" t="s">
        <v>110</v>
      </c>
      <c r="P26" s="708" t="s">
        <v>32</v>
      </c>
      <c r="Q26" s="1500"/>
      <c r="R26" s="703"/>
      <c r="S26" s="1500"/>
      <c r="T26" s="1500"/>
      <c r="U26" s="1500"/>
      <c r="V26" s="1501">
        <v>8201</v>
      </c>
      <c r="W26" s="1240"/>
      <c r="X26" s="1502">
        <f>SUM(V26-W26)</f>
        <v>8201</v>
      </c>
      <c r="Y26" s="1256">
        <f>IFERROR($W26/$V26, 0)</f>
        <v>0</v>
      </c>
      <c r="Z26" s="1500"/>
      <c r="AA26" s="698">
        <v>0</v>
      </c>
      <c r="AB26" s="698">
        <v>0</v>
      </c>
      <c r="AC26" s="1062">
        <v>0</v>
      </c>
      <c r="AD26" s="1049" t="s">
        <v>551</v>
      </c>
      <c r="AE26" s="715"/>
    </row>
    <row r="27" spans="1:31" s="716" customFormat="1" ht="24.75" customHeight="1">
      <c r="A27" s="1416" t="s">
        <v>574</v>
      </c>
      <c r="B27" s="1268" t="s">
        <v>543</v>
      </c>
      <c r="C27" s="1419">
        <v>46227</v>
      </c>
      <c r="D27" s="1419"/>
      <c r="E27" s="1418"/>
      <c r="F27" s="1417"/>
      <c r="G27" s="1255"/>
      <c r="H27" s="1498">
        <v>86</v>
      </c>
      <c r="I27" s="372" t="s">
        <v>545</v>
      </c>
      <c r="J27" s="1064" t="s">
        <v>30</v>
      </c>
      <c r="K27" s="1499"/>
      <c r="L27" s="1418"/>
      <c r="M27" s="372" t="s">
        <v>110</v>
      </c>
      <c r="N27" s="996">
        <v>97386.5</v>
      </c>
      <c r="O27" s="372" t="s">
        <v>110</v>
      </c>
      <c r="P27" s="708" t="s">
        <v>32</v>
      </c>
      <c r="Q27" s="1500"/>
      <c r="R27" s="703"/>
      <c r="S27" s="1500"/>
      <c r="T27" s="1500"/>
      <c r="U27" s="1500"/>
      <c r="V27" s="1501">
        <v>7996</v>
      </c>
      <c r="W27" s="1240"/>
      <c r="X27" s="1502">
        <f>SUM(V27-W27)</f>
        <v>7996</v>
      </c>
      <c r="Y27" s="1256">
        <f>IFERROR($W27/$V27, 0)</f>
        <v>0</v>
      </c>
      <c r="Z27" s="1500"/>
      <c r="AA27" s="698">
        <v>0</v>
      </c>
      <c r="AB27" s="698">
        <v>0</v>
      </c>
      <c r="AC27" s="1062">
        <v>0</v>
      </c>
      <c r="AD27" s="1049" t="s">
        <v>551</v>
      </c>
      <c r="AE27" s="715"/>
    </row>
    <row r="28" spans="1:31" s="716" customFormat="1" ht="24.75" customHeight="1">
      <c r="A28" s="1416" t="s">
        <v>575</v>
      </c>
      <c r="B28" s="1268" t="s">
        <v>543</v>
      </c>
      <c r="C28" s="1419">
        <v>46199</v>
      </c>
      <c r="D28" s="1419"/>
      <c r="E28" s="1418"/>
      <c r="F28" s="1417"/>
      <c r="G28" s="1255"/>
      <c r="H28" s="1498">
        <v>40</v>
      </c>
      <c r="I28" s="372" t="s">
        <v>545</v>
      </c>
      <c r="J28" s="1064" t="s">
        <v>30</v>
      </c>
      <c r="K28" s="1499"/>
      <c r="L28" s="1418"/>
      <c r="M28" s="372" t="s">
        <v>110</v>
      </c>
      <c r="N28" s="996">
        <v>91774</v>
      </c>
      <c r="O28" s="372" t="s">
        <v>110</v>
      </c>
      <c r="P28" s="708" t="s">
        <v>32</v>
      </c>
      <c r="Q28" s="1500"/>
      <c r="R28" s="703"/>
      <c r="S28" s="1500"/>
      <c r="T28" s="1500"/>
      <c r="U28" s="1500"/>
      <c r="V28" s="1501">
        <v>7530</v>
      </c>
      <c r="W28" s="1240"/>
      <c r="X28" s="1502">
        <f>SUM(V28-W28)</f>
        <v>7530</v>
      </c>
      <c r="Y28" s="1256">
        <f>IFERROR($W28/$V28, 0)</f>
        <v>0</v>
      </c>
      <c r="Z28" s="1500"/>
      <c r="AA28" s="698">
        <v>0</v>
      </c>
      <c r="AB28" s="698">
        <v>0</v>
      </c>
      <c r="AC28" s="1062">
        <v>0</v>
      </c>
      <c r="AD28" s="1049" t="s">
        <v>551</v>
      </c>
      <c r="AE28" s="715"/>
    </row>
    <row r="29" spans="1:31" s="716" customFormat="1" ht="24.75" customHeight="1">
      <c r="A29" s="1416" t="s">
        <v>576</v>
      </c>
      <c r="B29" s="1268" t="s">
        <v>543</v>
      </c>
      <c r="C29" s="1419">
        <v>46199</v>
      </c>
      <c r="D29" s="1419"/>
      <c r="E29" s="1418"/>
      <c r="F29" s="1417"/>
      <c r="G29" s="1255"/>
      <c r="H29" s="1498">
        <v>88</v>
      </c>
      <c r="I29" s="372" t="s">
        <v>545</v>
      </c>
      <c r="J29" s="1064" t="s">
        <v>30</v>
      </c>
      <c r="K29" s="1499"/>
      <c r="L29" s="1418"/>
      <c r="M29" s="372" t="s">
        <v>110</v>
      </c>
      <c r="N29" s="996">
        <v>81059.5</v>
      </c>
      <c r="O29" s="372" t="s">
        <v>110</v>
      </c>
      <c r="P29" s="708" t="s">
        <v>32</v>
      </c>
      <c r="Q29" s="1500"/>
      <c r="R29" s="703"/>
      <c r="S29" s="1500"/>
      <c r="T29" s="1500"/>
      <c r="U29" s="1500"/>
      <c r="V29" s="1501">
        <v>6647</v>
      </c>
      <c r="W29" s="1240"/>
      <c r="X29" s="1502">
        <f>SUM(V29-W29)</f>
        <v>6647</v>
      </c>
      <c r="Y29" s="1256">
        <f>IFERROR($W29/$V29, 0)</f>
        <v>0</v>
      </c>
      <c r="Z29" s="1500"/>
      <c r="AA29" s="698">
        <v>0</v>
      </c>
      <c r="AB29" s="698">
        <v>0</v>
      </c>
      <c r="AC29" s="1062">
        <v>0</v>
      </c>
      <c r="AD29" s="1049" t="s">
        <v>551</v>
      </c>
      <c r="AE29" s="715"/>
    </row>
    <row r="30" spans="1:31" s="716" customFormat="1" ht="24.75" customHeight="1">
      <c r="A30" s="1416" t="s">
        <v>577</v>
      </c>
      <c r="B30" s="1268" t="s">
        <v>543</v>
      </c>
      <c r="C30" s="1419">
        <v>46199</v>
      </c>
      <c r="D30" s="1419"/>
      <c r="E30" s="1418"/>
      <c r="F30" s="1417"/>
      <c r="G30" s="1255"/>
      <c r="H30" s="1498">
        <v>88</v>
      </c>
      <c r="I30" s="372" t="s">
        <v>545</v>
      </c>
      <c r="J30" s="1064" t="s">
        <v>30</v>
      </c>
      <c r="K30" s="1499"/>
      <c r="L30" s="1418"/>
      <c r="M30" s="372" t="s">
        <v>110</v>
      </c>
      <c r="N30" s="996">
        <v>106600</v>
      </c>
      <c r="O30" s="372" t="s">
        <v>110</v>
      </c>
      <c r="P30" s="708" t="s">
        <v>32</v>
      </c>
      <c r="Q30" s="1500"/>
      <c r="R30" s="703"/>
      <c r="S30" s="1500"/>
      <c r="T30" s="1500"/>
      <c r="U30" s="1500"/>
      <c r="V30" s="1501">
        <v>8787</v>
      </c>
      <c r="W30" s="1240"/>
      <c r="X30" s="1502">
        <f>SUM(V30-W30)</f>
        <v>8787</v>
      </c>
      <c r="Y30" s="1256">
        <f>IFERROR($W30/$V30, 0)</f>
        <v>0</v>
      </c>
      <c r="Z30" s="1500"/>
      <c r="AA30" s="698">
        <v>0</v>
      </c>
      <c r="AB30" s="698">
        <v>0</v>
      </c>
      <c r="AC30" s="1062">
        <v>0</v>
      </c>
      <c r="AD30" s="1049" t="s">
        <v>551</v>
      </c>
      <c r="AE30" s="715"/>
    </row>
    <row r="31" spans="1:31" s="716" customFormat="1" ht="24.75" customHeight="1">
      <c r="A31" s="1416" t="s">
        <v>578</v>
      </c>
      <c r="B31" s="1268" t="s">
        <v>543</v>
      </c>
      <c r="C31" s="1419">
        <v>46199</v>
      </c>
      <c r="D31" s="1419"/>
      <c r="E31" s="1418"/>
      <c r="F31" s="1417"/>
      <c r="G31" s="1255"/>
      <c r="H31" s="1498">
        <v>0</v>
      </c>
      <c r="I31" s="372" t="s">
        <v>545</v>
      </c>
      <c r="J31" s="1064" t="s">
        <v>30</v>
      </c>
      <c r="K31" s="1499"/>
      <c r="L31" s="1418"/>
      <c r="M31" s="372" t="s">
        <v>110</v>
      </c>
      <c r="N31" s="996">
        <v>65477.3</v>
      </c>
      <c r="O31" s="372" t="s">
        <v>110</v>
      </c>
      <c r="P31" s="708" t="s">
        <v>32</v>
      </c>
      <c r="Q31" s="1500"/>
      <c r="R31" s="703"/>
      <c r="S31" s="1500"/>
      <c r="T31" s="1500"/>
      <c r="U31" s="1500"/>
      <c r="V31" s="1501">
        <v>5318</v>
      </c>
      <c r="W31" s="1240"/>
      <c r="X31" s="1502">
        <f>SUM(V31-W31)</f>
        <v>5318</v>
      </c>
      <c r="Y31" s="1256">
        <f>IFERROR($W31/$V31, 0)</f>
        <v>0</v>
      </c>
      <c r="Z31" s="1500"/>
      <c r="AA31" s="698">
        <v>0</v>
      </c>
      <c r="AB31" s="698">
        <v>0</v>
      </c>
      <c r="AC31" s="1062">
        <v>0</v>
      </c>
      <c r="AD31" s="1049" t="s">
        <v>551</v>
      </c>
      <c r="AE31" s="715"/>
    </row>
    <row r="32" spans="1:31" s="716" customFormat="1" ht="24.75" customHeight="1">
      <c r="A32" s="1443" t="s">
        <v>579</v>
      </c>
      <c r="B32" s="1268" t="s">
        <v>28</v>
      </c>
      <c r="C32" s="1269">
        <v>46080</v>
      </c>
      <c r="D32" s="366" t="s">
        <v>465</v>
      </c>
      <c r="E32" s="1270">
        <v>46018</v>
      </c>
      <c r="F32" s="366" t="s">
        <v>59</v>
      </c>
      <c r="G32" s="1255" t="s">
        <v>580</v>
      </c>
      <c r="H32" s="1187">
        <v>89</v>
      </c>
      <c r="I32" s="1248" t="s">
        <v>545</v>
      </c>
      <c r="J32" s="1237" t="s">
        <v>30</v>
      </c>
      <c r="K32" s="1444"/>
      <c r="L32" s="1270">
        <v>46028</v>
      </c>
      <c r="M32" s="1237" t="s">
        <v>110</v>
      </c>
      <c r="N32" s="1445">
        <v>72131.5</v>
      </c>
      <c r="O32" s="1237" t="s">
        <v>110</v>
      </c>
      <c r="P32" s="1446" t="s">
        <v>29</v>
      </c>
      <c r="Q32" s="1238">
        <v>46014</v>
      </c>
      <c r="R32" s="703"/>
      <c r="S32" s="1238"/>
      <c r="T32" s="1238"/>
      <c r="U32" s="1238"/>
      <c r="V32" s="1241">
        <v>6182</v>
      </c>
      <c r="W32" s="1240">
        <v>5899</v>
      </c>
      <c r="X32" s="1241">
        <f>SUM(V32-W32)</f>
        <v>283</v>
      </c>
      <c r="Y32" s="1256">
        <f>IFERROR($W32/$V32, 0)</f>
        <v>0.95422193464898086</v>
      </c>
      <c r="Z32" s="1447">
        <v>45891</v>
      </c>
      <c r="AA32" s="1199">
        <v>0</v>
      </c>
      <c r="AB32" s="1199">
        <v>0</v>
      </c>
      <c r="AC32" s="1274">
        <v>0</v>
      </c>
      <c r="AD32" s="1275" t="s">
        <v>581</v>
      </c>
      <c r="AE32" s="715"/>
    </row>
    <row r="33" spans="1:115" s="716" customFormat="1" ht="24.75" customHeight="1">
      <c r="A33" s="689"/>
      <c r="B33" s="359"/>
      <c r="C33" s="690"/>
      <c r="D33" s="690"/>
      <c r="E33" s="700"/>
      <c r="F33" s="701"/>
      <c r="G33" s="701"/>
      <c r="H33" s="702"/>
      <c r="I33" s="1061"/>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1"/>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4" t="s">
        <v>582</v>
      </c>
      <c r="B35" s="1055" t="s">
        <v>90</v>
      </c>
      <c r="C35" s="1055" t="s">
        <v>91</v>
      </c>
      <c r="D35" s="1055" t="s">
        <v>444</v>
      </c>
      <c r="E35" s="1055" t="s">
        <v>528</v>
      </c>
      <c r="F35" s="1055" t="s">
        <v>529</v>
      </c>
      <c r="G35" s="1055" t="s">
        <v>92</v>
      </c>
      <c r="H35" s="1055" t="s">
        <v>68</v>
      </c>
      <c r="I35" s="1055" t="s">
        <v>93</v>
      </c>
      <c r="J35" s="1055" t="s">
        <v>26</v>
      </c>
      <c r="K35" s="1055" t="s">
        <v>530</v>
      </c>
      <c r="L35" s="1055" t="s">
        <v>96</v>
      </c>
      <c r="M35" s="1055" t="s">
        <v>95</v>
      </c>
      <c r="N35" s="1056" t="s">
        <v>531</v>
      </c>
      <c r="O35" s="1055" t="s">
        <v>94</v>
      </c>
      <c r="P35" s="1057" t="s">
        <v>97</v>
      </c>
      <c r="Q35" s="1058" t="s">
        <v>98</v>
      </c>
      <c r="R35" s="1058" t="s">
        <v>532</v>
      </c>
      <c r="S35" s="1058" t="s">
        <v>533</v>
      </c>
      <c r="T35" s="1058" t="s">
        <v>534</v>
      </c>
      <c r="U35" s="1058" t="s">
        <v>535</v>
      </c>
      <c r="V35" s="1058" t="s">
        <v>69</v>
      </c>
      <c r="W35" s="1058" t="s">
        <v>536</v>
      </c>
      <c r="X35" s="1058" t="s">
        <v>537</v>
      </c>
      <c r="Y35" s="1058" t="s">
        <v>496</v>
      </c>
      <c r="Z35" s="1058" t="s">
        <v>538</v>
      </c>
      <c r="AA35" s="1059" t="s">
        <v>539</v>
      </c>
      <c r="AB35" s="1058" t="s">
        <v>498</v>
      </c>
      <c r="AC35" s="1058" t="s">
        <v>540</v>
      </c>
      <c r="AD35" s="1060" t="s">
        <v>541</v>
      </c>
      <c r="AE35" s="715"/>
    </row>
    <row r="36" spans="1:115" s="716" customFormat="1" ht="24.75" customHeight="1">
      <c r="A36" s="717" t="s">
        <v>519</v>
      </c>
      <c r="B36" s="691" t="s">
        <v>31</v>
      </c>
      <c r="C36" s="742">
        <v>46041</v>
      </c>
      <c r="D36" s="742"/>
      <c r="E36" s="742"/>
      <c r="F36" s="689"/>
      <c r="G36" s="691" t="s">
        <v>583</v>
      </c>
      <c r="H36" s="692">
        <v>43</v>
      </c>
      <c r="I36" s="1061"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2">
        <v>0</v>
      </c>
      <c r="AD36" s="699" t="s">
        <v>585</v>
      </c>
      <c r="AE36" s="715"/>
    </row>
    <row r="37" spans="1:115" ht="24.75" customHeight="1">
      <c r="A37" s="717" t="s">
        <v>586</v>
      </c>
      <c r="B37" s="691" t="s">
        <v>31</v>
      </c>
      <c r="C37" s="1048">
        <v>46006</v>
      </c>
      <c r="D37" s="1048" t="s">
        <v>56</v>
      </c>
      <c r="E37" s="1048">
        <v>45936</v>
      </c>
      <c r="F37" s="691" t="s">
        <v>57</v>
      </c>
      <c r="G37" s="691" t="s">
        <v>587</v>
      </c>
      <c r="H37" s="692">
        <v>0</v>
      </c>
      <c r="I37" s="1061" t="s">
        <v>545</v>
      </c>
      <c r="J37" s="692" t="s">
        <v>30</v>
      </c>
      <c r="K37" s="692" t="s">
        <v>584</v>
      </c>
      <c r="L37" s="690" t="s">
        <v>588</v>
      </c>
      <c r="M37" s="692" t="s">
        <v>110</v>
      </c>
      <c r="N37" s="693">
        <v>54857.5</v>
      </c>
      <c r="O37" s="692" t="s">
        <v>110</v>
      </c>
      <c r="P37" s="694" t="s">
        <v>29</v>
      </c>
      <c r="Q37" s="1366">
        <v>45933</v>
      </c>
      <c r="R37" s="719"/>
      <c r="S37" s="750"/>
      <c r="T37" s="720"/>
      <c r="U37" s="718"/>
      <c r="V37" s="696">
        <v>4104</v>
      </c>
      <c r="W37" s="696">
        <v>3928</v>
      </c>
      <c r="X37" s="696">
        <f t="shared" ref="X37:X42" si="1">SUM(V37-W37)</f>
        <v>176</v>
      </c>
      <c r="Y37" s="365">
        <f>IFERROR($W37/$V37, 0)</f>
        <v>0.9571150097465887</v>
      </c>
      <c r="Z37" s="703">
        <v>45938</v>
      </c>
      <c r="AA37" s="698">
        <v>0</v>
      </c>
      <c r="AB37" s="698">
        <v>0</v>
      </c>
      <c r="AC37" s="1062">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7"/>
      <c r="S38" s="1367"/>
      <c r="T38" s="695"/>
      <c r="U38" s="695"/>
      <c r="V38" s="333">
        <v>3</v>
      </c>
      <c r="W38" s="696"/>
      <c r="X38" s="696">
        <f>SUM(V38-W38)</f>
        <v>3</v>
      </c>
      <c r="Y38" s="365">
        <f t="shared" ref="Y38:Y41" si="2">IFERROR($W38/$V38, 0)</f>
        <v>0</v>
      </c>
      <c r="Z38" s="697"/>
      <c r="AA38" s="698">
        <v>0</v>
      </c>
      <c r="AB38" s="698">
        <v>0</v>
      </c>
      <c r="AC38" s="1062">
        <v>0</v>
      </c>
      <c r="AD38" s="699" t="s">
        <v>592</v>
      </c>
    </row>
    <row r="39" spans="1:115" ht="24.75" customHeight="1">
      <c r="A39" s="1440"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1" t="s">
        <v>38</v>
      </c>
      <c r="Q39" s="695">
        <v>46126</v>
      </c>
      <c r="R39" s="695" t="s">
        <v>238</v>
      </c>
      <c r="S39" s="695"/>
      <c r="T39" s="695"/>
      <c r="U39" s="695"/>
      <c r="V39" s="376">
        <v>1433</v>
      </c>
      <c r="W39" s="1441">
        <v>1362</v>
      </c>
      <c r="X39" s="696">
        <f t="shared" si="1"/>
        <v>71</v>
      </c>
      <c r="Y39" s="365">
        <f>IFERROR($W39/$V39, 0)</f>
        <v>0.95045359385903694</v>
      </c>
      <c r="Z39" s="703">
        <v>46134</v>
      </c>
      <c r="AA39" s="698">
        <v>1</v>
      </c>
      <c r="AB39" s="698">
        <v>0</v>
      </c>
      <c r="AC39" s="696">
        <v>0</v>
      </c>
      <c r="AD39" s="711" t="s">
        <v>596</v>
      </c>
    </row>
    <row r="40" spans="1:115" ht="24.75" customHeight="1">
      <c r="A40" s="1208"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40"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1" t="s">
        <v>38</v>
      </c>
      <c r="Q41" s="695">
        <v>46126</v>
      </c>
      <c r="R41" s="695" t="s">
        <v>110</v>
      </c>
      <c r="S41" s="695">
        <v>46143</v>
      </c>
      <c r="T41" s="695"/>
      <c r="U41" s="695"/>
      <c r="V41" s="333">
        <v>2307</v>
      </c>
      <c r="W41" s="1372">
        <v>2334</v>
      </c>
      <c r="X41" s="696">
        <f t="shared" si="1"/>
        <v>-27</v>
      </c>
      <c r="Y41" s="365">
        <f t="shared" si="2"/>
        <v>1.0117035110533159</v>
      </c>
      <c r="Z41" s="703">
        <v>46134</v>
      </c>
      <c r="AA41" s="698">
        <v>0</v>
      </c>
      <c r="AB41" s="698">
        <v>0</v>
      </c>
      <c r="AC41" s="1062">
        <v>0</v>
      </c>
      <c r="AD41" s="699" t="s">
        <v>602</v>
      </c>
      <c r="AF41" s="725"/>
    </row>
    <row r="42" spans="1:115" ht="24.75" customHeight="1">
      <c r="A42" s="1128" t="s">
        <v>603</v>
      </c>
      <c r="B42" s="1202" t="s">
        <v>31</v>
      </c>
      <c r="C42" s="1202"/>
      <c r="D42" s="1202" t="s">
        <v>56</v>
      </c>
      <c r="E42" s="1203">
        <v>46100</v>
      </c>
      <c r="F42" s="1202" t="s">
        <v>61</v>
      </c>
      <c r="G42" s="1202"/>
      <c r="H42" s="1204">
        <v>36</v>
      </c>
      <c r="I42" s="301" t="s">
        <v>545</v>
      </c>
      <c r="J42" s="744" t="s">
        <v>30</v>
      </c>
      <c r="K42" s="1204"/>
      <c r="L42" s="1203">
        <v>46098</v>
      </c>
      <c r="M42" s="744" t="s">
        <v>110</v>
      </c>
      <c r="N42" s="774">
        <v>61453.599999999999</v>
      </c>
      <c r="O42" s="744" t="s">
        <v>110</v>
      </c>
      <c r="P42" s="1222" t="s">
        <v>29</v>
      </c>
      <c r="Q42" s="1223">
        <v>46097</v>
      </c>
      <c r="R42" s="1205"/>
      <c r="S42" s="1205"/>
      <c r="T42" s="1205"/>
      <c r="U42" s="1224"/>
      <c r="V42" s="1369">
        <v>3625</v>
      </c>
      <c r="W42" s="1451">
        <v>1836</v>
      </c>
      <c r="X42" s="1454">
        <f t="shared" si="1"/>
        <v>1789</v>
      </c>
      <c r="Y42" s="1437">
        <f>IFERROR($W42/$V42, 0)</f>
        <v>0.5064827586206897</v>
      </c>
      <c r="Z42" s="1425">
        <v>46140</v>
      </c>
      <c r="AA42" s="1225">
        <v>0</v>
      </c>
      <c r="AB42" s="1205">
        <v>0</v>
      </c>
      <c r="AC42" s="1226"/>
      <c r="AD42" s="1368" t="s">
        <v>604</v>
      </c>
      <c r="AE42" s="1047"/>
      <c r="AF42" s="1045"/>
      <c r="AG42" s="1046"/>
      <c r="AH42" s="1046"/>
      <c r="AI42" s="1046"/>
      <c r="AJ42" s="1046"/>
      <c r="AK42" s="1046"/>
      <c r="AL42" s="1046"/>
      <c r="AM42" s="1046"/>
      <c r="AN42" s="1046"/>
      <c r="AO42" s="1046"/>
      <c r="AP42" s="1046"/>
      <c r="AQ42" s="1046"/>
      <c r="AR42" s="1046"/>
      <c r="AS42" s="1046"/>
      <c r="AT42" s="1046"/>
      <c r="AU42" s="1046"/>
      <c r="AV42" s="1046"/>
      <c r="AW42" s="1046"/>
      <c r="AX42" s="1046"/>
      <c r="AY42" s="1046"/>
      <c r="AZ42" s="1046"/>
      <c r="BA42" s="1046"/>
      <c r="BB42" s="1046"/>
      <c r="BC42" s="1046"/>
      <c r="BD42" s="1046"/>
      <c r="BE42" s="1046"/>
      <c r="BF42" s="1046"/>
      <c r="BG42" s="1046"/>
      <c r="BH42" s="1046"/>
      <c r="BI42" s="1046"/>
      <c r="BJ42" s="1046"/>
      <c r="BK42" s="1046"/>
      <c r="BL42" s="1046"/>
      <c r="BM42" s="1046"/>
      <c r="BN42" s="1046"/>
      <c r="BO42" s="1046"/>
      <c r="BP42" s="1046"/>
      <c r="BQ42" s="1046"/>
      <c r="BR42" s="1046"/>
      <c r="BS42" s="1046"/>
      <c r="BT42" s="1046"/>
      <c r="BU42" s="1046"/>
      <c r="BV42" s="1046"/>
      <c r="BW42" s="1046"/>
      <c r="BX42" s="1046"/>
      <c r="BY42" s="1046"/>
      <c r="BZ42" s="1046"/>
      <c r="CA42" s="1046"/>
      <c r="CB42" s="1046"/>
      <c r="CC42" s="1046"/>
      <c r="CD42" s="1046"/>
      <c r="CE42" s="1046"/>
      <c r="CF42" s="1046"/>
      <c r="CG42" s="1046"/>
      <c r="CH42" s="1046"/>
      <c r="CI42" s="1046"/>
      <c r="CJ42" s="1046"/>
      <c r="CK42" s="1046"/>
      <c r="CL42" s="1046"/>
      <c r="CM42" s="1046"/>
      <c r="CN42" s="1046"/>
      <c r="CO42" s="1046"/>
      <c r="CP42" s="1046"/>
      <c r="CQ42" s="1046"/>
      <c r="CR42" s="1046"/>
      <c r="CS42" s="1046"/>
      <c r="CT42" s="1046"/>
      <c r="CU42" s="1046"/>
      <c r="CV42" s="1046"/>
      <c r="CW42" s="1046"/>
      <c r="CX42" s="1046"/>
      <c r="CY42" s="1046"/>
      <c r="CZ42" s="1046"/>
      <c r="DA42" s="1046"/>
      <c r="DB42" s="1046"/>
      <c r="DC42" s="1046"/>
      <c r="DD42" s="1046"/>
      <c r="DE42" s="1046"/>
      <c r="DF42" s="1046"/>
      <c r="DG42" s="1046"/>
      <c r="DH42" s="1046"/>
      <c r="DI42" s="1046"/>
      <c r="DJ42" s="1046"/>
      <c r="DK42" s="1046"/>
    </row>
    <row r="43" spans="1:115" ht="24.75" customHeight="1">
      <c r="A43" s="1209"/>
      <c r="B43" s="1209"/>
      <c r="C43" s="1209"/>
      <c r="D43" s="1209"/>
      <c r="E43" s="1210"/>
      <c r="F43" s="1209"/>
      <c r="G43" s="1209"/>
      <c r="H43" s="1211"/>
      <c r="I43" s="1212"/>
      <c r="J43" s="1211"/>
      <c r="K43" s="1211"/>
      <c r="L43" s="1210"/>
      <c r="M43" s="1211"/>
      <c r="N43" s="1211"/>
      <c r="O43" s="1220"/>
      <c r="P43" s="1213"/>
      <c r="Q43" s="1214"/>
      <c r="R43" s="1215"/>
      <c r="S43" s="1215"/>
      <c r="T43" s="1215"/>
      <c r="U43" s="1216"/>
      <c r="V43" s="1215"/>
      <c r="W43" s="1216"/>
      <c r="X43" s="3"/>
      <c r="Y43" s="208"/>
      <c r="Z43" s="1217"/>
      <c r="AA43" s="1217"/>
      <c r="AB43" s="1215"/>
      <c r="AC43" s="1218"/>
      <c r="AD43" s="1046"/>
      <c r="AE43" s="1046"/>
      <c r="AF43" s="1045"/>
      <c r="AG43" s="1046"/>
      <c r="AH43" s="1046"/>
      <c r="AI43" s="1046"/>
      <c r="AJ43" s="1046"/>
      <c r="AK43" s="1046"/>
      <c r="AL43" s="1046"/>
      <c r="AM43" s="1046"/>
      <c r="AN43" s="1046"/>
      <c r="AO43" s="1046"/>
      <c r="AP43" s="1046"/>
      <c r="AQ43" s="1046"/>
      <c r="AR43" s="1046"/>
      <c r="AS43" s="1046"/>
      <c r="AT43" s="1046"/>
      <c r="AU43" s="1046"/>
      <c r="AV43" s="1046"/>
      <c r="AW43" s="1046"/>
      <c r="AX43" s="1046"/>
      <c r="AY43" s="1046"/>
      <c r="AZ43" s="1046"/>
      <c r="BA43" s="1046"/>
      <c r="BB43" s="1046"/>
      <c r="BC43" s="1046"/>
      <c r="BD43" s="1046"/>
      <c r="BE43" s="1046"/>
      <c r="BF43" s="1046"/>
      <c r="BG43" s="1046"/>
      <c r="BH43" s="1046"/>
      <c r="BI43" s="1046"/>
      <c r="BJ43" s="1046"/>
      <c r="BK43" s="1046"/>
      <c r="BL43" s="1046"/>
      <c r="BM43" s="1046"/>
      <c r="BN43" s="1046"/>
      <c r="BO43" s="1046"/>
      <c r="BP43" s="1046"/>
      <c r="BQ43" s="1046"/>
      <c r="BR43" s="1046"/>
      <c r="BS43" s="1046"/>
      <c r="BT43" s="1046"/>
      <c r="BU43" s="1046"/>
      <c r="BV43" s="1046"/>
      <c r="BW43" s="1046"/>
      <c r="BX43" s="1046"/>
      <c r="BY43" s="1046"/>
      <c r="BZ43" s="1046"/>
      <c r="CA43" s="1046"/>
      <c r="CB43" s="1046"/>
      <c r="CC43" s="1046"/>
      <c r="CD43" s="1046"/>
      <c r="CE43" s="1046"/>
      <c r="CF43" s="1046"/>
      <c r="CG43" s="1046"/>
      <c r="CH43" s="1046"/>
      <c r="CI43" s="1046"/>
      <c r="CJ43" s="1046"/>
      <c r="CK43" s="1046"/>
      <c r="CL43" s="1046"/>
      <c r="CM43" s="1046"/>
      <c r="CN43" s="1046"/>
      <c r="CO43" s="1046"/>
      <c r="CP43" s="1046"/>
      <c r="CQ43" s="1046"/>
      <c r="CR43" s="1046"/>
      <c r="CS43" s="1046"/>
      <c r="CT43" s="1046"/>
      <c r="CU43" s="1046"/>
      <c r="CV43" s="1046"/>
      <c r="CW43" s="1046"/>
      <c r="CX43" s="1046"/>
      <c r="CY43" s="1046"/>
      <c r="CZ43" s="1046"/>
      <c r="DA43" s="1046"/>
      <c r="DB43" s="1046"/>
      <c r="DC43" s="1046"/>
      <c r="DD43" s="1046"/>
      <c r="DE43" s="1046"/>
      <c r="DF43" s="1046"/>
      <c r="DG43" s="1046"/>
      <c r="DH43" s="1046"/>
      <c r="DI43" s="1046"/>
      <c r="DJ43" s="1046"/>
      <c r="DK43" s="1046"/>
    </row>
    <row r="44" spans="1:115" ht="24.75" customHeight="1">
      <c r="A44" s="743"/>
      <c r="B44" s="355"/>
      <c r="C44" s="742"/>
      <c r="D44" s="742"/>
      <c r="E44" s="742"/>
      <c r="F44" s="743"/>
      <c r="G44" s="743"/>
      <c r="H44" s="744"/>
      <c r="I44" s="301"/>
      <c r="J44" s="744"/>
      <c r="K44" s="744"/>
      <c r="L44" s="742"/>
      <c r="M44" s="744"/>
      <c r="N44" s="774"/>
      <c r="O44" s="1221"/>
      <c r="P44" s="727"/>
      <c r="Q44" s="719"/>
      <c r="R44" s="719"/>
      <c r="S44" s="719"/>
      <c r="T44" s="719"/>
      <c r="U44" s="719"/>
      <c r="V44" s="724"/>
      <c r="W44" s="724"/>
      <c r="X44" s="724"/>
      <c r="Y44" s="3"/>
      <c r="Z44" s="1219"/>
      <c r="AA44" s="817"/>
      <c r="AB44" s="817"/>
      <c r="AC44" s="724"/>
      <c r="AD44" s="721"/>
      <c r="AF44" s="725"/>
    </row>
    <row r="45" spans="1:115" ht="24.75" customHeight="1">
      <c r="A45" s="1075" t="s">
        <v>605</v>
      </c>
      <c r="B45" s="1206" t="s">
        <v>90</v>
      </c>
      <c r="C45" s="1206" t="s">
        <v>91</v>
      </c>
      <c r="D45" s="1206" t="s">
        <v>444</v>
      </c>
      <c r="E45" s="1206" t="s">
        <v>528</v>
      </c>
      <c r="F45" s="1206" t="s">
        <v>529</v>
      </c>
      <c r="G45" s="1206" t="s">
        <v>92</v>
      </c>
      <c r="H45" s="1206" t="s">
        <v>68</v>
      </c>
      <c r="I45" s="1206" t="s">
        <v>93</v>
      </c>
      <c r="J45" s="1206" t="s">
        <v>26</v>
      </c>
      <c r="K45" s="1206" t="s">
        <v>530</v>
      </c>
      <c r="L45" s="1206" t="s">
        <v>96</v>
      </c>
      <c r="M45" s="1206" t="s">
        <v>95</v>
      </c>
      <c r="N45" s="1207" t="s">
        <v>531</v>
      </c>
      <c r="O45" s="1206" t="s">
        <v>94</v>
      </c>
      <c r="P45" s="1206" t="s">
        <v>97</v>
      </c>
      <c r="Q45" s="1076" t="s">
        <v>98</v>
      </c>
      <c r="R45" s="1076" t="s">
        <v>532</v>
      </c>
      <c r="S45" s="1076" t="s">
        <v>533</v>
      </c>
      <c r="T45" s="1076" t="s">
        <v>534</v>
      </c>
      <c r="U45" s="1076" t="s">
        <v>535</v>
      </c>
      <c r="V45" s="1076" t="s">
        <v>69</v>
      </c>
      <c r="W45" s="1076" t="s">
        <v>536</v>
      </c>
      <c r="X45" s="1076" t="s">
        <v>537</v>
      </c>
      <c r="Y45" s="1076" t="s">
        <v>496</v>
      </c>
      <c r="Z45" s="1076" t="s">
        <v>538</v>
      </c>
      <c r="AA45" s="1227" t="s">
        <v>539</v>
      </c>
      <c r="AB45" s="1076" t="s">
        <v>498</v>
      </c>
      <c r="AC45" s="1076" t="s">
        <v>540</v>
      </c>
      <c r="AD45" s="1228" t="s">
        <v>541</v>
      </c>
      <c r="AE45" s="726"/>
      <c r="AF45" s="777"/>
    </row>
    <row r="46" spans="1:115" ht="24.75" customHeight="1">
      <c r="A46" s="1063" t="s">
        <v>606</v>
      </c>
      <c r="B46" s="377" t="s">
        <v>34</v>
      </c>
      <c r="C46" s="1419">
        <v>46172</v>
      </c>
      <c r="D46" s="358" t="s">
        <v>50</v>
      </c>
      <c r="E46" s="360">
        <v>46077</v>
      </c>
      <c r="F46" s="358" t="s">
        <v>61</v>
      </c>
      <c r="G46" s="691" t="s">
        <v>607</v>
      </c>
      <c r="H46" s="692">
        <v>0</v>
      </c>
      <c r="I46" s="1061" t="s">
        <v>545</v>
      </c>
      <c r="J46" s="692" t="s">
        <v>30</v>
      </c>
      <c r="K46" s="990"/>
      <c r="L46" s="360"/>
      <c r="M46" s="692" t="s">
        <v>110</v>
      </c>
      <c r="N46" s="991">
        <v>49846.95</v>
      </c>
      <c r="O46" s="692" t="s">
        <v>110</v>
      </c>
      <c r="P46" s="994" t="s">
        <v>29</v>
      </c>
      <c r="Q46" s="992">
        <v>46093</v>
      </c>
      <c r="R46" s="992"/>
      <c r="S46" s="992"/>
      <c r="T46" s="992"/>
      <c r="U46" s="992"/>
      <c r="V46" s="993">
        <v>3109</v>
      </c>
      <c r="W46" s="993">
        <v>3018</v>
      </c>
      <c r="X46" s="993">
        <f>SUM(V46-W46)</f>
        <v>91</v>
      </c>
      <c r="Y46" s="383">
        <f>IFERROR($W46/$V46, 0)</f>
        <v>0.9707301383081377</v>
      </c>
      <c r="Z46" s="992">
        <v>46132</v>
      </c>
      <c r="AA46" s="698">
        <v>0</v>
      </c>
      <c r="AB46" s="698">
        <v>0</v>
      </c>
      <c r="AC46" s="704">
        <v>0</v>
      </c>
      <c r="AD46" s="699" t="s">
        <v>608</v>
      </c>
      <c r="AE46" s="726"/>
      <c r="AF46" s="725"/>
    </row>
    <row r="47" spans="1:115" ht="24.75" customHeight="1">
      <c r="A47" s="1452" t="s">
        <v>609</v>
      </c>
      <c r="B47" s="377" t="s">
        <v>34</v>
      </c>
      <c r="C47" s="1419">
        <v>46172</v>
      </c>
      <c r="D47" s="1255" t="s">
        <v>54</v>
      </c>
      <c r="E47" s="360">
        <v>46139</v>
      </c>
      <c r="F47" s="358" t="s">
        <v>53</v>
      </c>
      <c r="G47" s="691" t="s">
        <v>610</v>
      </c>
      <c r="H47" s="692">
        <v>0</v>
      </c>
      <c r="I47" s="1061" t="s">
        <v>595</v>
      </c>
      <c r="J47" s="692" t="s">
        <v>30</v>
      </c>
      <c r="K47" s="990"/>
      <c r="L47" s="360"/>
      <c r="M47" s="692" t="s">
        <v>110</v>
      </c>
      <c r="N47" s="945">
        <v>85069.95</v>
      </c>
      <c r="O47" s="744" t="s">
        <v>110</v>
      </c>
      <c r="P47" s="1260" t="s">
        <v>38</v>
      </c>
      <c r="Q47" s="992">
        <v>46093</v>
      </c>
      <c r="R47" s="992"/>
      <c r="S47" s="992"/>
      <c r="T47" s="992"/>
      <c r="U47" s="992"/>
      <c r="V47" s="993">
        <v>6787</v>
      </c>
      <c r="W47" s="1259">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9">
        <v>46172</v>
      </c>
      <c r="D48" s="690" t="s">
        <v>52</v>
      </c>
      <c r="E48" s="690">
        <v>46114</v>
      </c>
      <c r="F48" s="690" t="s">
        <v>53</v>
      </c>
      <c r="G48" s="691" t="s">
        <v>613</v>
      </c>
      <c r="H48" s="692">
        <v>0</v>
      </c>
      <c r="I48" s="1061" t="s">
        <v>595</v>
      </c>
      <c r="J48" s="692" t="s">
        <v>30</v>
      </c>
      <c r="K48" s="702"/>
      <c r="L48" s="690"/>
      <c r="M48" s="692" t="s">
        <v>110</v>
      </c>
      <c r="N48" s="693">
        <v>82825</v>
      </c>
      <c r="O48" s="744" t="s">
        <v>110</v>
      </c>
      <c r="P48" s="1260"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9">
        <v>46172</v>
      </c>
      <c r="D49" s="690" t="s">
        <v>52</v>
      </c>
      <c r="E49" s="690">
        <v>46114</v>
      </c>
      <c r="F49" s="690" t="s">
        <v>53</v>
      </c>
      <c r="G49" s="691" t="s">
        <v>616</v>
      </c>
      <c r="H49" s="692">
        <v>7</v>
      </c>
      <c r="I49" s="1061"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1" t="s">
        <v>545</v>
      </c>
      <c r="J50" s="1064"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2">
        <v>0</v>
      </c>
      <c r="AD50" s="699" t="s">
        <v>620</v>
      </c>
      <c r="AE50" s="728"/>
    </row>
    <row r="51" spans="1:32" ht="24.75" customHeight="1">
      <c r="A51" s="689" t="s">
        <v>621</v>
      </c>
      <c r="B51" s="377" t="s">
        <v>34</v>
      </c>
      <c r="C51" s="700">
        <v>46171</v>
      </c>
      <c r="D51" s="1255" t="s">
        <v>54</v>
      </c>
      <c r="E51" s="700">
        <v>46127</v>
      </c>
      <c r="F51" s="701" t="s">
        <v>53</v>
      </c>
      <c r="G51" s="700" t="s">
        <v>622</v>
      </c>
      <c r="H51" s="702">
        <v>56</v>
      </c>
      <c r="I51" s="1061" t="s">
        <v>545</v>
      </c>
      <c r="J51" s="1064" t="s">
        <v>30</v>
      </c>
      <c r="K51" s="692"/>
      <c r="L51" s="700">
        <v>46120</v>
      </c>
      <c r="M51" s="372" t="s">
        <v>110</v>
      </c>
      <c r="N51" s="706">
        <v>75665</v>
      </c>
      <c r="O51" s="372" t="s">
        <v>110</v>
      </c>
      <c r="P51" s="708" t="s">
        <v>29</v>
      </c>
      <c r="Q51" s="703">
        <v>46132</v>
      </c>
      <c r="R51" s="703"/>
      <c r="S51" s="703"/>
      <c r="T51" s="703"/>
      <c r="U51" s="703"/>
      <c r="V51" s="704">
        <v>6249</v>
      </c>
      <c r="W51" s="1449">
        <v>3225</v>
      </c>
      <c r="X51" s="696">
        <f t="shared" si="3"/>
        <v>3024</v>
      </c>
      <c r="Y51" s="365">
        <f t="shared" si="4"/>
        <v>0.51608257321171391</v>
      </c>
      <c r="Z51" s="703">
        <v>46141</v>
      </c>
      <c r="AA51" s="698">
        <v>0</v>
      </c>
      <c r="AB51" s="698">
        <v>0</v>
      </c>
      <c r="AC51" s="1062">
        <v>0</v>
      </c>
      <c r="AD51" s="699" t="s">
        <v>623</v>
      </c>
      <c r="AE51" s="728"/>
    </row>
    <row r="52" spans="1:32" ht="24.75" customHeight="1">
      <c r="A52" s="689" t="s">
        <v>624</v>
      </c>
      <c r="B52" s="377" t="s">
        <v>34</v>
      </c>
      <c r="C52" s="700">
        <v>46171</v>
      </c>
      <c r="D52" s="700"/>
      <c r="E52" s="700"/>
      <c r="F52" s="701"/>
      <c r="G52" s="700" t="s">
        <v>625</v>
      </c>
      <c r="H52" s="1064">
        <v>70</v>
      </c>
      <c r="I52" s="1061" t="s">
        <v>545</v>
      </c>
      <c r="J52" s="1064" t="s">
        <v>30</v>
      </c>
      <c r="K52" s="692"/>
      <c r="L52" s="700"/>
      <c r="M52" s="372" t="s">
        <v>110</v>
      </c>
      <c r="N52" s="1065">
        <v>80624</v>
      </c>
      <c r="O52" s="372" t="s">
        <v>110</v>
      </c>
      <c r="P52" s="708" t="s">
        <v>32</v>
      </c>
      <c r="Q52" s="703"/>
      <c r="R52" s="703"/>
      <c r="S52" s="703"/>
      <c r="T52" s="703"/>
      <c r="U52" s="703"/>
      <c r="V52" s="671">
        <v>6762</v>
      </c>
      <c r="W52" s="333"/>
      <c r="X52" s="696">
        <f t="shared" si="3"/>
        <v>6762</v>
      </c>
      <c r="Y52" s="365">
        <f t="shared" si="4"/>
        <v>0</v>
      </c>
      <c r="Z52" s="697"/>
      <c r="AA52" s="698">
        <v>0</v>
      </c>
      <c r="AB52" s="698">
        <v>0</v>
      </c>
      <c r="AC52" s="1062">
        <v>0</v>
      </c>
      <c r="AD52" s="699" t="s">
        <v>626</v>
      </c>
      <c r="AE52" s="728"/>
    </row>
    <row r="53" spans="1:32" ht="24.75" customHeight="1">
      <c r="A53" s="730" t="s">
        <v>627</v>
      </c>
      <c r="B53" s="377" t="s">
        <v>34</v>
      </c>
      <c r="C53" s="700">
        <v>46171</v>
      </c>
      <c r="D53" s="700" t="s">
        <v>54</v>
      </c>
      <c r="E53" s="700">
        <v>46127</v>
      </c>
      <c r="F53" s="701" t="s">
        <v>53</v>
      </c>
      <c r="G53" s="700" t="s">
        <v>628</v>
      </c>
      <c r="H53" s="702">
        <v>30</v>
      </c>
      <c r="I53" s="1061" t="s">
        <v>595</v>
      </c>
      <c r="J53" s="1064"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2">
        <v>0</v>
      </c>
      <c r="AD53" s="699" t="s">
        <v>629</v>
      </c>
      <c r="AE53" s="728"/>
    </row>
    <row r="54" spans="1:32" ht="24.75" customHeight="1">
      <c r="A54" s="1063" t="s">
        <v>630</v>
      </c>
      <c r="B54" s="377" t="s">
        <v>34</v>
      </c>
      <c r="C54" s="360">
        <v>46131</v>
      </c>
      <c r="D54" s="367"/>
      <c r="E54" s="367"/>
      <c r="F54" s="366"/>
      <c r="G54" s="700" t="s">
        <v>631</v>
      </c>
      <c r="H54" s="995">
        <v>2</v>
      </c>
      <c r="I54" s="372" t="s">
        <v>545</v>
      </c>
      <c r="J54" s="1064" t="s">
        <v>30</v>
      </c>
      <c r="K54" s="990"/>
      <c r="L54" s="367"/>
      <c r="M54" s="372" t="s">
        <v>110</v>
      </c>
      <c r="N54" s="996">
        <v>21370</v>
      </c>
      <c r="O54" s="372" t="s">
        <v>110</v>
      </c>
      <c r="P54" s="708" t="s">
        <v>32</v>
      </c>
      <c r="Q54" s="997"/>
      <c r="R54" s="997"/>
      <c r="S54" s="997"/>
      <c r="T54" s="997"/>
      <c r="U54" s="997"/>
      <c r="V54" s="998">
        <v>1782</v>
      </c>
      <c r="W54" s="993"/>
      <c r="X54" s="993">
        <f>SUM(V54-W54)</f>
        <v>1782</v>
      </c>
      <c r="Y54" s="365">
        <f>IFERROR($W54/$V54, 0)</f>
        <v>0</v>
      </c>
      <c r="Z54" s="999"/>
      <c r="AA54" s="698">
        <v>0</v>
      </c>
      <c r="AB54" s="698">
        <v>0</v>
      </c>
      <c r="AC54" s="1062">
        <v>0</v>
      </c>
      <c r="AD54" s="699" t="s">
        <v>632</v>
      </c>
      <c r="AE54" s="728"/>
    </row>
    <row r="55" spans="1:32" ht="24.75" customHeight="1">
      <c r="A55" s="689" t="s">
        <v>633</v>
      </c>
      <c r="B55" s="377" t="s">
        <v>34</v>
      </c>
      <c r="C55" s="700">
        <v>46171</v>
      </c>
      <c r="D55" s="700"/>
      <c r="E55" s="700"/>
      <c r="F55" s="701"/>
      <c r="G55" s="700" t="s">
        <v>634</v>
      </c>
      <c r="H55" s="1064">
        <v>48</v>
      </c>
      <c r="I55" s="372" t="s">
        <v>545</v>
      </c>
      <c r="J55" s="1064" t="s">
        <v>30</v>
      </c>
      <c r="K55" s="692"/>
      <c r="L55" s="700"/>
      <c r="M55" s="372" t="s">
        <v>110</v>
      </c>
      <c r="N55" s="1065">
        <v>54814</v>
      </c>
      <c r="O55" s="372" t="s">
        <v>110</v>
      </c>
      <c r="P55" s="708" t="s">
        <v>32</v>
      </c>
      <c r="Q55" s="703"/>
      <c r="R55" s="703"/>
      <c r="S55" s="703"/>
      <c r="T55" s="703"/>
      <c r="U55" s="703"/>
      <c r="V55" s="671">
        <v>4515</v>
      </c>
      <c r="W55" s="333"/>
      <c r="X55" s="696">
        <f t="shared" si="3"/>
        <v>4515</v>
      </c>
      <c r="Y55" s="365">
        <f t="shared" si="4"/>
        <v>0</v>
      </c>
      <c r="Z55" s="697"/>
      <c r="AA55" s="698">
        <v>0</v>
      </c>
      <c r="AB55" s="698">
        <v>0</v>
      </c>
      <c r="AC55" s="1062">
        <v>0</v>
      </c>
      <c r="AD55" s="699" t="s">
        <v>635</v>
      </c>
      <c r="AE55" s="728"/>
    </row>
    <row r="56" spans="1:32" ht="24.75" customHeight="1">
      <c r="A56" s="689" t="s">
        <v>636</v>
      </c>
      <c r="B56" s="377" t="s">
        <v>34</v>
      </c>
      <c r="C56" s="700">
        <v>46171</v>
      </c>
      <c r="D56" s="700"/>
      <c r="E56" s="700"/>
      <c r="F56" s="701"/>
      <c r="G56" s="700" t="s">
        <v>637</v>
      </c>
      <c r="H56" s="1064">
        <v>60</v>
      </c>
      <c r="I56" s="372" t="s">
        <v>545</v>
      </c>
      <c r="J56" s="1064" t="s">
        <v>30</v>
      </c>
      <c r="K56" s="692"/>
      <c r="L56" s="700"/>
      <c r="M56" s="372" t="s">
        <v>110</v>
      </c>
      <c r="N56" s="1065">
        <v>76865.5</v>
      </c>
      <c r="O56" s="372" t="s">
        <v>110</v>
      </c>
      <c r="P56" s="708" t="s">
        <v>32</v>
      </c>
      <c r="Q56" s="703"/>
      <c r="R56" s="703"/>
      <c r="S56" s="703"/>
      <c r="T56" s="703"/>
      <c r="U56" s="703"/>
      <c r="V56" s="671">
        <v>5795</v>
      </c>
      <c r="W56" s="333"/>
      <c r="X56" s="696">
        <f t="shared" si="3"/>
        <v>5795</v>
      </c>
      <c r="Y56" s="365">
        <f t="shared" si="4"/>
        <v>0</v>
      </c>
      <c r="Z56" s="697"/>
      <c r="AA56" s="698">
        <v>0</v>
      </c>
      <c r="AB56" s="698">
        <v>0</v>
      </c>
      <c r="AC56" s="1062">
        <v>0</v>
      </c>
      <c r="AD56" s="699" t="s">
        <v>635</v>
      </c>
      <c r="AE56" s="728"/>
    </row>
    <row r="57" spans="1:32" ht="24.75" customHeight="1">
      <c r="A57" s="689" t="s">
        <v>638</v>
      </c>
      <c r="B57" s="377" t="s">
        <v>34</v>
      </c>
      <c r="C57" s="1419">
        <v>46172</v>
      </c>
      <c r="D57" s="700" t="s">
        <v>52</v>
      </c>
      <c r="E57" s="700">
        <v>46118</v>
      </c>
      <c r="F57" s="701" t="s">
        <v>53</v>
      </c>
      <c r="G57" s="700" t="s">
        <v>639</v>
      </c>
      <c r="H57" s="1064">
        <v>72</v>
      </c>
      <c r="I57" s="372" t="s">
        <v>545</v>
      </c>
      <c r="J57" s="1064" t="s">
        <v>30</v>
      </c>
      <c r="K57" s="692"/>
      <c r="L57" s="700">
        <v>46120</v>
      </c>
      <c r="M57" s="372" t="s">
        <v>110</v>
      </c>
      <c r="N57" s="1065">
        <v>85035</v>
      </c>
      <c r="O57" s="372" t="s">
        <v>110</v>
      </c>
      <c r="P57" s="708" t="s">
        <v>29</v>
      </c>
      <c r="Q57" s="703">
        <v>46118</v>
      </c>
      <c r="R57" s="703"/>
      <c r="S57" s="703"/>
      <c r="T57" s="703"/>
      <c r="U57" s="703"/>
      <c r="V57" s="671">
        <v>7140</v>
      </c>
      <c r="W57" s="1453">
        <v>4203</v>
      </c>
      <c r="X57" s="696">
        <f t="shared" si="3"/>
        <v>2937</v>
      </c>
      <c r="Y57" s="365">
        <f t="shared" si="4"/>
        <v>0.58865546218487397</v>
      </c>
      <c r="Z57" s="703">
        <v>46135</v>
      </c>
      <c r="AA57" s="698">
        <v>0</v>
      </c>
      <c r="AB57" s="698">
        <v>0</v>
      </c>
      <c r="AC57" s="1062">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4"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2">
        <v>0</v>
      </c>
      <c r="AD58" s="699" t="s">
        <v>623</v>
      </c>
      <c r="AE58" s="728"/>
    </row>
    <row r="59" spans="1:32" ht="24.75" customHeight="1">
      <c r="A59" s="1432" t="s">
        <v>642</v>
      </c>
      <c r="B59" s="377" t="s">
        <v>34</v>
      </c>
      <c r="C59" s="1419">
        <v>46191</v>
      </c>
      <c r="D59" s="1418" t="s">
        <v>472</v>
      </c>
      <c r="E59" s="1418">
        <v>46142</v>
      </c>
      <c r="F59" s="1417" t="s">
        <v>53</v>
      </c>
      <c r="G59" s="1270"/>
      <c r="H59" s="1498">
        <v>58</v>
      </c>
      <c r="I59" s="372" t="s">
        <v>545</v>
      </c>
      <c r="J59" s="1064" t="s">
        <v>30</v>
      </c>
      <c r="K59" s="1499"/>
      <c r="L59" s="1418"/>
      <c r="M59" s="372" t="s">
        <v>110</v>
      </c>
      <c r="N59" s="996">
        <v>56668.15</v>
      </c>
      <c r="O59" s="372" t="s">
        <v>110</v>
      </c>
      <c r="P59" s="708" t="s">
        <v>32</v>
      </c>
      <c r="Q59" s="1500"/>
      <c r="R59" s="1500"/>
      <c r="S59" s="1500"/>
      <c r="T59" s="1500"/>
      <c r="U59" s="1500"/>
      <c r="V59" s="1501">
        <v>4436</v>
      </c>
      <c r="W59" s="1502"/>
      <c r="X59" s="1502">
        <f>SUM(V59-W59)</f>
        <v>4436</v>
      </c>
      <c r="Y59" s="1256">
        <f>IFERROR($W59/$V59, 0)</f>
        <v>0</v>
      </c>
      <c r="Z59" s="1503"/>
      <c r="AA59" s="698">
        <v>0</v>
      </c>
      <c r="AB59" s="698">
        <v>0</v>
      </c>
      <c r="AC59" s="1062">
        <v>0</v>
      </c>
      <c r="AD59" s="1257" t="s">
        <v>643</v>
      </c>
      <c r="AE59" s="728"/>
    </row>
    <row r="60" spans="1:32" ht="24.75" customHeight="1">
      <c r="A60" s="1421" t="s">
        <v>644</v>
      </c>
      <c r="B60" s="1068" t="s">
        <v>34</v>
      </c>
      <c r="C60" s="1419">
        <v>46191</v>
      </c>
      <c r="D60" s="1418"/>
      <c r="E60" s="1418"/>
      <c r="F60" s="1417"/>
      <c r="G60" s="1270"/>
      <c r="H60" s="1498">
        <v>61</v>
      </c>
      <c r="I60" s="372" t="s">
        <v>545</v>
      </c>
      <c r="J60" s="1064" t="s">
        <v>30</v>
      </c>
      <c r="K60" s="1499"/>
      <c r="L60" s="1418"/>
      <c r="M60" s="372" t="s">
        <v>110</v>
      </c>
      <c r="N60" s="996">
        <v>44936</v>
      </c>
      <c r="O60" s="372" t="s">
        <v>110</v>
      </c>
      <c r="P60" s="708" t="s">
        <v>32</v>
      </c>
      <c r="Q60" s="1500"/>
      <c r="R60" s="1500"/>
      <c r="S60" s="1500"/>
      <c r="T60" s="1500"/>
      <c r="U60" s="1500"/>
      <c r="V60" s="1501">
        <v>3375</v>
      </c>
      <c r="W60" s="1502"/>
      <c r="X60" s="1502">
        <f>SUM(V60-W60)</f>
        <v>3375</v>
      </c>
      <c r="Y60" s="1256">
        <f>IFERROR($W60/$V60, 0)</f>
        <v>0</v>
      </c>
      <c r="Z60" s="1503"/>
      <c r="AA60" s="698">
        <v>0</v>
      </c>
      <c r="AB60" s="698">
        <v>0</v>
      </c>
      <c r="AC60" s="1062">
        <v>0</v>
      </c>
      <c r="AD60" s="1257" t="s">
        <v>643</v>
      </c>
      <c r="AE60" s="728"/>
    </row>
    <row r="61" spans="1:32" ht="24.75" customHeight="1">
      <c r="A61" s="743" t="s">
        <v>645</v>
      </c>
      <c r="B61" s="1068" t="s">
        <v>34</v>
      </c>
      <c r="C61" s="1419">
        <v>46181</v>
      </c>
      <c r="D61" s="1418"/>
      <c r="E61" s="1418"/>
      <c r="F61" s="1417"/>
      <c r="G61" s="1270"/>
      <c r="H61" s="1498">
        <v>85</v>
      </c>
      <c r="I61" s="372" t="s">
        <v>545</v>
      </c>
      <c r="J61" s="1064" t="s">
        <v>30</v>
      </c>
      <c r="K61" s="1499"/>
      <c r="L61" s="1418"/>
      <c r="M61" s="372" t="s">
        <v>110</v>
      </c>
      <c r="N61" s="996">
        <v>60062</v>
      </c>
      <c r="O61" s="372" t="s">
        <v>110</v>
      </c>
      <c r="P61" s="708" t="s">
        <v>32</v>
      </c>
      <c r="Q61" s="1500"/>
      <c r="R61" s="1500"/>
      <c r="S61" s="1500"/>
      <c r="T61" s="1500"/>
      <c r="U61" s="1500"/>
      <c r="V61" s="1501">
        <v>4380</v>
      </c>
      <c r="W61" s="1502"/>
      <c r="X61" s="1502">
        <f>SUM(V61-W61)</f>
        <v>4380</v>
      </c>
      <c r="Y61" s="1256">
        <f>IFERROR($W61/$V61, 0)</f>
        <v>0</v>
      </c>
      <c r="Z61" s="1503"/>
      <c r="AA61" s="698">
        <v>0</v>
      </c>
      <c r="AB61" s="698">
        <v>0</v>
      </c>
      <c r="AC61" s="1062">
        <v>0</v>
      </c>
      <c r="AD61" s="1257" t="s">
        <v>646</v>
      </c>
      <c r="AE61" s="728"/>
    </row>
    <row r="62" spans="1:32" ht="24.75" customHeight="1">
      <c r="A62" s="1421" t="s">
        <v>647</v>
      </c>
      <c r="B62" s="1068" t="s">
        <v>34</v>
      </c>
      <c r="C62" s="1419">
        <v>46191</v>
      </c>
      <c r="D62" s="1418"/>
      <c r="E62" s="1418"/>
      <c r="F62" s="1417"/>
      <c r="G62" s="1270"/>
      <c r="H62" s="1498">
        <v>86</v>
      </c>
      <c r="I62" s="372" t="s">
        <v>545</v>
      </c>
      <c r="J62" s="1064" t="s">
        <v>30</v>
      </c>
      <c r="K62" s="1499"/>
      <c r="L62" s="1418"/>
      <c r="M62" s="372" t="s">
        <v>110</v>
      </c>
      <c r="N62" s="996">
        <v>64118</v>
      </c>
      <c r="O62" s="372" t="s">
        <v>110</v>
      </c>
      <c r="P62" s="708" t="s">
        <v>32</v>
      </c>
      <c r="Q62" s="1500"/>
      <c r="R62" s="1500"/>
      <c r="S62" s="1500"/>
      <c r="T62" s="1500"/>
      <c r="U62" s="1500"/>
      <c r="V62" s="1501">
        <v>4753</v>
      </c>
      <c r="W62" s="1502"/>
      <c r="X62" s="1502">
        <f>SUM(V62-W62)</f>
        <v>4753</v>
      </c>
      <c r="Y62" s="1256">
        <f>IFERROR($W62/$V62, 0)</f>
        <v>0</v>
      </c>
      <c r="Z62" s="1503"/>
      <c r="AA62" s="698">
        <v>0</v>
      </c>
      <c r="AB62" s="698">
        <v>0</v>
      </c>
      <c r="AC62" s="1062">
        <v>0</v>
      </c>
      <c r="AD62" s="1257" t="s">
        <v>643</v>
      </c>
      <c r="AE62" s="728"/>
    </row>
    <row r="63" spans="1:32" ht="24.75" customHeight="1">
      <c r="A63" s="1421" t="s">
        <v>648</v>
      </c>
      <c r="B63" s="1068" t="s">
        <v>34</v>
      </c>
      <c r="C63" s="1419">
        <v>46191</v>
      </c>
      <c r="D63" s="1418"/>
      <c r="E63" s="1418"/>
      <c r="F63" s="1417"/>
      <c r="G63" s="1270"/>
      <c r="H63" s="1498">
        <v>87</v>
      </c>
      <c r="I63" s="372" t="s">
        <v>545</v>
      </c>
      <c r="J63" s="1064" t="s">
        <v>30</v>
      </c>
      <c r="K63" s="1499"/>
      <c r="L63" s="1418"/>
      <c r="M63" s="372" t="s">
        <v>110</v>
      </c>
      <c r="N63" s="996">
        <v>64040</v>
      </c>
      <c r="O63" s="372" t="s">
        <v>110</v>
      </c>
      <c r="P63" s="708" t="s">
        <v>32</v>
      </c>
      <c r="Q63" s="1500"/>
      <c r="R63" s="1500"/>
      <c r="S63" s="1500"/>
      <c r="T63" s="1500"/>
      <c r="U63" s="1500"/>
      <c r="V63" s="1501">
        <v>4888</v>
      </c>
      <c r="W63" s="1502"/>
      <c r="X63" s="1502">
        <f>SUM(V63-W63)</f>
        <v>4888</v>
      </c>
      <c r="Y63" s="1256">
        <f>IFERROR($W63/$V63, 0)</f>
        <v>0</v>
      </c>
      <c r="Z63" s="1503"/>
      <c r="AA63" s="698">
        <v>0</v>
      </c>
      <c r="AB63" s="698">
        <v>0</v>
      </c>
      <c r="AC63" s="1062">
        <v>0</v>
      </c>
      <c r="AD63" s="1257" t="s">
        <v>643</v>
      </c>
      <c r="AE63" s="728"/>
    </row>
    <row r="64" spans="1:32" ht="24.75" customHeight="1">
      <c r="A64" s="1421" t="s">
        <v>649</v>
      </c>
      <c r="B64" s="1068" t="s">
        <v>34</v>
      </c>
      <c r="C64" s="1419">
        <v>46191</v>
      </c>
      <c r="D64" s="1418"/>
      <c r="E64" s="1418"/>
      <c r="F64" s="1417"/>
      <c r="G64" s="1270"/>
      <c r="H64" s="1498">
        <v>82</v>
      </c>
      <c r="I64" s="372" t="s">
        <v>545</v>
      </c>
      <c r="J64" s="1064" t="s">
        <v>30</v>
      </c>
      <c r="K64" s="1499"/>
      <c r="L64" s="1418"/>
      <c r="M64" s="372" t="s">
        <v>110</v>
      </c>
      <c r="N64" s="996">
        <v>60234</v>
      </c>
      <c r="O64" s="372" t="s">
        <v>110</v>
      </c>
      <c r="P64" s="708" t="s">
        <v>32</v>
      </c>
      <c r="Q64" s="1500"/>
      <c r="R64" s="1500"/>
      <c r="S64" s="1500"/>
      <c r="T64" s="1500"/>
      <c r="U64" s="1500"/>
      <c r="V64" s="1501">
        <v>4497</v>
      </c>
      <c r="W64" s="1502"/>
      <c r="X64" s="1502">
        <f>SUM(V64-W64)</f>
        <v>4497</v>
      </c>
      <c r="Y64" s="1256">
        <f>IFERROR($W64/$V64, 0)</f>
        <v>0</v>
      </c>
      <c r="Z64" s="1503"/>
      <c r="AA64" s="698">
        <v>0</v>
      </c>
      <c r="AB64" s="698">
        <v>0</v>
      </c>
      <c r="AC64" s="1062">
        <v>0</v>
      </c>
      <c r="AD64" s="1257" t="s">
        <v>643</v>
      </c>
      <c r="AE64" s="728"/>
    </row>
    <row r="65" spans="1:31" ht="24.75" customHeight="1">
      <c r="A65" s="1421" t="s">
        <v>650</v>
      </c>
      <c r="B65" s="1068" t="s">
        <v>34</v>
      </c>
      <c r="C65" s="1419">
        <v>46191</v>
      </c>
      <c r="D65" s="1418" t="s">
        <v>472</v>
      </c>
      <c r="E65" s="1418">
        <v>46142</v>
      </c>
      <c r="F65" s="1417" t="s">
        <v>53</v>
      </c>
      <c r="G65" s="1270"/>
      <c r="H65" s="1498">
        <v>81</v>
      </c>
      <c r="I65" s="372" t="s">
        <v>545</v>
      </c>
      <c r="J65" s="1064" t="s">
        <v>30</v>
      </c>
      <c r="K65" s="1499"/>
      <c r="L65" s="1418"/>
      <c r="M65" s="372" t="s">
        <v>110</v>
      </c>
      <c r="N65" s="996">
        <v>66206</v>
      </c>
      <c r="O65" s="372" t="s">
        <v>110</v>
      </c>
      <c r="P65" s="708" t="s">
        <v>32</v>
      </c>
      <c r="Q65" s="1500"/>
      <c r="R65" s="1500"/>
      <c r="S65" s="1500"/>
      <c r="T65" s="1500"/>
      <c r="U65" s="1500"/>
      <c r="V65" s="1501">
        <v>5035</v>
      </c>
      <c r="W65" s="1502"/>
      <c r="X65" s="1502">
        <f>SUM(V65-W65)</f>
        <v>5035</v>
      </c>
      <c r="Y65" s="1256">
        <f>IFERROR($W65/$V65, 0)</f>
        <v>0</v>
      </c>
      <c r="Z65" s="1503"/>
      <c r="AA65" s="698">
        <v>0</v>
      </c>
      <c r="AB65" s="698">
        <v>0</v>
      </c>
      <c r="AC65" s="1062">
        <v>0</v>
      </c>
      <c r="AD65" s="1257" t="s">
        <v>643</v>
      </c>
      <c r="AE65" s="728"/>
    </row>
    <row r="66" spans="1:31" ht="24.75" customHeight="1">
      <c r="A66" s="1421" t="s">
        <v>651</v>
      </c>
      <c r="B66" s="1068" t="s">
        <v>34</v>
      </c>
      <c r="C66" s="1419">
        <v>46191</v>
      </c>
      <c r="D66" s="1418"/>
      <c r="E66" s="1418"/>
      <c r="F66" s="1417"/>
      <c r="G66" s="1270"/>
      <c r="H66" s="1498">
        <v>55</v>
      </c>
      <c r="I66" s="372" t="s">
        <v>545</v>
      </c>
      <c r="J66" s="1064" t="s">
        <v>30</v>
      </c>
      <c r="K66" s="1499"/>
      <c r="L66" s="1418"/>
      <c r="M66" s="372" t="s">
        <v>110</v>
      </c>
      <c r="N66" s="996">
        <v>45757.7</v>
      </c>
      <c r="O66" s="372" t="s">
        <v>110</v>
      </c>
      <c r="P66" s="708" t="s">
        <v>32</v>
      </c>
      <c r="Q66" s="1500"/>
      <c r="R66" s="1500"/>
      <c r="S66" s="1500"/>
      <c r="T66" s="1500"/>
      <c r="U66" s="1500"/>
      <c r="V66" s="1501">
        <v>3537</v>
      </c>
      <c r="W66" s="1502"/>
      <c r="X66" s="1502">
        <f>SUM(V66-W66)</f>
        <v>3537</v>
      </c>
      <c r="Y66" s="1256">
        <f>IFERROR($W66/$V66, 0)</f>
        <v>0</v>
      </c>
      <c r="Z66" s="1503"/>
      <c r="AA66" s="698">
        <v>0</v>
      </c>
      <c r="AB66" s="698">
        <v>0</v>
      </c>
      <c r="AC66" s="1062">
        <v>0</v>
      </c>
      <c r="AD66" s="1257" t="s">
        <v>643</v>
      </c>
      <c r="AE66" s="728"/>
    </row>
    <row r="67" spans="1:31" ht="24.75" customHeight="1">
      <c r="A67" s="1421" t="s">
        <v>652</v>
      </c>
      <c r="B67" s="1068" t="s">
        <v>34</v>
      </c>
      <c r="C67" s="1419">
        <v>46191</v>
      </c>
      <c r="D67" s="1418"/>
      <c r="E67" s="1418"/>
      <c r="F67" s="1417"/>
      <c r="G67" s="1270"/>
      <c r="H67" s="1498">
        <v>54</v>
      </c>
      <c r="I67" s="372" t="s">
        <v>545</v>
      </c>
      <c r="J67" s="1064" t="s">
        <v>30</v>
      </c>
      <c r="K67" s="1499"/>
      <c r="L67" s="1418"/>
      <c r="M67" s="372" t="s">
        <v>110</v>
      </c>
      <c r="N67" s="996">
        <v>39903.550000000003</v>
      </c>
      <c r="O67" s="372" t="s">
        <v>110</v>
      </c>
      <c r="P67" s="708" t="s">
        <v>32</v>
      </c>
      <c r="Q67" s="1500"/>
      <c r="R67" s="1500"/>
      <c r="S67" s="1500"/>
      <c r="T67" s="1500"/>
      <c r="U67" s="1500"/>
      <c r="V67" s="1501">
        <v>3000</v>
      </c>
      <c r="W67" s="1502"/>
      <c r="X67" s="1502">
        <f>SUM(V67-W67)</f>
        <v>3000</v>
      </c>
      <c r="Y67" s="1256">
        <f>IFERROR($W67/$V67, 0)</f>
        <v>0</v>
      </c>
      <c r="Z67" s="1503"/>
      <c r="AA67" s="698">
        <v>0</v>
      </c>
      <c r="AB67" s="698">
        <v>0</v>
      </c>
      <c r="AC67" s="1062">
        <v>0</v>
      </c>
      <c r="AD67" s="1257" t="s">
        <v>643</v>
      </c>
      <c r="AE67" s="728"/>
    </row>
    <row r="68" spans="1:31" ht="24.75" customHeight="1">
      <c r="A68" s="1421" t="s">
        <v>653</v>
      </c>
      <c r="B68" s="1068" t="s">
        <v>34</v>
      </c>
      <c r="C68" s="1419">
        <v>46191</v>
      </c>
      <c r="D68" s="1418"/>
      <c r="E68" s="1418"/>
      <c r="F68" s="1417"/>
      <c r="G68" s="1270"/>
      <c r="H68" s="1498">
        <v>78</v>
      </c>
      <c r="I68" s="372" t="s">
        <v>545</v>
      </c>
      <c r="J68" s="1064" t="s">
        <v>30</v>
      </c>
      <c r="K68" s="1499"/>
      <c r="L68" s="1418"/>
      <c r="M68" s="372" t="s">
        <v>110</v>
      </c>
      <c r="N68" s="996">
        <v>58190</v>
      </c>
      <c r="O68" s="372" t="s">
        <v>110</v>
      </c>
      <c r="P68" s="708" t="s">
        <v>32</v>
      </c>
      <c r="Q68" s="1500"/>
      <c r="R68" s="1500"/>
      <c r="S68" s="1500"/>
      <c r="T68" s="1500"/>
      <c r="U68" s="1500"/>
      <c r="V68" s="1501">
        <v>4283</v>
      </c>
      <c r="W68" s="1502"/>
      <c r="X68" s="1502">
        <f>SUM(V68-W68)</f>
        <v>4283</v>
      </c>
      <c r="Y68" s="1256">
        <f>IFERROR($W68/$V68, 0)</f>
        <v>0</v>
      </c>
      <c r="Z68" s="1503"/>
      <c r="AA68" s="698">
        <v>0</v>
      </c>
      <c r="AB68" s="698">
        <v>0</v>
      </c>
      <c r="AC68" s="1062">
        <v>0</v>
      </c>
      <c r="AD68" s="1257" t="s">
        <v>643</v>
      </c>
      <c r="AE68" s="728"/>
    </row>
    <row r="69" spans="1:31" ht="24.75" customHeight="1">
      <c r="A69" s="1421" t="s">
        <v>654</v>
      </c>
      <c r="B69" s="1068" t="s">
        <v>34</v>
      </c>
      <c r="C69" s="1419">
        <v>46191</v>
      </c>
      <c r="D69" s="1418" t="s">
        <v>472</v>
      </c>
      <c r="E69" s="1418">
        <v>46142</v>
      </c>
      <c r="F69" s="1417" t="s">
        <v>53</v>
      </c>
      <c r="G69" s="1270"/>
      <c r="H69" s="1498">
        <v>75</v>
      </c>
      <c r="I69" s="372" t="s">
        <v>545</v>
      </c>
      <c r="J69" s="1064" t="s">
        <v>30</v>
      </c>
      <c r="K69" s="1499"/>
      <c r="L69" s="1418"/>
      <c r="M69" s="372" t="s">
        <v>110</v>
      </c>
      <c r="N69" s="996">
        <v>61026</v>
      </c>
      <c r="O69" s="372" t="s">
        <v>110</v>
      </c>
      <c r="P69" s="708" t="s">
        <v>32</v>
      </c>
      <c r="Q69" s="1500"/>
      <c r="R69" s="1500"/>
      <c r="S69" s="1500"/>
      <c r="T69" s="1500"/>
      <c r="U69" s="1500"/>
      <c r="V69" s="1501">
        <v>4683</v>
      </c>
      <c r="W69" s="1502"/>
      <c r="X69" s="1502">
        <f>SUM(V69-W69)</f>
        <v>4683</v>
      </c>
      <c r="Y69" s="1256">
        <f>IFERROR($W69/$V69, 0)</f>
        <v>0</v>
      </c>
      <c r="Z69" s="1503"/>
      <c r="AA69" s="698">
        <v>0</v>
      </c>
      <c r="AB69" s="698">
        <v>0</v>
      </c>
      <c r="AC69" s="1062">
        <v>0</v>
      </c>
      <c r="AD69" s="1257" t="s">
        <v>643</v>
      </c>
      <c r="AE69" s="728"/>
    </row>
    <row r="70" spans="1:31" ht="24.75" customHeight="1">
      <c r="A70" s="1421" t="s">
        <v>655</v>
      </c>
      <c r="B70" s="1068" t="s">
        <v>34</v>
      </c>
      <c r="C70" s="1419">
        <v>46191</v>
      </c>
      <c r="D70" s="1418"/>
      <c r="E70" s="1418"/>
      <c r="F70" s="1417"/>
      <c r="G70" s="1270"/>
      <c r="H70" s="1498">
        <v>65</v>
      </c>
      <c r="I70" s="372" t="s">
        <v>545</v>
      </c>
      <c r="J70" s="1064" t="s">
        <v>30</v>
      </c>
      <c r="K70" s="1499"/>
      <c r="L70" s="1418"/>
      <c r="M70" s="372" t="s">
        <v>110</v>
      </c>
      <c r="N70" s="996">
        <v>45252</v>
      </c>
      <c r="O70" s="372" t="s">
        <v>110</v>
      </c>
      <c r="P70" s="708" t="s">
        <v>32</v>
      </c>
      <c r="Q70" s="1500"/>
      <c r="R70" s="1500"/>
      <c r="S70" s="1500"/>
      <c r="T70" s="1500"/>
      <c r="U70" s="1500"/>
      <c r="V70" s="1501">
        <v>3360</v>
      </c>
      <c r="W70" s="1502"/>
      <c r="X70" s="1502">
        <f>SUM(V70-W70)</f>
        <v>3360</v>
      </c>
      <c r="Y70" s="1256">
        <f>IFERROR($W70/$V70, 0)</f>
        <v>0</v>
      </c>
      <c r="Z70" s="1503"/>
      <c r="AA70" s="698">
        <v>0</v>
      </c>
      <c r="AB70" s="698">
        <v>0</v>
      </c>
      <c r="AC70" s="1062">
        <v>0</v>
      </c>
      <c r="AD70" s="1257" t="s">
        <v>643</v>
      </c>
      <c r="AE70" s="728"/>
    </row>
    <row r="71" spans="1:31" ht="24.75" customHeight="1">
      <c r="A71" s="1433" t="s">
        <v>656</v>
      </c>
      <c r="B71" s="1068" t="s">
        <v>34</v>
      </c>
      <c r="C71" s="1419">
        <v>46191</v>
      </c>
      <c r="D71" s="1418"/>
      <c r="E71" s="1418"/>
      <c r="F71" s="1417"/>
      <c r="G71" s="1270"/>
      <c r="H71" s="1498">
        <v>21</v>
      </c>
      <c r="I71" s="372" t="s">
        <v>545</v>
      </c>
      <c r="J71" s="744" t="s">
        <v>33</v>
      </c>
      <c r="K71" s="744" t="s">
        <v>657</v>
      </c>
      <c r="L71" s="1418"/>
      <c r="M71" s="372" t="s">
        <v>238</v>
      </c>
      <c r="N71" s="996"/>
      <c r="O71" s="372" t="s">
        <v>110</v>
      </c>
      <c r="P71" s="708" t="s">
        <v>32</v>
      </c>
      <c r="Q71" s="1500"/>
      <c r="R71" s="1500"/>
      <c r="S71" s="1500"/>
      <c r="T71" s="1500"/>
      <c r="U71" s="1500"/>
      <c r="V71" s="1501">
        <v>3379</v>
      </c>
      <c r="W71" s="1502"/>
      <c r="X71" s="1502">
        <f>SUM(V71-W71)</f>
        <v>3379</v>
      </c>
      <c r="Y71" s="1256">
        <f>IFERROR($W71/$V71, 0)</f>
        <v>0</v>
      </c>
      <c r="Z71" s="1503"/>
      <c r="AA71" s="698">
        <v>0</v>
      </c>
      <c r="AB71" s="698">
        <v>0</v>
      </c>
      <c r="AC71" s="1062">
        <v>0</v>
      </c>
      <c r="AD71" s="1257" t="s">
        <v>658</v>
      </c>
      <c r="AE71" s="728"/>
    </row>
    <row r="72" spans="1:31" ht="24.75" customHeight="1">
      <c r="A72" s="1421" t="s">
        <v>659</v>
      </c>
      <c r="B72" s="1068" t="s">
        <v>34</v>
      </c>
      <c r="C72" s="1419">
        <v>46191</v>
      </c>
      <c r="D72" s="1418"/>
      <c r="E72" s="1418"/>
      <c r="F72" s="1417"/>
      <c r="G72" s="1270"/>
      <c r="H72" s="1498">
        <v>85</v>
      </c>
      <c r="I72" s="372" t="s">
        <v>545</v>
      </c>
      <c r="J72" s="1064" t="s">
        <v>30</v>
      </c>
      <c r="K72" s="1499"/>
      <c r="L72" s="1418"/>
      <c r="M72" s="372" t="s">
        <v>110</v>
      </c>
      <c r="N72" s="996">
        <v>56492</v>
      </c>
      <c r="O72" s="372" t="s">
        <v>110</v>
      </c>
      <c r="P72" s="708" t="s">
        <v>32</v>
      </c>
      <c r="Q72" s="1500"/>
      <c r="R72" s="1500"/>
      <c r="S72" s="1500"/>
      <c r="T72" s="1500"/>
      <c r="U72" s="1500"/>
      <c r="V72" s="1501">
        <v>4054</v>
      </c>
      <c r="W72" s="1502"/>
      <c r="X72" s="1502">
        <f>SUM(V72-W72)</f>
        <v>4054</v>
      </c>
      <c r="Y72" s="1256">
        <f>IFERROR($W72/$V72, 0)</f>
        <v>0</v>
      </c>
      <c r="Z72" s="1503"/>
      <c r="AA72" s="698">
        <v>0</v>
      </c>
      <c r="AB72" s="698">
        <v>0</v>
      </c>
      <c r="AC72" s="1062">
        <v>0</v>
      </c>
      <c r="AD72" s="1257" t="s">
        <v>643</v>
      </c>
      <c r="AE72" s="728"/>
    </row>
    <row r="73" spans="1:31" ht="24.75" customHeight="1">
      <c r="A73" s="1421" t="s">
        <v>660</v>
      </c>
      <c r="B73" s="1068" t="s">
        <v>34</v>
      </c>
      <c r="C73" s="1419">
        <v>46191</v>
      </c>
      <c r="D73" s="1418"/>
      <c r="E73" s="1418"/>
      <c r="F73" s="1417"/>
      <c r="G73" s="1270"/>
      <c r="H73" s="1498">
        <v>87</v>
      </c>
      <c r="I73" s="372" t="s">
        <v>545</v>
      </c>
      <c r="J73" s="1064" t="s">
        <v>30</v>
      </c>
      <c r="K73" s="1499"/>
      <c r="L73" s="1418"/>
      <c r="M73" s="372" t="s">
        <v>110</v>
      </c>
      <c r="N73" s="996">
        <v>59286</v>
      </c>
      <c r="O73" s="372" t="s">
        <v>110</v>
      </c>
      <c r="P73" s="708" t="s">
        <v>32</v>
      </c>
      <c r="Q73" s="1500"/>
      <c r="R73" s="1500"/>
      <c r="S73" s="1500"/>
      <c r="T73" s="1500"/>
      <c r="U73" s="1500"/>
      <c r="V73" s="1501">
        <v>4413</v>
      </c>
      <c r="W73" s="1502"/>
      <c r="X73" s="1502">
        <f>SUM(V73-W73)</f>
        <v>4413</v>
      </c>
      <c r="Y73" s="1256">
        <f>IFERROR($W73/$V73, 0)</f>
        <v>0</v>
      </c>
      <c r="Z73" s="1503"/>
      <c r="AA73" s="698">
        <v>0</v>
      </c>
      <c r="AB73" s="698">
        <v>0</v>
      </c>
      <c r="AC73" s="1062">
        <v>0</v>
      </c>
      <c r="AD73" s="1257" t="s">
        <v>643</v>
      </c>
      <c r="AE73" s="728"/>
    </row>
    <row r="74" spans="1:31" ht="24.75" customHeight="1">
      <c r="A74" s="1421" t="s">
        <v>661</v>
      </c>
      <c r="B74" s="1068" t="s">
        <v>34</v>
      </c>
      <c r="C74" s="1419">
        <v>46191</v>
      </c>
      <c r="D74" s="1418"/>
      <c r="E74" s="1418"/>
      <c r="F74" s="1417"/>
      <c r="G74" s="1270"/>
      <c r="H74" s="1498">
        <v>83</v>
      </c>
      <c r="I74" s="372" t="s">
        <v>545</v>
      </c>
      <c r="J74" s="1064" t="s">
        <v>30</v>
      </c>
      <c r="K74" s="1499"/>
      <c r="L74" s="1418"/>
      <c r="M74" s="372" t="s">
        <v>110</v>
      </c>
      <c r="N74" s="996">
        <v>58914</v>
      </c>
      <c r="O74" s="372" t="s">
        <v>110</v>
      </c>
      <c r="P74" s="708" t="s">
        <v>32</v>
      </c>
      <c r="Q74" s="1500"/>
      <c r="R74" s="1500"/>
      <c r="S74" s="1500"/>
      <c r="T74" s="1500"/>
      <c r="U74" s="1500"/>
      <c r="V74" s="1501">
        <v>4343</v>
      </c>
      <c r="W74" s="1502"/>
      <c r="X74" s="1502">
        <f>SUM(V74-W74)</f>
        <v>4343</v>
      </c>
      <c r="Y74" s="1256">
        <f>IFERROR($W74/$V74, 0)</f>
        <v>0</v>
      </c>
      <c r="Z74" s="1503"/>
      <c r="AA74" s="698">
        <v>0</v>
      </c>
      <c r="AB74" s="698">
        <v>0</v>
      </c>
      <c r="AC74" s="1062">
        <v>0</v>
      </c>
      <c r="AD74" s="1257" t="s">
        <v>643</v>
      </c>
      <c r="AE74" s="728"/>
    </row>
    <row r="75" spans="1:31" ht="24.75" customHeight="1">
      <c r="A75" s="1421" t="s">
        <v>662</v>
      </c>
      <c r="B75" s="1068" t="s">
        <v>34</v>
      </c>
      <c r="C75" s="1419">
        <v>46191</v>
      </c>
      <c r="D75" s="1418"/>
      <c r="E75" s="1418"/>
      <c r="F75" s="1417"/>
      <c r="G75" s="1270"/>
      <c r="H75" s="1498">
        <v>56</v>
      </c>
      <c r="I75" s="372" t="s">
        <v>545</v>
      </c>
      <c r="J75" s="1064" t="s">
        <v>30</v>
      </c>
      <c r="K75" s="1499"/>
      <c r="L75" s="1418"/>
      <c r="M75" s="372" t="s">
        <v>110</v>
      </c>
      <c r="N75" s="996">
        <v>42220</v>
      </c>
      <c r="O75" s="372" t="s">
        <v>110</v>
      </c>
      <c r="P75" s="708" t="s">
        <v>32</v>
      </c>
      <c r="Q75" s="1500"/>
      <c r="R75" s="1500"/>
      <c r="S75" s="1500"/>
      <c r="T75" s="1500"/>
      <c r="U75" s="1500"/>
      <c r="V75" s="1501">
        <v>3090</v>
      </c>
      <c r="W75" s="1502"/>
      <c r="X75" s="1502">
        <f>SUM(V75-W75)</f>
        <v>3090</v>
      </c>
      <c r="Y75" s="1256">
        <f>IFERROR($W75/$V75, 0)</f>
        <v>0</v>
      </c>
      <c r="Z75" s="1503"/>
      <c r="AA75" s="698">
        <v>0</v>
      </c>
      <c r="AB75" s="698">
        <v>0</v>
      </c>
      <c r="AC75" s="1062">
        <v>0</v>
      </c>
      <c r="AD75" s="1257" t="s">
        <v>643</v>
      </c>
      <c r="AE75" s="728"/>
    </row>
    <row r="76" spans="1:31" ht="24.75" customHeight="1">
      <c r="A76" s="1421" t="s">
        <v>663</v>
      </c>
      <c r="B76" s="1068" t="s">
        <v>34</v>
      </c>
      <c r="C76" s="1419">
        <v>46191</v>
      </c>
      <c r="D76" s="1418"/>
      <c r="E76" s="1418"/>
      <c r="F76" s="1417"/>
      <c r="G76" s="1270"/>
      <c r="H76" s="1498">
        <v>77</v>
      </c>
      <c r="I76" s="372" t="s">
        <v>545</v>
      </c>
      <c r="J76" s="1064" t="s">
        <v>30</v>
      </c>
      <c r="K76" s="1499"/>
      <c r="L76" s="1418"/>
      <c r="M76" s="372" t="s">
        <v>110</v>
      </c>
      <c r="N76" s="996">
        <v>52948</v>
      </c>
      <c r="O76" s="372" t="s">
        <v>110</v>
      </c>
      <c r="P76" s="708" t="s">
        <v>32</v>
      </c>
      <c r="Q76" s="1500"/>
      <c r="R76" s="1500"/>
      <c r="S76" s="1500"/>
      <c r="T76" s="1500"/>
      <c r="U76" s="1500"/>
      <c r="V76" s="1501">
        <v>3957</v>
      </c>
      <c r="W76" s="1502"/>
      <c r="X76" s="1502">
        <f>SUM(V76-W76)</f>
        <v>3957</v>
      </c>
      <c r="Y76" s="1256">
        <f>IFERROR($W76/$V76, 0)</f>
        <v>0</v>
      </c>
      <c r="Z76" s="1503"/>
      <c r="AA76" s="698">
        <v>0</v>
      </c>
      <c r="AB76" s="698">
        <v>0</v>
      </c>
      <c r="AC76" s="1062">
        <v>0</v>
      </c>
      <c r="AD76" s="1257" t="s">
        <v>643</v>
      </c>
      <c r="AE76" s="728"/>
    </row>
    <row r="77" spans="1:31" ht="24.75" customHeight="1">
      <c r="A77" s="1433" t="s">
        <v>664</v>
      </c>
      <c r="B77" s="1068" t="s">
        <v>34</v>
      </c>
      <c r="C77" s="1419">
        <v>46191</v>
      </c>
      <c r="D77" s="1418"/>
      <c r="E77" s="1418"/>
      <c r="F77" s="1417"/>
      <c r="G77" s="1270"/>
      <c r="H77" s="1498">
        <v>74</v>
      </c>
      <c r="I77" s="372" t="s">
        <v>545</v>
      </c>
      <c r="J77" s="744" t="s">
        <v>33</v>
      </c>
      <c r="K77" s="744" t="s">
        <v>657</v>
      </c>
      <c r="L77" s="1418"/>
      <c r="M77" s="372" t="s">
        <v>238</v>
      </c>
      <c r="N77" s="996"/>
      <c r="O77" s="372" t="s">
        <v>110</v>
      </c>
      <c r="P77" s="708" t="s">
        <v>32</v>
      </c>
      <c r="Q77" s="1500"/>
      <c r="R77" s="1500"/>
      <c r="S77" s="1500"/>
      <c r="T77" s="1500"/>
      <c r="U77" s="1500"/>
      <c r="V77" s="1501">
        <v>3826</v>
      </c>
      <c r="W77" s="1502"/>
      <c r="X77" s="1502">
        <f>SUM(V77-W77)</f>
        <v>3826</v>
      </c>
      <c r="Y77" s="1256">
        <f>IFERROR($W77/$V77, 0)</f>
        <v>0</v>
      </c>
      <c r="Z77" s="1503"/>
      <c r="AA77" s="698">
        <v>0</v>
      </c>
      <c r="AB77" s="698">
        <v>0</v>
      </c>
      <c r="AC77" s="1062">
        <v>0</v>
      </c>
      <c r="AD77" s="1257" t="s">
        <v>658</v>
      </c>
      <c r="AE77" s="728"/>
    </row>
    <row r="78" spans="1:31" ht="24.75" customHeight="1">
      <c r="A78" s="1455" t="s">
        <v>665</v>
      </c>
      <c r="B78" s="1068" t="s">
        <v>34</v>
      </c>
      <c r="C78" s="1419">
        <v>46191</v>
      </c>
      <c r="D78" s="1418"/>
      <c r="E78" s="1418"/>
      <c r="F78" s="1417"/>
      <c r="G78" s="1270"/>
      <c r="H78" s="1498">
        <v>73</v>
      </c>
      <c r="I78" s="372" t="s">
        <v>545</v>
      </c>
      <c r="J78" s="1064" t="s">
        <v>30</v>
      </c>
      <c r="K78" s="1499"/>
      <c r="L78" s="1418"/>
      <c r="M78" s="372" t="s">
        <v>110</v>
      </c>
      <c r="N78" s="996">
        <v>61225.25</v>
      </c>
      <c r="O78" s="372" t="s">
        <v>110</v>
      </c>
      <c r="P78" s="708" t="s">
        <v>32</v>
      </c>
      <c r="Q78" s="1500"/>
      <c r="R78" s="1500"/>
      <c r="S78" s="1500"/>
      <c r="T78" s="1500"/>
      <c r="U78" s="1500"/>
      <c r="V78" s="1501">
        <v>4654</v>
      </c>
      <c r="W78" s="1502"/>
      <c r="X78" s="1502">
        <f>SUM(V78-W78)</f>
        <v>4654</v>
      </c>
      <c r="Y78" s="1256">
        <f>IFERROR($W78/$V78, 0)</f>
        <v>0</v>
      </c>
      <c r="Z78" s="1503"/>
      <c r="AA78" s="698">
        <v>0</v>
      </c>
      <c r="AB78" s="698">
        <v>0</v>
      </c>
      <c r="AC78" s="1062">
        <v>0</v>
      </c>
      <c r="AD78" s="1257" t="s">
        <v>643</v>
      </c>
      <c r="AE78" s="728"/>
    </row>
    <row r="79" spans="1:31" ht="24.75" customHeight="1">
      <c r="A79" s="1431" t="s">
        <v>666</v>
      </c>
      <c r="B79" s="377" t="s">
        <v>34</v>
      </c>
      <c r="C79" s="1419">
        <v>46172</v>
      </c>
      <c r="D79" s="367" t="s">
        <v>54</v>
      </c>
      <c r="E79" s="367">
        <v>46142</v>
      </c>
      <c r="F79" s="366" t="s">
        <v>53</v>
      </c>
      <c r="G79" s="700" t="s">
        <v>667</v>
      </c>
      <c r="H79" s="995">
        <v>0</v>
      </c>
      <c r="I79" s="372" t="s">
        <v>545</v>
      </c>
      <c r="J79" s="1064" t="s">
        <v>30</v>
      </c>
      <c r="K79" s="990"/>
      <c r="L79" s="367"/>
      <c r="M79" s="372" t="s">
        <v>110</v>
      </c>
      <c r="N79" s="996">
        <v>36998.550000000003</v>
      </c>
      <c r="O79" s="372" t="s">
        <v>110</v>
      </c>
      <c r="P79" s="708" t="s">
        <v>32</v>
      </c>
      <c r="Q79" s="997"/>
      <c r="R79" s="997"/>
      <c r="S79" s="997"/>
      <c r="T79" s="997"/>
      <c r="U79" s="997"/>
      <c r="V79" s="998">
        <v>2944</v>
      </c>
      <c r="W79" s="993"/>
      <c r="X79" s="993">
        <f>SUM(V79-W79)</f>
        <v>2944</v>
      </c>
      <c r="Y79" s="365">
        <f>IFERROR($W79/$V79, 0)</f>
        <v>0</v>
      </c>
      <c r="Z79" s="999"/>
      <c r="AA79" s="698">
        <v>0</v>
      </c>
      <c r="AB79" s="698">
        <v>0</v>
      </c>
      <c r="AC79" s="1062">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4"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2">
        <v>0</v>
      </c>
      <c r="AD80" s="729" t="s">
        <v>670</v>
      </c>
      <c r="AE80" s="728"/>
    </row>
    <row r="81" spans="1:31" ht="24.75" customHeight="1">
      <c r="A81" s="1416" t="s">
        <v>671</v>
      </c>
      <c r="B81" s="377" t="s">
        <v>34</v>
      </c>
      <c r="C81" s="1419">
        <v>46181</v>
      </c>
      <c r="D81" s="1417" t="s">
        <v>50</v>
      </c>
      <c r="E81" s="1418">
        <v>46143</v>
      </c>
      <c r="F81" s="1417"/>
      <c r="G81" s="1270"/>
      <c r="H81" s="702">
        <v>0</v>
      </c>
      <c r="I81" s="372" t="s">
        <v>545</v>
      </c>
      <c r="J81" s="702" t="s">
        <v>30</v>
      </c>
      <c r="K81" s="1499"/>
      <c r="L81" s="1418"/>
      <c r="M81" s="702" t="s">
        <v>110</v>
      </c>
      <c r="N81" s="706">
        <v>6580.6</v>
      </c>
      <c r="O81" s="702" t="s">
        <v>110</v>
      </c>
      <c r="P81" s="708" t="s">
        <v>32</v>
      </c>
      <c r="Q81" s="1500"/>
      <c r="R81" s="1500"/>
      <c r="S81" s="1500"/>
      <c r="T81" s="1500"/>
      <c r="U81" s="1500"/>
      <c r="V81" s="1501">
        <v>466</v>
      </c>
      <c r="W81" s="1502"/>
      <c r="X81" s="1502">
        <f>SUM(V81-W81)</f>
        <v>466</v>
      </c>
      <c r="Y81" s="1256">
        <f>IFERROR($W81/$V81, 0)</f>
        <v>0</v>
      </c>
      <c r="Z81" s="1503"/>
      <c r="AA81" s="698">
        <v>0</v>
      </c>
      <c r="AB81" s="698">
        <v>0</v>
      </c>
      <c r="AC81" s="1062">
        <v>0</v>
      </c>
      <c r="AD81" s="1257" t="s">
        <v>646</v>
      </c>
      <c r="AE81" s="728"/>
    </row>
    <row r="82" spans="1:31" ht="24.75" customHeight="1">
      <c r="A82" s="689" t="s">
        <v>672</v>
      </c>
      <c r="B82" s="377" t="s">
        <v>34</v>
      </c>
      <c r="C82" s="1419">
        <v>46181</v>
      </c>
      <c r="D82" s="1417"/>
      <c r="E82" s="1418"/>
      <c r="F82" s="1417"/>
      <c r="G82" s="1270"/>
      <c r="H82" s="1498">
        <v>47</v>
      </c>
      <c r="I82" s="372" t="s">
        <v>545</v>
      </c>
      <c r="J82" s="702" t="s">
        <v>30</v>
      </c>
      <c r="K82" s="1499"/>
      <c r="L82" s="1418"/>
      <c r="M82" s="702" t="s">
        <v>110</v>
      </c>
      <c r="N82" s="706">
        <v>36936</v>
      </c>
      <c r="O82" s="702" t="s">
        <v>110</v>
      </c>
      <c r="P82" s="708" t="s">
        <v>32</v>
      </c>
      <c r="Q82" s="1500"/>
      <c r="R82" s="1500"/>
      <c r="S82" s="1500"/>
      <c r="T82" s="1500"/>
      <c r="U82" s="1500"/>
      <c r="V82" s="1501">
        <v>2724</v>
      </c>
      <c r="W82" s="1502"/>
      <c r="X82" s="1502">
        <f>SUM(V82-W82)</f>
        <v>2724</v>
      </c>
      <c r="Y82" s="1256">
        <f>IFERROR($W82/$V82, 0)</f>
        <v>0</v>
      </c>
      <c r="Z82" s="1503"/>
      <c r="AA82" s="698">
        <v>0</v>
      </c>
      <c r="AB82" s="698">
        <v>0</v>
      </c>
      <c r="AC82" s="1062">
        <v>0</v>
      </c>
      <c r="AD82" s="1257" t="s">
        <v>646</v>
      </c>
      <c r="AE82" s="728"/>
    </row>
    <row r="83" spans="1:31" ht="24.75" customHeight="1">
      <c r="A83" s="730" t="s">
        <v>673</v>
      </c>
      <c r="B83" s="377" t="s">
        <v>34</v>
      </c>
      <c r="C83" s="690">
        <v>46112</v>
      </c>
      <c r="D83" s="366" t="s">
        <v>50</v>
      </c>
      <c r="E83" s="700">
        <v>46077</v>
      </c>
      <c r="F83" s="701"/>
      <c r="G83" s="701" t="s">
        <v>674</v>
      </c>
      <c r="H83" s="702">
        <v>0</v>
      </c>
      <c r="I83" s="1061"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2">
        <v>0</v>
      </c>
      <c r="AB84" s="1412">
        <v>0</v>
      </c>
      <c r="AC84" s="704">
        <v>0</v>
      </c>
      <c r="AD84" s="1413" t="s">
        <v>678</v>
      </c>
      <c r="AE84" s="1414"/>
    </row>
    <row r="85" spans="1:31" ht="24.75" customHeight="1">
      <c r="A85" s="689" t="s">
        <v>679</v>
      </c>
      <c r="B85" s="377" t="s">
        <v>34</v>
      </c>
      <c r="C85" s="690">
        <v>46103</v>
      </c>
      <c r="D85" s="366" t="s">
        <v>50</v>
      </c>
      <c r="E85" s="700">
        <v>46077</v>
      </c>
      <c r="F85" s="366"/>
      <c r="G85" s="701" t="s">
        <v>680</v>
      </c>
      <c r="H85" s="995">
        <v>0</v>
      </c>
      <c r="I85" s="372" t="s">
        <v>545</v>
      </c>
      <c r="J85" s="702" t="s">
        <v>30</v>
      </c>
      <c r="K85" s="990"/>
      <c r="L85" s="367"/>
      <c r="M85" s="702" t="s">
        <v>110</v>
      </c>
      <c r="N85" s="996">
        <v>15002.75</v>
      </c>
      <c r="O85" s="702" t="s">
        <v>110</v>
      </c>
      <c r="P85" s="708" t="s">
        <v>29</v>
      </c>
      <c r="Q85" s="997">
        <v>46077</v>
      </c>
      <c r="R85" s="997"/>
      <c r="S85" s="997"/>
      <c r="T85" s="997"/>
      <c r="U85" s="997"/>
      <c r="V85" s="998">
        <v>1175</v>
      </c>
      <c r="W85" s="993">
        <v>980</v>
      </c>
      <c r="X85" s="993">
        <f t="shared" si="5"/>
        <v>195</v>
      </c>
      <c r="Y85" s="365">
        <f t="shared" si="6"/>
        <v>0.83404255319148934</v>
      </c>
      <c r="Z85" s="997">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4" t="s">
        <v>30</v>
      </c>
      <c r="K86" s="692"/>
      <c r="L86" s="700"/>
      <c r="M86" s="702" t="s">
        <v>110</v>
      </c>
      <c r="N86" s="706">
        <v>170309.8</v>
      </c>
      <c r="O86" s="748" t="s">
        <v>110</v>
      </c>
      <c r="P86" s="1260"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6" t="s">
        <v>684</v>
      </c>
      <c r="B87" s="377" t="s">
        <v>34</v>
      </c>
      <c r="C87" s="1419">
        <v>46172</v>
      </c>
      <c r="D87" s="1417" t="s">
        <v>50</v>
      </c>
      <c r="E87" s="1418">
        <v>46143</v>
      </c>
      <c r="F87" s="1417"/>
      <c r="G87" s="1255"/>
      <c r="H87" s="995">
        <v>0</v>
      </c>
      <c r="I87" s="372" t="s">
        <v>545</v>
      </c>
      <c r="J87" s="702" t="s">
        <v>30</v>
      </c>
      <c r="K87" s="1499"/>
      <c r="L87" s="1418"/>
      <c r="M87" s="702" t="s">
        <v>110</v>
      </c>
      <c r="N87" s="706">
        <v>3443</v>
      </c>
      <c r="O87" s="702" t="s">
        <v>110</v>
      </c>
      <c r="P87" s="694" t="s">
        <v>32</v>
      </c>
      <c r="Q87" s="1500"/>
      <c r="R87" s="1500"/>
      <c r="S87" s="1500"/>
      <c r="T87" s="1500"/>
      <c r="U87" s="1500"/>
      <c r="V87" s="1502">
        <v>224</v>
      </c>
      <c r="W87" s="1502"/>
      <c r="X87" s="1502">
        <f>SUM(V87-W87)</f>
        <v>224</v>
      </c>
      <c r="Y87" s="1256">
        <f>IFERROR($W87/$V87, 0)</f>
        <v>0</v>
      </c>
      <c r="Z87" s="1500"/>
      <c r="AA87" s="698">
        <v>0</v>
      </c>
      <c r="AB87" s="698">
        <v>0</v>
      </c>
      <c r="AC87" s="704">
        <v>0</v>
      </c>
      <c r="AD87" s="1257" t="s">
        <v>685</v>
      </c>
      <c r="AE87" s="728"/>
    </row>
    <row r="88" spans="1:31" ht="24.75" customHeight="1">
      <c r="A88" s="1066" t="s">
        <v>686</v>
      </c>
      <c r="B88" s="377" t="s">
        <v>34</v>
      </c>
      <c r="C88" s="360">
        <v>46160</v>
      </c>
      <c r="D88" s="366" t="s">
        <v>469</v>
      </c>
      <c r="E88" s="367"/>
      <c r="F88" s="366"/>
      <c r="G88" s="701"/>
      <c r="H88" s="995">
        <v>107</v>
      </c>
      <c r="I88" s="372" t="s">
        <v>545</v>
      </c>
      <c r="J88" s="744" t="s">
        <v>33</v>
      </c>
      <c r="K88" s="990" t="s">
        <v>687</v>
      </c>
      <c r="L88" s="367"/>
      <c r="M88" s="1187" t="s">
        <v>110</v>
      </c>
      <c r="N88" s="945">
        <v>175204.4</v>
      </c>
      <c r="O88" s="1188" t="s">
        <v>110</v>
      </c>
      <c r="P88" s="739" t="s">
        <v>32</v>
      </c>
      <c r="Q88" s="997"/>
      <c r="R88" s="997"/>
      <c r="S88" s="997"/>
      <c r="T88" s="997"/>
      <c r="U88" s="997"/>
      <c r="V88" s="998">
        <v>8686</v>
      </c>
      <c r="W88" s="993"/>
      <c r="X88" s="993">
        <f t="shared" si="5"/>
        <v>8686</v>
      </c>
      <c r="Y88" s="365">
        <f t="shared" si="6"/>
        <v>0</v>
      </c>
      <c r="Z88" s="999"/>
      <c r="AA88" s="698">
        <v>0</v>
      </c>
      <c r="AB88" s="698">
        <v>0</v>
      </c>
      <c r="AC88" s="704">
        <v>0</v>
      </c>
      <c r="AD88" s="699" t="s">
        <v>688</v>
      </c>
      <c r="AE88" s="728"/>
    </row>
    <row r="89" spans="1:31" ht="24.75" customHeight="1">
      <c r="A89" s="1063" t="s">
        <v>689</v>
      </c>
      <c r="B89" s="377" t="s">
        <v>37</v>
      </c>
      <c r="C89" s="1419">
        <v>46172</v>
      </c>
      <c r="D89" s="701" t="s">
        <v>52</v>
      </c>
      <c r="E89" s="1254">
        <v>46122</v>
      </c>
      <c r="F89" s="1253" t="s">
        <v>51</v>
      </c>
      <c r="G89" s="1255"/>
      <c r="H89" s="995">
        <v>0</v>
      </c>
      <c r="I89" s="372" t="s">
        <v>545</v>
      </c>
      <c r="J89" s="702" t="s">
        <v>30</v>
      </c>
      <c r="K89" s="1396"/>
      <c r="L89" s="1254"/>
      <c r="M89" s="702" t="s">
        <v>110</v>
      </c>
      <c r="N89" s="1397">
        <v>43061.3</v>
      </c>
      <c r="O89" s="748" t="s">
        <v>110</v>
      </c>
      <c r="P89" s="1398" t="s">
        <v>35</v>
      </c>
      <c r="Q89" s="997">
        <v>46126</v>
      </c>
      <c r="R89" s="997"/>
      <c r="S89" s="1399"/>
      <c r="T89" s="1399"/>
      <c r="U89" s="1399"/>
      <c r="V89" s="1400">
        <v>11789</v>
      </c>
      <c r="W89" s="1240">
        <v>0</v>
      </c>
      <c r="X89" s="1401">
        <f t="shared" si="5"/>
        <v>11789</v>
      </c>
      <c r="Y89" s="1256">
        <f t="shared" si="6"/>
        <v>0</v>
      </c>
      <c r="Z89" s="1399"/>
      <c r="AA89" s="698">
        <v>0</v>
      </c>
      <c r="AB89" s="698">
        <v>0</v>
      </c>
      <c r="AC89" s="704">
        <v>0</v>
      </c>
      <c r="AD89" s="1257"/>
      <c r="AE89" s="728"/>
    </row>
    <row r="90" spans="1:31" ht="24.75" customHeight="1">
      <c r="A90" s="616" t="s">
        <v>690</v>
      </c>
      <c r="B90" s="377" t="s">
        <v>37</v>
      </c>
      <c r="C90" s="1419">
        <v>46172</v>
      </c>
      <c r="D90" s="701" t="s">
        <v>54</v>
      </c>
      <c r="E90" s="367">
        <v>46128</v>
      </c>
      <c r="F90" s="366" t="s">
        <v>51</v>
      </c>
      <c r="G90" s="701" t="s">
        <v>691</v>
      </c>
      <c r="H90" s="995">
        <v>0</v>
      </c>
      <c r="I90" s="372" t="s">
        <v>595</v>
      </c>
      <c r="J90" s="702" t="s">
        <v>30</v>
      </c>
      <c r="K90" s="990"/>
      <c r="L90" s="367"/>
      <c r="M90" s="702" t="s">
        <v>110</v>
      </c>
      <c r="N90" s="996">
        <v>146065.95000000001</v>
      </c>
      <c r="O90" s="1350" t="s">
        <v>110</v>
      </c>
      <c r="P90" s="731" t="s">
        <v>38</v>
      </c>
      <c r="Q90" s="997">
        <v>46087</v>
      </c>
      <c r="R90" s="703" t="s">
        <v>238</v>
      </c>
      <c r="S90" s="997"/>
      <c r="T90" s="997"/>
      <c r="U90" s="997"/>
      <c r="V90" s="998">
        <v>3461</v>
      </c>
      <c r="W90" s="1404">
        <v>3428</v>
      </c>
      <c r="X90" s="993">
        <f t="shared" si="5"/>
        <v>33</v>
      </c>
      <c r="Y90" s="365">
        <f t="shared" si="6"/>
        <v>0.99046518347298473</v>
      </c>
      <c r="Z90" s="1238">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1" t="s">
        <v>702</v>
      </c>
      <c r="B94" s="1422" t="s">
        <v>37</v>
      </c>
      <c r="C94" s="700">
        <v>46187</v>
      </c>
      <c r="D94" s="1417"/>
      <c r="E94" s="1418"/>
      <c r="F94" s="1417"/>
      <c r="G94" s="1255"/>
      <c r="H94" s="1498">
        <v>53</v>
      </c>
      <c r="I94" s="1277" t="s">
        <v>545</v>
      </c>
      <c r="J94" s="1279" t="s">
        <v>30</v>
      </c>
      <c r="K94" s="1396"/>
      <c r="L94" s="1254"/>
      <c r="M94" s="1187" t="s">
        <v>110</v>
      </c>
      <c r="N94" s="1397">
        <v>56455</v>
      </c>
      <c r="O94" s="1188" t="s">
        <v>110</v>
      </c>
      <c r="P94" s="1362" t="s">
        <v>32</v>
      </c>
      <c r="Q94" s="1500"/>
      <c r="R94" s="1500"/>
      <c r="S94" s="1500"/>
      <c r="T94" s="1500"/>
      <c r="U94" s="1500"/>
      <c r="V94" s="1501">
        <v>4814</v>
      </c>
      <c r="W94" s="1502"/>
      <c r="X94" s="1502">
        <f>SUM(V94-W94)</f>
        <v>4814</v>
      </c>
      <c r="Y94" s="1256">
        <f>IFERROR($W94/$V94, 0)</f>
        <v>0</v>
      </c>
      <c r="Z94" s="1500"/>
      <c r="AA94" s="698">
        <v>0</v>
      </c>
      <c r="AB94" s="737">
        <v>0</v>
      </c>
      <c r="AC94" s="736">
        <v>0</v>
      </c>
      <c r="AD94" s="1257" t="s">
        <v>703</v>
      </c>
      <c r="AE94" s="728"/>
    </row>
    <row r="95" spans="1:31" ht="24.75" customHeight="1">
      <c r="A95" s="1323" t="s">
        <v>704</v>
      </c>
      <c r="B95" s="1189" t="s">
        <v>37</v>
      </c>
      <c r="C95" s="1361">
        <v>46171</v>
      </c>
      <c r="D95" s="1253" t="s">
        <v>471</v>
      </c>
      <c r="E95" s="1254">
        <v>46129</v>
      </c>
      <c r="F95" s="1253" t="s">
        <v>51</v>
      </c>
      <c r="G95" s="1255"/>
      <c r="H95" s="1402">
        <v>80</v>
      </c>
      <c r="I95" s="1277" t="s">
        <v>545</v>
      </c>
      <c r="J95" s="1279" t="s">
        <v>30</v>
      </c>
      <c r="K95" s="1396"/>
      <c r="L95" s="1254"/>
      <c r="M95" s="702" t="s">
        <v>110</v>
      </c>
      <c r="N95" s="1397">
        <v>77548</v>
      </c>
      <c r="O95" s="1188" t="s">
        <v>110</v>
      </c>
      <c r="P95" s="1362" t="s">
        <v>29</v>
      </c>
      <c r="Q95" s="703">
        <v>46132</v>
      </c>
      <c r="R95" s="1399"/>
      <c r="S95" s="1399"/>
      <c r="T95" s="1399"/>
      <c r="U95" s="1399"/>
      <c r="V95" s="1400">
        <v>6605</v>
      </c>
      <c r="W95" s="1450">
        <v>5365</v>
      </c>
      <c r="X95" s="1401">
        <f t="shared" ref="X95:X105" si="7">SUM(V95-W95)</f>
        <v>1240</v>
      </c>
      <c r="Y95" s="1256">
        <f t="shared" ref="Y95:Y105" si="8">IFERROR($W95/$V95, 0)</f>
        <v>0.81226343679031032</v>
      </c>
      <c r="Z95" s="703">
        <v>46135</v>
      </c>
      <c r="AA95" s="698">
        <v>0</v>
      </c>
      <c r="AB95" s="737">
        <v>0</v>
      </c>
      <c r="AC95" s="736">
        <v>0</v>
      </c>
      <c r="AD95" s="1257" t="s">
        <v>705</v>
      </c>
      <c r="AE95" s="728"/>
    </row>
    <row r="96" spans="1:31" ht="24.75" customHeight="1">
      <c r="A96" s="1420" t="s">
        <v>706</v>
      </c>
      <c r="B96" s="1422" t="s">
        <v>37</v>
      </c>
      <c r="C96" s="1361">
        <v>46171</v>
      </c>
      <c r="D96" s="1253" t="s">
        <v>471</v>
      </c>
      <c r="E96" s="1254">
        <v>46141</v>
      </c>
      <c r="F96" s="1253" t="s">
        <v>51</v>
      </c>
      <c r="G96" s="1255"/>
      <c r="H96" s="1402">
        <v>89</v>
      </c>
      <c r="I96" s="1277" t="s">
        <v>545</v>
      </c>
      <c r="J96" s="1279" t="s">
        <v>30</v>
      </c>
      <c r="K96" s="1396"/>
      <c r="L96" s="1254"/>
      <c r="M96" s="1187" t="s">
        <v>110</v>
      </c>
      <c r="N96" s="1397">
        <v>70666</v>
      </c>
      <c r="O96" s="1188" t="s">
        <v>110</v>
      </c>
      <c r="P96" s="1362" t="s">
        <v>32</v>
      </c>
      <c r="Q96" s="1399"/>
      <c r="R96" s="1399"/>
      <c r="S96" s="1399"/>
      <c r="T96" s="1399"/>
      <c r="U96" s="1399"/>
      <c r="V96" s="1400">
        <v>6549</v>
      </c>
      <c r="W96" s="1401"/>
      <c r="X96" s="1401">
        <f t="shared" si="7"/>
        <v>6549</v>
      </c>
      <c r="Y96" s="1256">
        <f t="shared" si="8"/>
        <v>0</v>
      </c>
      <c r="Z96" s="1399"/>
      <c r="AA96" s="698">
        <v>0</v>
      </c>
      <c r="AB96" s="737">
        <v>0</v>
      </c>
      <c r="AC96" s="736">
        <v>0</v>
      </c>
      <c r="AD96" s="1257" t="s">
        <v>707</v>
      </c>
      <c r="AE96" s="728"/>
    </row>
    <row r="97" spans="1:31" ht="24.75" customHeight="1">
      <c r="A97" s="1420" t="s">
        <v>708</v>
      </c>
      <c r="B97" s="1422" t="s">
        <v>37</v>
      </c>
      <c r="C97" s="700">
        <v>46187</v>
      </c>
      <c r="D97" s="1417"/>
      <c r="E97" s="1418"/>
      <c r="F97" s="1417"/>
      <c r="G97" s="1255"/>
      <c r="H97" s="1498">
        <v>76</v>
      </c>
      <c r="I97" s="1277" t="s">
        <v>545</v>
      </c>
      <c r="J97" s="1279" t="s">
        <v>30</v>
      </c>
      <c r="K97" s="1396"/>
      <c r="L97" s="1254"/>
      <c r="M97" s="1187" t="s">
        <v>110</v>
      </c>
      <c r="N97" s="1397">
        <v>72914</v>
      </c>
      <c r="O97" s="1188" t="s">
        <v>110</v>
      </c>
      <c r="P97" s="1362" t="s">
        <v>32</v>
      </c>
      <c r="Q97" s="1500"/>
      <c r="R97" s="1500"/>
      <c r="S97" s="1500"/>
      <c r="T97" s="1500"/>
      <c r="U97" s="1500"/>
      <c r="V97" s="1501">
        <v>6115</v>
      </c>
      <c r="W97" s="1502"/>
      <c r="X97" s="1502">
        <f>SUM(V97-W97)</f>
        <v>6115</v>
      </c>
      <c r="Y97" s="1256">
        <f>IFERROR($W97/$V97, 0)</f>
        <v>0</v>
      </c>
      <c r="Z97" s="1500"/>
      <c r="AA97" s="698">
        <v>0</v>
      </c>
      <c r="AB97" s="737">
        <v>0</v>
      </c>
      <c r="AC97" s="736">
        <v>0</v>
      </c>
      <c r="AD97" s="1257" t="s">
        <v>703</v>
      </c>
      <c r="AE97" s="728"/>
    </row>
    <row r="98" spans="1:31" ht="24.75" customHeight="1">
      <c r="A98" s="1421" t="s">
        <v>709</v>
      </c>
      <c r="B98" s="1422" t="s">
        <v>37</v>
      </c>
      <c r="C98" s="700">
        <v>46181</v>
      </c>
      <c r="D98" s="1417" t="s">
        <v>471</v>
      </c>
      <c r="E98" s="1418">
        <v>46141</v>
      </c>
      <c r="F98" s="1417" t="s">
        <v>51</v>
      </c>
      <c r="G98" s="1255"/>
      <c r="H98" s="1498">
        <v>74</v>
      </c>
      <c r="I98" s="1277" t="s">
        <v>545</v>
      </c>
      <c r="J98" s="1279" t="s">
        <v>30</v>
      </c>
      <c r="K98" s="1499"/>
      <c r="L98" s="1418"/>
      <c r="M98" s="1187" t="s">
        <v>110</v>
      </c>
      <c r="N98" s="1397">
        <v>92274</v>
      </c>
      <c r="O98" s="1188" t="s">
        <v>110</v>
      </c>
      <c r="P98" s="1362" t="s">
        <v>32</v>
      </c>
      <c r="Q98" s="1500"/>
      <c r="R98" s="1500"/>
      <c r="S98" s="1500"/>
      <c r="T98" s="1500"/>
      <c r="U98" s="1500"/>
      <c r="V98" s="1501">
        <v>8145</v>
      </c>
      <c r="W98" s="1502"/>
      <c r="X98" s="1502">
        <f>SUM(V98-W98)</f>
        <v>8145</v>
      </c>
      <c r="Y98" s="1256">
        <f>IFERROR($W98/$V98, 0)</f>
        <v>0</v>
      </c>
      <c r="Z98" s="1500"/>
      <c r="AA98" s="698">
        <v>0</v>
      </c>
      <c r="AB98" s="698">
        <v>0</v>
      </c>
      <c r="AC98" s="704">
        <v>0</v>
      </c>
      <c r="AD98" s="1257" t="s">
        <v>710</v>
      </c>
      <c r="AE98" s="728"/>
    </row>
    <row r="99" spans="1:31" ht="24.75" customHeight="1">
      <c r="A99" s="1423" t="s">
        <v>711</v>
      </c>
      <c r="B99" s="1189" t="s">
        <v>37</v>
      </c>
      <c r="C99" s="1361">
        <v>46171</v>
      </c>
      <c r="D99" s="1253"/>
      <c r="E99" s="1254"/>
      <c r="F99" s="1253"/>
      <c r="G99" s="1255"/>
      <c r="H99" s="1402">
        <v>79</v>
      </c>
      <c r="I99" s="1277" t="s">
        <v>545</v>
      </c>
      <c r="J99" s="1279" t="s">
        <v>30</v>
      </c>
      <c r="K99" s="1396"/>
      <c r="L99" s="1254"/>
      <c r="M99" s="1187" t="s">
        <v>110</v>
      </c>
      <c r="N99" s="1397">
        <v>89293.95</v>
      </c>
      <c r="O99" s="1188" t="s">
        <v>110</v>
      </c>
      <c r="P99" s="1362" t="s">
        <v>32</v>
      </c>
      <c r="Q99" s="1399"/>
      <c r="R99" s="1399"/>
      <c r="S99" s="1399"/>
      <c r="T99" s="1399"/>
      <c r="U99" s="1399"/>
      <c r="V99" s="1400">
        <v>7494</v>
      </c>
      <c r="W99" s="1401"/>
      <c r="X99" s="1401">
        <f t="shared" si="7"/>
        <v>7494</v>
      </c>
      <c r="Y99" s="1256">
        <f t="shared" si="8"/>
        <v>0</v>
      </c>
      <c r="Z99" s="1399"/>
      <c r="AA99" s="698">
        <v>0</v>
      </c>
      <c r="AB99" s="737">
        <v>0</v>
      </c>
      <c r="AC99" s="736">
        <v>0</v>
      </c>
      <c r="AD99" s="1257" t="s">
        <v>707</v>
      </c>
      <c r="AE99" s="728"/>
    </row>
    <row r="100" spans="1:31" ht="24.75" customHeight="1">
      <c r="A100" s="1323" t="s">
        <v>712</v>
      </c>
      <c r="B100" s="1189" t="s">
        <v>37</v>
      </c>
      <c r="C100" s="1361">
        <v>46171</v>
      </c>
      <c r="D100" s="1253"/>
      <c r="E100" s="1254"/>
      <c r="F100" s="1253"/>
      <c r="G100" s="1255"/>
      <c r="H100" s="1402">
        <v>71</v>
      </c>
      <c r="I100" s="1277" t="s">
        <v>545</v>
      </c>
      <c r="J100" s="1279" t="s">
        <v>30</v>
      </c>
      <c r="K100" s="1396"/>
      <c r="L100" s="1254"/>
      <c r="M100" s="1187" t="s">
        <v>110</v>
      </c>
      <c r="N100" s="1397">
        <v>91537.75</v>
      </c>
      <c r="O100" s="1188" t="s">
        <v>110</v>
      </c>
      <c r="P100" s="1362" t="s">
        <v>32</v>
      </c>
      <c r="Q100" s="1399"/>
      <c r="R100" s="1399"/>
      <c r="S100" s="1399"/>
      <c r="T100" s="1399"/>
      <c r="U100" s="1399"/>
      <c r="V100" s="1400">
        <v>7255</v>
      </c>
      <c r="W100" s="1401"/>
      <c r="X100" s="1401">
        <f t="shared" si="7"/>
        <v>7255</v>
      </c>
      <c r="Y100" s="1256">
        <f t="shared" si="8"/>
        <v>0</v>
      </c>
      <c r="Z100" s="1399"/>
      <c r="AA100" s="698">
        <v>0</v>
      </c>
      <c r="AB100" s="737">
        <v>0</v>
      </c>
      <c r="AC100" s="736">
        <v>0</v>
      </c>
      <c r="AD100" s="1257" t="s">
        <v>707</v>
      </c>
      <c r="AE100" s="728"/>
    </row>
    <row r="101" spans="1:31" ht="24.75" customHeight="1">
      <c r="A101" s="1323" t="s">
        <v>713</v>
      </c>
      <c r="B101" s="1189" t="s">
        <v>37</v>
      </c>
      <c r="C101" s="1361">
        <v>46171</v>
      </c>
      <c r="D101" s="1253"/>
      <c r="E101" s="1254"/>
      <c r="F101" s="1253"/>
      <c r="G101" s="1255"/>
      <c r="H101" s="1402">
        <v>71</v>
      </c>
      <c r="I101" s="1277" t="s">
        <v>545</v>
      </c>
      <c r="J101" s="1279" t="s">
        <v>30</v>
      </c>
      <c r="K101" s="1396"/>
      <c r="L101" s="1254"/>
      <c r="M101" s="1187" t="s">
        <v>110</v>
      </c>
      <c r="N101" s="1397">
        <v>68762</v>
      </c>
      <c r="O101" s="1188" t="s">
        <v>110</v>
      </c>
      <c r="P101" s="1362" t="s">
        <v>32</v>
      </c>
      <c r="Q101" s="1399"/>
      <c r="R101" s="1399"/>
      <c r="S101" s="1399"/>
      <c r="T101" s="1399"/>
      <c r="U101" s="1399"/>
      <c r="V101" s="1400">
        <v>5624</v>
      </c>
      <c r="W101" s="1401"/>
      <c r="X101" s="1401">
        <f t="shared" si="7"/>
        <v>5624</v>
      </c>
      <c r="Y101" s="1256">
        <f t="shared" si="8"/>
        <v>0</v>
      </c>
      <c r="Z101" s="1399"/>
      <c r="AA101" s="698">
        <v>0</v>
      </c>
      <c r="AB101" s="737">
        <v>0</v>
      </c>
      <c r="AC101" s="736">
        <v>0</v>
      </c>
      <c r="AD101" s="1257" t="s">
        <v>707</v>
      </c>
      <c r="AE101" s="728"/>
    </row>
    <row r="102" spans="1:31" ht="24.75" customHeight="1">
      <c r="A102" s="1323" t="s">
        <v>714</v>
      </c>
      <c r="B102" s="1422" t="s">
        <v>37</v>
      </c>
      <c r="C102" s="700">
        <v>46187</v>
      </c>
      <c r="D102" s="1417"/>
      <c r="E102" s="1418"/>
      <c r="F102" s="1417"/>
      <c r="G102" s="1255"/>
      <c r="H102" s="1498">
        <v>85</v>
      </c>
      <c r="I102" s="1277" t="s">
        <v>545</v>
      </c>
      <c r="J102" s="1279" t="s">
        <v>30</v>
      </c>
      <c r="K102" s="1396"/>
      <c r="L102" s="1254"/>
      <c r="M102" s="1187" t="s">
        <v>110</v>
      </c>
      <c r="N102" s="1397">
        <v>64590</v>
      </c>
      <c r="O102" s="1188" t="s">
        <v>110</v>
      </c>
      <c r="P102" s="1362" t="s">
        <v>32</v>
      </c>
      <c r="Q102" s="1500"/>
      <c r="R102" s="1500"/>
      <c r="S102" s="1500"/>
      <c r="T102" s="1500"/>
      <c r="U102" s="1500"/>
      <c r="V102" s="1501">
        <v>5218</v>
      </c>
      <c r="W102" s="1502"/>
      <c r="X102" s="1502">
        <f>SUM(V102-W102)</f>
        <v>5218</v>
      </c>
      <c r="Y102" s="1256">
        <f>IFERROR($W102/$V102, 0)</f>
        <v>0</v>
      </c>
      <c r="Z102" s="1500"/>
      <c r="AA102" s="698">
        <v>0</v>
      </c>
      <c r="AB102" s="737">
        <v>0</v>
      </c>
      <c r="AC102" s="736">
        <v>0</v>
      </c>
      <c r="AD102" s="1257" t="s">
        <v>703</v>
      </c>
      <c r="AE102" s="728"/>
    </row>
    <row r="103" spans="1:31" ht="24.75" customHeight="1">
      <c r="A103" s="1439" t="s">
        <v>715</v>
      </c>
      <c r="B103" s="1422" t="s">
        <v>37</v>
      </c>
      <c r="C103" s="1419">
        <v>46172</v>
      </c>
      <c r="D103" s="1417"/>
      <c r="E103" s="1418"/>
      <c r="F103" s="1417"/>
      <c r="G103" s="1255"/>
      <c r="H103" s="1498">
        <v>56</v>
      </c>
      <c r="I103" s="1277" t="s">
        <v>545</v>
      </c>
      <c r="J103" s="748" t="s">
        <v>33</v>
      </c>
      <c r="K103" s="1396" t="s">
        <v>657</v>
      </c>
      <c r="L103" s="1254"/>
      <c r="M103" s="1187" t="s">
        <v>238</v>
      </c>
      <c r="N103" s="1397"/>
      <c r="O103" s="1188" t="s">
        <v>110</v>
      </c>
      <c r="P103" s="1362" t="s">
        <v>32</v>
      </c>
      <c r="Q103" s="1500"/>
      <c r="R103" s="1500"/>
      <c r="S103" s="1500"/>
      <c r="T103" s="1500"/>
      <c r="U103" s="1500"/>
      <c r="V103" s="1501">
        <v>4159</v>
      </c>
      <c r="W103" s="1502"/>
      <c r="X103" s="1502">
        <f>SUM(V103-W103)</f>
        <v>4159</v>
      </c>
      <c r="Y103" s="1256">
        <f>IFERROR($W103/$V103, 0)</f>
        <v>0</v>
      </c>
      <c r="Z103" s="1500"/>
      <c r="AA103" s="698">
        <v>0</v>
      </c>
      <c r="AB103" s="737">
        <v>0</v>
      </c>
      <c r="AC103" s="736">
        <v>0</v>
      </c>
      <c r="AD103" s="1257" t="s">
        <v>716</v>
      </c>
      <c r="AE103" s="728"/>
    </row>
    <row r="104" spans="1:31" ht="24.75" customHeight="1">
      <c r="A104" s="1439" t="s">
        <v>717</v>
      </c>
      <c r="B104" s="1422" t="s">
        <v>37</v>
      </c>
      <c r="C104" s="1419">
        <v>46172</v>
      </c>
      <c r="D104" s="1417"/>
      <c r="E104" s="1418"/>
      <c r="F104" s="1417"/>
      <c r="G104" s="1255"/>
      <c r="H104" s="1498">
        <v>62</v>
      </c>
      <c r="I104" s="1277" t="s">
        <v>545</v>
      </c>
      <c r="J104" s="748" t="s">
        <v>33</v>
      </c>
      <c r="K104" s="1396" t="s">
        <v>657</v>
      </c>
      <c r="L104" s="1254"/>
      <c r="M104" s="1187" t="s">
        <v>238</v>
      </c>
      <c r="N104" s="1397"/>
      <c r="O104" s="1188" t="s">
        <v>110</v>
      </c>
      <c r="P104" s="1362" t="s">
        <v>32</v>
      </c>
      <c r="Q104" s="1500"/>
      <c r="R104" s="1500"/>
      <c r="S104" s="1500"/>
      <c r="T104" s="1500"/>
      <c r="U104" s="1500"/>
      <c r="V104" s="1501">
        <v>4009</v>
      </c>
      <c r="W104" s="1502"/>
      <c r="X104" s="1502">
        <f>SUM(V104-W104)</f>
        <v>4009</v>
      </c>
      <c r="Y104" s="1256">
        <f>IFERROR($W104/$V104, 0)</f>
        <v>0</v>
      </c>
      <c r="Z104" s="1500"/>
      <c r="AA104" s="698">
        <v>0</v>
      </c>
      <c r="AB104" s="737">
        <v>0</v>
      </c>
      <c r="AC104" s="736">
        <v>0</v>
      </c>
      <c r="AD104" s="1257" t="s">
        <v>716</v>
      </c>
      <c r="AE104" s="728"/>
    </row>
    <row r="105" spans="1:31" ht="24.75" customHeight="1">
      <c r="A105" s="1323" t="s">
        <v>718</v>
      </c>
      <c r="B105" s="1189" t="s">
        <v>37</v>
      </c>
      <c r="C105" s="1361">
        <v>46171</v>
      </c>
      <c r="D105" s="1253" t="s">
        <v>54</v>
      </c>
      <c r="E105" s="1254">
        <v>46136</v>
      </c>
      <c r="F105" s="1253" t="s">
        <v>51</v>
      </c>
      <c r="G105" s="1255"/>
      <c r="H105" s="1402">
        <v>0</v>
      </c>
      <c r="I105" s="1277" t="s">
        <v>545</v>
      </c>
      <c r="J105" s="1279" t="s">
        <v>30</v>
      </c>
      <c r="K105" s="1396"/>
      <c r="L105" s="1254"/>
      <c r="M105" s="1187" t="s">
        <v>110</v>
      </c>
      <c r="N105" s="1397">
        <v>60407.15</v>
      </c>
      <c r="O105" s="1188" t="s">
        <v>110</v>
      </c>
      <c r="P105" s="1362" t="s">
        <v>29</v>
      </c>
      <c r="Q105" s="1399">
        <v>46136</v>
      </c>
      <c r="R105" s="1399"/>
      <c r="S105" s="1399"/>
      <c r="T105" s="1399"/>
      <c r="U105" s="1399"/>
      <c r="V105" s="1400">
        <v>4327</v>
      </c>
      <c r="W105" s="1401"/>
      <c r="X105" s="1401">
        <f t="shared" si="7"/>
        <v>4327</v>
      </c>
      <c r="Y105" s="1256">
        <f t="shared" si="8"/>
        <v>0</v>
      </c>
      <c r="Z105" s="1399">
        <v>46146</v>
      </c>
      <c r="AA105" s="698">
        <v>0</v>
      </c>
      <c r="AB105" s="737">
        <v>0</v>
      </c>
      <c r="AC105" s="736">
        <v>0</v>
      </c>
      <c r="AD105" s="1257" t="s">
        <v>719</v>
      </c>
      <c r="AE105" s="728"/>
    </row>
    <row r="106" spans="1:31" ht="24.75" customHeight="1">
      <c r="A106" s="1066" t="s">
        <v>720</v>
      </c>
      <c r="B106" s="1067" t="s">
        <v>37</v>
      </c>
      <c r="C106" s="360">
        <v>46172</v>
      </c>
      <c r="D106" s="366" t="s">
        <v>467</v>
      </c>
      <c r="E106" s="367"/>
      <c r="F106" s="366"/>
      <c r="G106" s="701"/>
      <c r="H106" s="995">
        <v>402</v>
      </c>
      <c r="I106" s="304" t="s">
        <v>545</v>
      </c>
      <c r="J106" s="748" t="s">
        <v>30</v>
      </c>
      <c r="K106" s="1001"/>
      <c r="L106" s="367">
        <v>46092</v>
      </c>
      <c r="M106" s="1187" t="s">
        <v>110</v>
      </c>
      <c r="N106" s="706">
        <v>438978.5</v>
      </c>
      <c r="O106" s="1188" t="s">
        <v>110</v>
      </c>
      <c r="P106" s="739" t="s">
        <v>35</v>
      </c>
      <c r="Q106" s="997">
        <v>46091</v>
      </c>
      <c r="R106" s="997"/>
      <c r="S106" s="997"/>
      <c r="T106" s="997"/>
      <c r="U106" s="997"/>
      <c r="V106" s="998">
        <v>30807</v>
      </c>
      <c r="W106" s="993"/>
      <c r="X106" s="993">
        <f t="shared" ref="X106:X118" si="9">SUM(V106-W106)</f>
        <v>30807</v>
      </c>
      <c r="Y106" s="365">
        <f t="shared" ref="Y106:Y118" si="10">IFERROR($W106/$V106, 0)</f>
        <v>0</v>
      </c>
      <c r="Z106" s="997"/>
      <c r="AA106" s="817">
        <v>0</v>
      </c>
      <c r="AB106" s="821">
        <v>0</v>
      </c>
      <c r="AC106" s="736">
        <v>0</v>
      </c>
      <c r="AD106" s="1242" t="s">
        <v>721</v>
      </c>
      <c r="AE106" s="728"/>
    </row>
    <row r="107" spans="1:31" ht="24.75" customHeight="1">
      <c r="A107" s="1434" t="s">
        <v>722</v>
      </c>
      <c r="B107" s="1068" t="s">
        <v>40</v>
      </c>
      <c r="C107" s="1419">
        <v>46172</v>
      </c>
      <c r="D107" s="1417" t="s">
        <v>52</v>
      </c>
      <c r="E107" s="1418">
        <v>46142</v>
      </c>
      <c r="F107" s="1417" t="s">
        <v>51</v>
      </c>
      <c r="G107" s="1255"/>
      <c r="H107" s="1498">
        <v>79</v>
      </c>
      <c r="I107" s="304" t="s">
        <v>545</v>
      </c>
      <c r="J107" s="748" t="s">
        <v>30</v>
      </c>
      <c r="K107" s="1499"/>
      <c r="L107" s="1418"/>
      <c r="M107" s="1187" t="s">
        <v>110</v>
      </c>
      <c r="N107" s="1397">
        <v>73533</v>
      </c>
      <c r="O107" s="1188" t="s">
        <v>110</v>
      </c>
      <c r="P107" s="1362" t="s">
        <v>32</v>
      </c>
      <c r="Q107" s="1500"/>
      <c r="R107" s="1500"/>
      <c r="S107" s="1500"/>
      <c r="T107" s="1500"/>
      <c r="U107" s="1500"/>
      <c r="V107" s="1501">
        <v>5974</v>
      </c>
      <c r="W107" s="1502"/>
      <c r="X107" s="1502">
        <f>SUM(V107-W107)</f>
        <v>5974</v>
      </c>
      <c r="Y107" s="1256">
        <f>IFERROR($W107/$V107, 0)</f>
        <v>0</v>
      </c>
      <c r="Z107" s="1500"/>
      <c r="AA107" s="698">
        <v>0</v>
      </c>
      <c r="AB107" s="698">
        <v>0</v>
      </c>
      <c r="AC107" s="1062">
        <v>0</v>
      </c>
      <c r="AD107" s="1257" t="s">
        <v>643</v>
      </c>
      <c r="AE107" s="728"/>
    </row>
    <row r="108" spans="1:31" ht="24.75" customHeight="1">
      <c r="A108" s="1323" t="s">
        <v>723</v>
      </c>
      <c r="B108" s="1068" t="s">
        <v>40</v>
      </c>
      <c r="C108" s="1419">
        <v>46172</v>
      </c>
      <c r="D108" s="1253" t="s">
        <v>52</v>
      </c>
      <c r="E108" s="1254">
        <v>46142</v>
      </c>
      <c r="F108" s="1253" t="s">
        <v>51</v>
      </c>
      <c r="G108" s="1255"/>
      <c r="H108" s="1000">
        <v>74</v>
      </c>
      <c r="I108" s="304" t="s">
        <v>545</v>
      </c>
      <c r="J108" s="748" t="s">
        <v>30</v>
      </c>
      <c r="K108" s="1396"/>
      <c r="L108" s="1254"/>
      <c r="M108" s="1187" t="s">
        <v>110</v>
      </c>
      <c r="N108" s="1397">
        <v>75564</v>
      </c>
      <c r="O108" s="1188" t="s">
        <v>110</v>
      </c>
      <c r="P108" s="1362" t="s">
        <v>32</v>
      </c>
      <c r="Q108" s="1399"/>
      <c r="R108" s="1399"/>
      <c r="S108" s="1399"/>
      <c r="T108" s="1399"/>
      <c r="U108" s="1399"/>
      <c r="V108" s="1400">
        <v>6250</v>
      </c>
      <c r="W108" s="1401"/>
      <c r="X108" s="1401">
        <f t="shared" ref="X108:X114" si="11">SUM(V108-W108)</f>
        <v>6250</v>
      </c>
      <c r="Y108" s="1256">
        <f t="shared" ref="Y108:Y116" si="12">IFERROR($W108/$V108, 0)</f>
        <v>0</v>
      </c>
      <c r="Z108" s="1399"/>
      <c r="AA108" s="698">
        <v>0</v>
      </c>
      <c r="AB108" s="737">
        <v>0</v>
      </c>
      <c r="AC108" s="736">
        <v>0</v>
      </c>
      <c r="AD108" s="1257" t="s">
        <v>724</v>
      </c>
      <c r="AE108" s="728"/>
    </row>
    <row r="109" spans="1:31" ht="24.75" customHeight="1">
      <c r="A109" s="1323" t="s">
        <v>725</v>
      </c>
      <c r="B109" s="1068" t="s">
        <v>40</v>
      </c>
      <c r="C109" s="1419">
        <v>46172</v>
      </c>
      <c r="D109" s="1253" t="s">
        <v>52</v>
      </c>
      <c r="E109" s="1254">
        <v>46142</v>
      </c>
      <c r="F109" s="1253" t="s">
        <v>51</v>
      </c>
      <c r="G109" s="1255"/>
      <c r="H109" s="1000">
        <v>89</v>
      </c>
      <c r="I109" s="304" t="s">
        <v>545</v>
      </c>
      <c r="J109" s="748" t="s">
        <v>30</v>
      </c>
      <c r="K109" s="1396"/>
      <c r="L109" s="1254"/>
      <c r="M109" s="1187" t="s">
        <v>110</v>
      </c>
      <c r="N109" s="1397">
        <v>81150</v>
      </c>
      <c r="O109" s="1188" t="s">
        <v>110</v>
      </c>
      <c r="P109" s="1362" t="s">
        <v>32</v>
      </c>
      <c r="Q109" s="1399"/>
      <c r="R109" s="1399"/>
      <c r="S109" s="1399"/>
      <c r="T109" s="1399"/>
      <c r="U109" s="1399"/>
      <c r="V109" s="1400">
        <v>6825</v>
      </c>
      <c r="W109" s="1401"/>
      <c r="X109" s="1401">
        <f t="shared" si="11"/>
        <v>6825</v>
      </c>
      <c r="Y109" s="1256">
        <f t="shared" si="12"/>
        <v>0</v>
      </c>
      <c r="Z109" s="1399"/>
      <c r="AA109" s="698">
        <v>0</v>
      </c>
      <c r="AB109" s="737">
        <v>0</v>
      </c>
      <c r="AC109" s="736">
        <v>0</v>
      </c>
      <c r="AD109" s="1257" t="s">
        <v>724</v>
      </c>
      <c r="AE109" s="728"/>
    </row>
    <row r="110" spans="1:31" ht="24.75" customHeight="1">
      <c r="A110" s="1323" t="s">
        <v>726</v>
      </c>
      <c r="B110" s="1068" t="s">
        <v>40</v>
      </c>
      <c r="C110" s="1419">
        <v>46172</v>
      </c>
      <c r="D110" s="1253" t="s">
        <v>50</v>
      </c>
      <c r="E110" s="1254">
        <v>46143</v>
      </c>
      <c r="F110" s="1253" t="s">
        <v>51</v>
      </c>
      <c r="G110" s="1255"/>
      <c r="H110" s="1000">
        <v>0</v>
      </c>
      <c r="I110" s="304" t="s">
        <v>545</v>
      </c>
      <c r="J110" s="748" t="s">
        <v>30</v>
      </c>
      <c r="K110" s="1396"/>
      <c r="L110" s="1254"/>
      <c r="M110" s="1187" t="s">
        <v>110</v>
      </c>
      <c r="N110" s="1397">
        <v>21122.05</v>
      </c>
      <c r="O110" s="1188" t="s">
        <v>110</v>
      </c>
      <c r="P110" s="1362" t="s">
        <v>35</v>
      </c>
      <c r="Q110" s="1399">
        <v>46143</v>
      </c>
      <c r="R110" s="1399"/>
      <c r="S110" s="1399"/>
      <c r="T110" s="1399"/>
      <c r="U110" s="1399"/>
      <c r="V110" s="1400">
        <v>1693</v>
      </c>
      <c r="W110" s="1401"/>
      <c r="X110" s="1401">
        <f t="shared" si="11"/>
        <v>1693</v>
      </c>
      <c r="Y110" s="1256">
        <f t="shared" si="12"/>
        <v>0</v>
      </c>
      <c r="Z110" s="1399"/>
      <c r="AA110" s="698">
        <v>0</v>
      </c>
      <c r="AB110" s="737">
        <v>0</v>
      </c>
      <c r="AC110" s="736">
        <v>0</v>
      </c>
      <c r="AD110" s="1257" t="s">
        <v>724</v>
      </c>
      <c r="AE110" s="728"/>
    </row>
    <row r="111" spans="1:31" ht="24.75" customHeight="1">
      <c r="A111" s="1323" t="s">
        <v>727</v>
      </c>
      <c r="B111" s="1068" t="s">
        <v>40</v>
      </c>
      <c r="C111" s="1419">
        <v>46172</v>
      </c>
      <c r="D111" s="1253" t="s">
        <v>50</v>
      </c>
      <c r="E111" s="1254">
        <v>46143</v>
      </c>
      <c r="F111" s="1253" t="s">
        <v>51</v>
      </c>
      <c r="G111" s="1255"/>
      <c r="H111" s="1000">
        <v>0</v>
      </c>
      <c r="I111" s="304" t="s">
        <v>545</v>
      </c>
      <c r="J111" s="748" t="s">
        <v>30</v>
      </c>
      <c r="K111" s="1396"/>
      <c r="L111" s="1254"/>
      <c r="M111" s="1187" t="s">
        <v>110</v>
      </c>
      <c r="N111" s="1397">
        <v>15405.5</v>
      </c>
      <c r="O111" s="1188" t="s">
        <v>110</v>
      </c>
      <c r="P111" s="1362" t="s">
        <v>35</v>
      </c>
      <c r="Q111" s="1399">
        <v>46143</v>
      </c>
      <c r="R111" s="1399"/>
      <c r="S111" s="1399"/>
      <c r="T111" s="1399"/>
      <c r="U111" s="1399"/>
      <c r="V111" s="1400">
        <v>761</v>
      </c>
      <c r="W111" s="1401"/>
      <c r="X111" s="1401">
        <f t="shared" si="11"/>
        <v>761</v>
      </c>
      <c r="Y111" s="1256">
        <f t="shared" si="12"/>
        <v>0</v>
      </c>
      <c r="Z111" s="1399"/>
      <c r="AA111" s="698">
        <v>0</v>
      </c>
      <c r="AB111" s="737">
        <v>0</v>
      </c>
      <c r="AC111" s="736">
        <v>0</v>
      </c>
      <c r="AD111" s="1257" t="s">
        <v>724</v>
      </c>
      <c r="AE111" s="728"/>
    </row>
    <row r="112" spans="1:31" ht="24.75" customHeight="1">
      <c r="A112" s="1323" t="s">
        <v>728</v>
      </c>
      <c r="B112" s="1068" t="s">
        <v>40</v>
      </c>
      <c r="C112" s="1419">
        <v>46172</v>
      </c>
      <c r="D112" s="1253" t="s">
        <v>50</v>
      </c>
      <c r="E112" s="1254">
        <v>46140</v>
      </c>
      <c r="F112" s="1253" t="s">
        <v>51</v>
      </c>
      <c r="G112" s="1255"/>
      <c r="H112" s="1000">
        <v>0</v>
      </c>
      <c r="I112" s="304" t="s">
        <v>545</v>
      </c>
      <c r="J112" s="748" t="s">
        <v>30</v>
      </c>
      <c r="K112" s="1396"/>
      <c r="L112" s="1254"/>
      <c r="M112" s="1187" t="s">
        <v>110</v>
      </c>
      <c r="N112" s="1397">
        <v>33518.699999999997</v>
      </c>
      <c r="O112" s="1188" t="s">
        <v>110</v>
      </c>
      <c r="P112" s="1362" t="s">
        <v>29</v>
      </c>
      <c r="Q112" s="1399">
        <v>46140</v>
      </c>
      <c r="R112" s="1399"/>
      <c r="S112" s="1399"/>
      <c r="T112" s="1399"/>
      <c r="U112" s="1399"/>
      <c r="V112" s="1400">
        <v>3693</v>
      </c>
      <c r="W112" s="1401"/>
      <c r="X112" s="1401">
        <f t="shared" si="11"/>
        <v>3693</v>
      </c>
      <c r="Y112" s="1256">
        <f t="shared" si="12"/>
        <v>0</v>
      </c>
      <c r="Z112" s="1399">
        <v>46146</v>
      </c>
      <c r="AA112" s="698">
        <v>0</v>
      </c>
      <c r="AB112" s="737">
        <v>0</v>
      </c>
      <c r="AC112" s="736">
        <v>0</v>
      </c>
      <c r="AD112" s="1257" t="s">
        <v>724</v>
      </c>
      <c r="AE112" s="728"/>
    </row>
    <row r="113" spans="1:31" ht="24.75" customHeight="1">
      <c r="A113" s="1383" t="s">
        <v>729</v>
      </c>
      <c r="B113" s="1068" t="s">
        <v>40</v>
      </c>
      <c r="C113" s="1321">
        <v>46130</v>
      </c>
      <c r="D113" s="1253" t="s">
        <v>50</v>
      </c>
      <c r="E113" s="1254">
        <v>46121</v>
      </c>
      <c r="F113" s="1253" t="s">
        <v>51</v>
      </c>
      <c r="G113" s="1255"/>
      <c r="H113" s="1000">
        <v>0</v>
      </c>
      <c r="I113" s="304" t="s">
        <v>595</v>
      </c>
      <c r="J113" s="748" t="s">
        <v>30</v>
      </c>
      <c r="K113" s="1396"/>
      <c r="L113" s="1254"/>
      <c r="M113" s="1187" t="s">
        <v>110</v>
      </c>
      <c r="N113" s="1397">
        <v>4434.3999999999996</v>
      </c>
      <c r="O113" s="1187" t="s">
        <v>110</v>
      </c>
      <c r="P113" s="1403" t="s">
        <v>38</v>
      </c>
      <c r="Q113" s="1399">
        <v>46121</v>
      </c>
      <c r="R113" s="703" t="s">
        <v>238</v>
      </c>
      <c r="S113" s="1399"/>
      <c r="T113" s="1399"/>
      <c r="U113" s="1399"/>
      <c r="V113" s="1400">
        <v>329</v>
      </c>
      <c r="W113" s="1404">
        <v>339</v>
      </c>
      <c r="X113" s="1401">
        <f t="shared" si="11"/>
        <v>-10</v>
      </c>
      <c r="Y113" s="1256">
        <f t="shared" si="12"/>
        <v>1.0303951367781155</v>
      </c>
      <c r="Z113" s="1399">
        <v>46132</v>
      </c>
      <c r="AA113" s="817">
        <v>0</v>
      </c>
      <c r="AB113" s="821">
        <v>0</v>
      </c>
      <c r="AC113" s="736">
        <v>0</v>
      </c>
      <c r="AD113" s="1322" t="s">
        <v>730</v>
      </c>
      <c r="AE113" s="728"/>
    </row>
    <row r="114" spans="1:31" ht="24.75" customHeight="1">
      <c r="A114" s="1323" t="s">
        <v>731</v>
      </c>
      <c r="B114" s="1068" t="s">
        <v>40</v>
      </c>
      <c r="C114" s="1419">
        <v>46172</v>
      </c>
      <c r="D114" s="1253" t="s">
        <v>50</v>
      </c>
      <c r="E114" s="1254">
        <v>46143</v>
      </c>
      <c r="F114" s="1253" t="s">
        <v>51</v>
      </c>
      <c r="G114" s="1255"/>
      <c r="H114" s="1000">
        <v>0</v>
      </c>
      <c r="I114" s="304" t="s">
        <v>545</v>
      </c>
      <c r="J114" s="748" t="s">
        <v>30</v>
      </c>
      <c r="K114" s="1396"/>
      <c r="L114" s="1254"/>
      <c r="M114" s="1187" t="s">
        <v>110</v>
      </c>
      <c r="N114" s="1397">
        <v>1552.9</v>
      </c>
      <c r="O114" s="1188" t="s">
        <v>110</v>
      </c>
      <c r="P114" s="1362" t="s">
        <v>32</v>
      </c>
      <c r="Q114" s="1399">
        <v>46143</v>
      </c>
      <c r="R114" s="1399"/>
      <c r="S114" s="1399"/>
      <c r="T114" s="1399"/>
      <c r="U114" s="1399"/>
      <c r="V114" s="1400">
        <v>94</v>
      </c>
      <c r="W114" s="1401"/>
      <c r="X114" s="1401">
        <f t="shared" si="11"/>
        <v>94</v>
      </c>
      <c r="Y114" s="1256">
        <f t="shared" si="12"/>
        <v>0</v>
      </c>
      <c r="Z114" s="1399"/>
      <c r="AA114" s="698">
        <v>0</v>
      </c>
      <c r="AB114" s="737">
        <v>0</v>
      </c>
      <c r="AC114" s="736">
        <v>0</v>
      </c>
      <c r="AD114" s="1257" t="s">
        <v>724</v>
      </c>
      <c r="AE114" s="728"/>
    </row>
    <row r="115" spans="1:31" ht="24.75" customHeight="1">
      <c r="A115" s="1383" t="s">
        <v>732</v>
      </c>
      <c r="B115" s="1068" t="s">
        <v>40</v>
      </c>
      <c r="C115" s="1321">
        <v>46130</v>
      </c>
      <c r="D115" s="1253" t="s">
        <v>50</v>
      </c>
      <c r="E115" s="1254">
        <v>46121</v>
      </c>
      <c r="F115" s="1253" t="s">
        <v>51</v>
      </c>
      <c r="G115" s="1255"/>
      <c r="H115" s="1000">
        <v>0</v>
      </c>
      <c r="I115" s="304" t="s">
        <v>595</v>
      </c>
      <c r="J115" s="748" t="s">
        <v>30</v>
      </c>
      <c r="K115" s="1396"/>
      <c r="L115" s="1254"/>
      <c r="M115" s="1187" t="s">
        <v>110</v>
      </c>
      <c r="N115" s="1397">
        <v>3969.75</v>
      </c>
      <c r="O115" s="1187" t="s">
        <v>110</v>
      </c>
      <c r="P115" s="1403" t="s">
        <v>38</v>
      </c>
      <c r="Q115" s="1399">
        <v>46121</v>
      </c>
      <c r="R115" s="1399" t="s">
        <v>238</v>
      </c>
      <c r="S115" s="1399"/>
      <c r="T115" s="1399"/>
      <c r="U115" s="1399"/>
      <c r="V115" s="1400">
        <v>295</v>
      </c>
      <c r="W115" s="1404">
        <v>288</v>
      </c>
      <c r="X115" s="1401">
        <v>295</v>
      </c>
      <c r="Y115" s="1256">
        <f t="shared" si="12"/>
        <v>0.97627118644067801</v>
      </c>
      <c r="Z115" s="1399">
        <v>46132</v>
      </c>
      <c r="AA115" s="698">
        <v>1</v>
      </c>
      <c r="AB115" s="1199">
        <v>1</v>
      </c>
      <c r="AC115" s="1199">
        <v>1</v>
      </c>
      <c r="AD115" s="1322" t="s">
        <v>733</v>
      </c>
      <c r="AE115" s="728"/>
    </row>
    <row r="116" spans="1:31" ht="24.75" customHeight="1">
      <c r="A116" s="1383" t="s">
        <v>734</v>
      </c>
      <c r="B116" s="1068" t="s">
        <v>40</v>
      </c>
      <c r="C116" s="1321">
        <v>46130</v>
      </c>
      <c r="D116" s="1253" t="s">
        <v>50</v>
      </c>
      <c r="E116" s="1254">
        <v>46121</v>
      </c>
      <c r="F116" s="1253" t="s">
        <v>51</v>
      </c>
      <c r="G116" s="1255"/>
      <c r="H116" s="1000">
        <v>0</v>
      </c>
      <c r="I116" s="304" t="s">
        <v>595</v>
      </c>
      <c r="J116" s="748" t="s">
        <v>30</v>
      </c>
      <c r="K116" s="1396"/>
      <c r="L116" s="1254"/>
      <c r="M116" s="1187" t="s">
        <v>110</v>
      </c>
      <c r="N116" s="1397">
        <v>4004.55</v>
      </c>
      <c r="O116" s="1187" t="s">
        <v>110</v>
      </c>
      <c r="P116" s="1403" t="s">
        <v>38</v>
      </c>
      <c r="Q116" s="1399">
        <v>46121</v>
      </c>
      <c r="R116" s="1399" t="s">
        <v>238</v>
      </c>
      <c r="S116" s="1399"/>
      <c r="T116" s="1399"/>
      <c r="U116" s="1399"/>
      <c r="V116" s="1400">
        <v>303</v>
      </c>
      <c r="W116" s="1404">
        <v>290</v>
      </c>
      <c r="X116" s="1401">
        <f>SUM(V116-W116)</f>
        <v>13</v>
      </c>
      <c r="Y116" s="1256">
        <f t="shared" si="12"/>
        <v>0.95709570957095713</v>
      </c>
      <c r="Z116" s="1399">
        <v>46133</v>
      </c>
      <c r="AA116" s="698">
        <v>1</v>
      </c>
      <c r="AB116" s="1199">
        <v>1</v>
      </c>
      <c r="AC116" s="1199">
        <v>1</v>
      </c>
      <c r="AD116" s="1322" t="s">
        <v>735</v>
      </c>
      <c r="AE116" s="728"/>
    </row>
    <row r="117" spans="1:31" ht="24.75" customHeight="1">
      <c r="A117" s="1066" t="s">
        <v>736</v>
      </c>
      <c r="B117" s="1068" t="s">
        <v>40</v>
      </c>
      <c r="C117" s="360">
        <v>46111</v>
      </c>
      <c r="D117" s="366"/>
      <c r="E117" s="367"/>
      <c r="F117" s="701"/>
      <c r="G117" s="701"/>
      <c r="H117" s="1000">
        <v>0</v>
      </c>
      <c r="I117" s="304" t="s">
        <v>545</v>
      </c>
      <c r="J117" s="748" t="s">
        <v>33</v>
      </c>
      <c r="K117" s="1001" t="s">
        <v>657</v>
      </c>
      <c r="L117" s="367"/>
      <c r="M117" s="748" t="s">
        <v>238</v>
      </c>
      <c r="N117" s="819"/>
      <c r="O117" s="748" t="s">
        <v>238</v>
      </c>
      <c r="P117" s="739" t="s">
        <v>32</v>
      </c>
      <c r="Q117" s="997"/>
      <c r="R117" s="997"/>
      <c r="S117" s="997"/>
      <c r="T117" s="997"/>
      <c r="U117" s="997"/>
      <c r="V117" s="1002"/>
      <c r="W117" s="1003"/>
      <c r="X117" s="1003">
        <f t="shared" si="9"/>
        <v>0</v>
      </c>
      <c r="Y117" s="256">
        <f t="shared" si="10"/>
        <v>0</v>
      </c>
      <c r="Z117" s="1297"/>
      <c r="AA117" s="817">
        <v>0</v>
      </c>
      <c r="AB117" s="817">
        <v>0</v>
      </c>
      <c r="AC117" s="767">
        <v>0</v>
      </c>
      <c r="AD117" s="1299" t="s">
        <v>737</v>
      </c>
      <c r="AE117" s="728"/>
    </row>
    <row r="118" spans="1:31" ht="24.75" customHeight="1">
      <c r="A118" s="1066" t="s">
        <v>738</v>
      </c>
      <c r="B118" s="1068" t="s">
        <v>40</v>
      </c>
      <c r="C118" s="360">
        <v>46111</v>
      </c>
      <c r="D118" s="366"/>
      <c r="E118" s="367"/>
      <c r="F118" s="701"/>
      <c r="G118" s="701"/>
      <c r="H118" s="1000">
        <v>0</v>
      </c>
      <c r="I118" s="304" t="s">
        <v>545</v>
      </c>
      <c r="J118" s="748" t="s">
        <v>33</v>
      </c>
      <c r="K118" s="1001" t="s">
        <v>657</v>
      </c>
      <c r="L118" s="367"/>
      <c r="M118" s="748" t="s">
        <v>238</v>
      </c>
      <c r="N118" s="819"/>
      <c r="O118" s="748" t="s">
        <v>238</v>
      </c>
      <c r="P118" s="739" t="s">
        <v>32</v>
      </c>
      <c r="Q118" s="997"/>
      <c r="R118" s="997"/>
      <c r="S118" s="997"/>
      <c r="T118" s="997"/>
      <c r="U118" s="997"/>
      <c r="V118" s="1002"/>
      <c r="W118" s="1003"/>
      <c r="X118" s="1003">
        <f t="shared" si="9"/>
        <v>0</v>
      </c>
      <c r="Y118" s="3">
        <f t="shared" si="10"/>
        <v>0</v>
      </c>
      <c r="Z118" s="1298"/>
      <c r="AA118" s="817">
        <v>0</v>
      </c>
      <c r="AB118" s="817">
        <v>0</v>
      </c>
      <c r="AC118" s="767">
        <v>0</v>
      </c>
      <c r="AD118" s="1299"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9"/>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0"/>
      <c r="Z120" s="688"/>
      <c r="AA120" s="753"/>
      <c r="AB120" s="753"/>
      <c r="AC120" s="751"/>
      <c r="AD120" s="721"/>
      <c r="AE120" s="725"/>
    </row>
    <row r="121" spans="1:31" ht="24.75" customHeight="1">
      <c r="A121" s="1071" t="s">
        <v>739</v>
      </c>
      <c r="B121" s="1071" t="s">
        <v>90</v>
      </c>
      <c r="C121" s="1071" t="s">
        <v>91</v>
      </c>
      <c r="D121" s="1071" t="s">
        <v>444</v>
      </c>
      <c r="E121" s="1071" t="s">
        <v>528</v>
      </c>
      <c r="F121" s="1071" t="s">
        <v>529</v>
      </c>
      <c r="G121" s="1071" t="s">
        <v>92</v>
      </c>
      <c r="H121" s="1071" t="s">
        <v>68</v>
      </c>
      <c r="I121" s="1071" t="s">
        <v>93</v>
      </c>
      <c r="J121" s="1071" t="s">
        <v>26</v>
      </c>
      <c r="K121" s="1071" t="s">
        <v>530</v>
      </c>
      <c r="L121" s="1071" t="s">
        <v>96</v>
      </c>
      <c r="M121" s="1071" t="s">
        <v>95</v>
      </c>
      <c r="N121" s="1072" t="s">
        <v>531</v>
      </c>
      <c r="O121" s="1071" t="s">
        <v>94</v>
      </c>
      <c r="P121" s="1073" t="s">
        <v>97</v>
      </c>
      <c r="Q121" s="1058" t="s">
        <v>98</v>
      </c>
      <c r="R121" s="1058" t="s">
        <v>532</v>
      </c>
      <c r="S121" s="1058" t="s">
        <v>533</v>
      </c>
      <c r="T121" s="1058" t="s">
        <v>534</v>
      </c>
      <c r="U121" s="1058" t="s">
        <v>535</v>
      </c>
      <c r="V121" s="1058" t="s">
        <v>69</v>
      </c>
      <c r="W121" s="1058" t="s">
        <v>536</v>
      </c>
      <c r="X121" s="1074" t="s">
        <v>537</v>
      </c>
      <c r="Y121" s="1074" t="s">
        <v>496</v>
      </c>
      <c r="Z121" s="1073" t="s">
        <v>538</v>
      </c>
      <c r="AA121" s="1059" t="s">
        <v>539</v>
      </c>
      <c r="AB121" s="1058" t="s">
        <v>498</v>
      </c>
      <c r="AC121" s="1058" t="s">
        <v>540</v>
      </c>
      <c r="AD121" s="1060"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1" t="s">
        <v>740</v>
      </c>
      <c r="B125" s="1071" t="s">
        <v>90</v>
      </c>
      <c r="C125" s="1071" t="s">
        <v>91</v>
      </c>
      <c r="D125" s="1071" t="s">
        <v>444</v>
      </c>
      <c r="E125" s="1071" t="s">
        <v>528</v>
      </c>
      <c r="F125" s="1071" t="s">
        <v>529</v>
      </c>
      <c r="G125" s="1071" t="s">
        <v>92</v>
      </c>
      <c r="H125" s="1071" t="s">
        <v>68</v>
      </c>
      <c r="I125" s="1071" t="s">
        <v>93</v>
      </c>
      <c r="J125" s="1071" t="s">
        <v>26</v>
      </c>
      <c r="K125" s="1071" t="s">
        <v>530</v>
      </c>
      <c r="L125" s="1071" t="s">
        <v>96</v>
      </c>
      <c r="M125" s="1071" t="s">
        <v>95</v>
      </c>
      <c r="N125" s="1072" t="s">
        <v>531</v>
      </c>
      <c r="O125" s="1071" t="s">
        <v>94</v>
      </c>
      <c r="P125" s="1075" t="s">
        <v>97</v>
      </c>
      <c r="Q125" s="1076" t="s">
        <v>98</v>
      </c>
      <c r="R125" s="1076" t="s">
        <v>532</v>
      </c>
      <c r="S125" s="1058" t="s">
        <v>533</v>
      </c>
      <c r="T125" s="1058" t="s">
        <v>534</v>
      </c>
      <c r="U125" s="1058" t="s">
        <v>535</v>
      </c>
      <c r="V125" s="1076" t="s">
        <v>69</v>
      </c>
      <c r="W125" s="1076" t="s">
        <v>536</v>
      </c>
      <c r="X125" s="1077" t="s">
        <v>537</v>
      </c>
      <c r="Y125" s="1077" t="s">
        <v>496</v>
      </c>
      <c r="Z125" s="1078" t="s">
        <v>538</v>
      </c>
      <c r="AA125" s="1079" t="s">
        <v>539</v>
      </c>
      <c r="AB125" s="1080" t="s">
        <v>498</v>
      </c>
      <c r="AC125" s="1080" t="s">
        <v>540</v>
      </c>
      <c r="AD125" s="1081"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5"/>
      <c r="R126" s="1005"/>
      <c r="S126" s="1082"/>
      <c r="T126" s="1082"/>
      <c r="U126" s="1082"/>
      <c r="V126" s="755">
        <v>4564</v>
      </c>
      <c r="W126" s="724"/>
      <c r="X126" s="755">
        <v>4564</v>
      </c>
      <c r="Y126" s="1070"/>
      <c r="Z126" s="1006"/>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5"/>
      <c r="R127" s="1005"/>
      <c r="S127" s="1082"/>
      <c r="T127" s="1082"/>
      <c r="U127" s="1082"/>
      <c r="V127" s="755">
        <v>5936</v>
      </c>
      <c r="W127" s="724"/>
      <c r="X127" s="755">
        <v>5936</v>
      </c>
      <c r="Y127" s="1070"/>
      <c r="Z127" s="1006"/>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5"/>
      <c r="R128" s="1005"/>
      <c r="S128" s="1082"/>
      <c r="T128" s="1082"/>
      <c r="U128" s="1082"/>
      <c r="V128" s="755">
        <v>7117</v>
      </c>
      <c r="W128" s="724"/>
      <c r="X128" s="755">
        <v>7117</v>
      </c>
      <c r="Y128" s="1070"/>
      <c r="Z128" s="1006"/>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5"/>
      <c r="R129" s="1005"/>
      <c r="S129" s="1082"/>
      <c r="T129" s="1082"/>
      <c r="U129" s="1082"/>
      <c r="V129" s="755">
        <v>9590</v>
      </c>
      <c r="W129" s="724"/>
      <c r="X129" s="755">
        <v>9590</v>
      </c>
      <c r="Y129" s="1070"/>
      <c r="Z129" s="1006"/>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5"/>
      <c r="R130" s="1005"/>
      <c r="S130" s="1082"/>
      <c r="T130" s="1082"/>
      <c r="U130" s="1082"/>
      <c r="V130" s="755">
        <v>9329</v>
      </c>
      <c r="W130" s="724"/>
      <c r="X130" s="755">
        <v>9329</v>
      </c>
      <c r="Y130" s="1070"/>
      <c r="Z130" s="1006"/>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5"/>
      <c r="R131" s="1005"/>
      <c r="S131" s="1082"/>
      <c r="T131" s="1082"/>
      <c r="U131" s="1082"/>
      <c r="V131" s="755">
        <v>9709</v>
      </c>
      <c r="W131" s="724"/>
      <c r="X131" s="755">
        <v>9709</v>
      </c>
      <c r="Y131" s="1070"/>
      <c r="Z131" s="1006"/>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5"/>
      <c r="R132" s="1005"/>
      <c r="S132" s="1082"/>
      <c r="T132" s="1082"/>
      <c r="U132" s="1082"/>
      <c r="V132" s="755">
        <v>9263</v>
      </c>
      <c r="W132" s="724"/>
      <c r="X132" s="755">
        <v>9263</v>
      </c>
      <c r="Y132" s="1070"/>
      <c r="Z132" s="1006"/>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5"/>
      <c r="R133" s="1005"/>
      <c r="S133" s="1082"/>
      <c r="T133" s="1082"/>
      <c r="U133" s="1082"/>
      <c r="V133" s="755">
        <v>10385</v>
      </c>
      <c r="W133" s="724"/>
      <c r="X133" s="755">
        <v>10385</v>
      </c>
      <c r="Y133" s="1070"/>
      <c r="Z133" s="1006"/>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5"/>
      <c r="R134" s="1005"/>
      <c r="S134" s="1082"/>
      <c r="T134" s="1082"/>
      <c r="U134" s="1082"/>
      <c r="V134" s="755">
        <v>9398</v>
      </c>
      <c r="W134" s="724"/>
      <c r="X134" s="755">
        <v>9398</v>
      </c>
      <c r="Y134" s="1070"/>
      <c r="Z134" s="1006"/>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5"/>
      <c r="R135" s="1005"/>
      <c r="S135" s="1082"/>
      <c r="T135" s="1082"/>
      <c r="U135" s="1082"/>
      <c r="V135" s="755">
        <v>7517</v>
      </c>
      <c r="W135" s="724"/>
      <c r="X135" s="755">
        <v>7517</v>
      </c>
      <c r="Y135" s="1070"/>
      <c r="Z135" s="1006"/>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5"/>
      <c r="R136" s="1005"/>
      <c r="S136" s="1082"/>
      <c r="T136" s="1082"/>
      <c r="U136" s="1082"/>
      <c r="V136" s="755">
        <v>5920</v>
      </c>
      <c r="W136" s="724"/>
      <c r="X136" s="755">
        <v>5920</v>
      </c>
      <c r="Y136" s="1070"/>
      <c r="Z136" s="1006"/>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5"/>
      <c r="R137" s="1005"/>
      <c r="S137" s="1082"/>
      <c r="T137" s="1082"/>
      <c r="U137" s="1082"/>
      <c r="V137" s="755">
        <v>5589</v>
      </c>
      <c r="W137" s="724"/>
      <c r="X137" s="755">
        <v>5589</v>
      </c>
      <c r="Y137" s="1070"/>
      <c r="Z137" s="1006"/>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5"/>
      <c r="R138" s="1005"/>
      <c r="S138" s="1082"/>
      <c r="T138" s="1082"/>
      <c r="U138" s="1082"/>
      <c r="V138" s="755">
        <v>5515</v>
      </c>
      <c r="W138" s="724"/>
      <c r="X138" s="755">
        <v>5515</v>
      </c>
      <c r="Y138" s="1070"/>
      <c r="Z138" s="1006"/>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5"/>
      <c r="R139" s="1005"/>
      <c r="S139" s="1082"/>
      <c r="T139" s="1082"/>
      <c r="U139" s="1082"/>
      <c r="V139" s="755">
        <v>5191</v>
      </c>
      <c r="W139" s="724"/>
      <c r="X139" s="755">
        <v>5191</v>
      </c>
      <c r="Y139" s="1070"/>
      <c r="Z139" s="1006"/>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5"/>
      <c r="R140" s="1005"/>
      <c r="S140" s="1082"/>
      <c r="T140" s="1082"/>
      <c r="U140" s="1082"/>
      <c r="V140" s="755">
        <v>5620</v>
      </c>
      <c r="W140" s="724"/>
      <c r="X140" s="755">
        <v>5620</v>
      </c>
      <c r="Y140" s="1070"/>
      <c r="Z140" s="1006"/>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5"/>
      <c r="R141" s="1005"/>
      <c r="S141" s="1082"/>
      <c r="T141" s="1082"/>
      <c r="U141" s="1082"/>
      <c r="V141" s="755">
        <v>6864</v>
      </c>
      <c r="W141" s="724"/>
      <c r="X141" s="755">
        <v>6864</v>
      </c>
      <c r="Y141" s="1070"/>
      <c r="Z141" s="1006"/>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5"/>
      <c r="R142" s="1005"/>
      <c r="S142" s="1082"/>
      <c r="T142" s="1082"/>
      <c r="U142" s="1082"/>
      <c r="V142" s="755">
        <v>6461</v>
      </c>
      <c r="W142" s="724"/>
      <c r="X142" s="755">
        <v>6461</v>
      </c>
      <c r="Y142" s="1070"/>
      <c r="Z142" s="1006"/>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5"/>
      <c r="R143" s="1005"/>
      <c r="S143" s="1082"/>
      <c r="T143" s="1082"/>
      <c r="U143" s="1082"/>
      <c r="V143" s="755">
        <v>2790</v>
      </c>
      <c r="W143" s="724"/>
      <c r="X143" s="755">
        <v>2790</v>
      </c>
      <c r="Y143" s="1070"/>
      <c r="Z143" s="1006"/>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5"/>
      <c r="R144" s="1005"/>
      <c r="S144" s="1082"/>
      <c r="T144" s="1082"/>
      <c r="U144" s="1082"/>
      <c r="V144" s="755">
        <v>7368</v>
      </c>
      <c r="W144" s="724"/>
      <c r="X144" s="755">
        <v>7368</v>
      </c>
      <c r="Y144" s="1070"/>
      <c r="Z144" s="1006"/>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5"/>
      <c r="R145" s="1005"/>
      <c r="S145" s="1082"/>
      <c r="T145" s="1082"/>
      <c r="U145" s="1082"/>
      <c r="V145" s="755">
        <v>7844</v>
      </c>
      <c r="W145" s="724"/>
      <c r="X145" s="755">
        <v>7844</v>
      </c>
      <c r="Y145" s="1070"/>
      <c r="Z145" s="1006"/>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5"/>
      <c r="R146" s="1005"/>
      <c r="S146" s="1082"/>
      <c r="T146" s="1082"/>
      <c r="U146" s="1082"/>
      <c r="V146" s="755">
        <v>8148</v>
      </c>
      <c r="W146" s="724"/>
      <c r="X146" s="755">
        <v>8148</v>
      </c>
      <c r="Y146" s="1070"/>
      <c r="Z146" s="1006"/>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5"/>
      <c r="R147" s="1005"/>
      <c r="S147" s="1082"/>
      <c r="T147" s="1082"/>
      <c r="U147" s="1082"/>
      <c r="V147" s="755">
        <v>6829</v>
      </c>
      <c r="W147" s="724"/>
      <c r="X147" s="755">
        <v>6829</v>
      </c>
      <c r="Y147" s="1070"/>
      <c r="Z147" s="1006"/>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5"/>
      <c r="R148" s="1005"/>
      <c r="S148" s="1082"/>
      <c r="T148" s="1082"/>
      <c r="U148" s="1082"/>
      <c r="V148" s="755">
        <v>6157</v>
      </c>
      <c r="W148" s="724"/>
      <c r="X148" s="755">
        <v>6157</v>
      </c>
      <c r="Y148" s="1070"/>
      <c r="Z148" s="1006"/>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5"/>
      <c r="R149" s="1005"/>
      <c r="S149" s="1082"/>
      <c r="T149" s="1082"/>
      <c r="U149" s="1082"/>
      <c r="V149" s="755">
        <v>9537</v>
      </c>
      <c r="W149" s="724"/>
      <c r="X149" s="755">
        <v>9537</v>
      </c>
      <c r="Y149" s="1070"/>
      <c r="Z149" s="1006"/>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5"/>
      <c r="R150" s="1005"/>
      <c r="S150" s="1082"/>
      <c r="T150" s="1082"/>
      <c r="U150" s="1082"/>
      <c r="V150" s="755">
        <v>6796</v>
      </c>
      <c r="W150" s="724"/>
      <c r="X150" s="755">
        <v>6796</v>
      </c>
      <c r="Y150" s="1070"/>
      <c r="Z150" s="1006"/>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5"/>
      <c r="R151" s="1005"/>
      <c r="S151" s="1082"/>
      <c r="T151" s="1082"/>
      <c r="U151" s="1082"/>
      <c r="V151" s="755">
        <v>6149</v>
      </c>
      <c r="W151" s="724"/>
      <c r="X151" s="755">
        <v>6149</v>
      </c>
      <c r="Y151" s="1070"/>
      <c r="Z151" s="1006"/>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5"/>
      <c r="R152" s="1005"/>
      <c r="S152" s="1082"/>
      <c r="T152" s="1082"/>
      <c r="U152" s="1082"/>
      <c r="V152" s="755">
        <v>6284</v>
      </c>
      <c r="W152" s="724"/>
      <c r="X152" s="755">
        <v>6284</v>
      </c>
      <c r="Y152" s="1070"/>
      <c r="Z152" s="1006"/>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5"/>
      <c r="R153" s="1005"/>
      <c r="S153" s="1082"/>
      <c r="T153" s="1082"/>
      <c r="U153" s="1082"/>
      <c r="V153" s="755">
        <v>7743</v>
      </c>
      <c r="W153" s="724"/>
      <c r="X153" s="755">
        <v>7743</v>
      </c>
      <c r="Y153" s="1070"/>
      <c r="Z153" s="1006"/>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5"/>
      <c r="R154" s="1005"/>
      <c r="S154" s="1082"/>
      <c r="T154" s="1082"/>
      <c r="U154" s="1082"/>
      <c r="V154" s="755">
        <v>6932</v>
      </c>
      <c r="W154" s="724"/>
      <c r="X154" s="755">
        <v>6932</v>
      </c>
      <c r="Y154" s="1070"/>
      <c r="Z154" s="1006"/>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5"/>
      <c r="R155" s="1005"/>
      <c r="S155" s="1082"/>
      <c r="T155" s="1082"/>
      <c r="U155" s="1082"/>
      <c r="V155" s="755">
        <v>6213</v>
      </c>
      <c r="W155" s="724"/>
      <c r="X155" s="755">
        <v>6213</v>
      </c>
      <c r="Y155" s="1070"/>
      <c r="Z155" s="1006"/>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5"/>
      <c r="R156" s="1005"/>
      <c r="S156" s="1082"/>
      <c r="T156" s="1082"/>
      <c r="U156" s="1082"/>
      <c r="V156" s="755">
        <v>4339</v>
      </c>
      <c r="W156" s="724"/>
      <c r="X156" s="755">
        <v>4339</v>
      </c>
      <c r="Y156" s="1070"/>
      <c r="Z156" s="1006"/>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5"/>
      <c r="R157" s="1005"/>
      <c r="S157" s="1082"/>
      <c r="T157" s="1082"/>
      <c r="U157" s="1082"/>
      <c r="V157" s="755">
        <v>3940</v>
      </c>
      <c r="W157" s="724"/>
      <c r="X157" s="755">
        <v>3940</v>
      </c>
      <c r="Y157" s="1070"/>
      <c r="Z157" s="1006"/>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5"/>
      <c r="R158" s="1005"/>
      <c r="S158" s="1082"/>
      <c r="T158" s="1082"/>
      <c r="U158" s="1082"/>
      <c r="V158" s="755">
        <v>6855</v>
      </c>
      <c r="W158" s="724"/>
      <c r="X158" s="755">
        <v>6855</v>
      </c>
      <c r="Y158" s="1070"/>
      <c r="Z158" s="1006"/>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5"/>
      <c r="R159" s="1005"/>
      <c r="S159" s="1082"/>
      <c r="T159" s="1082"/>
      <c r="U159" s="1082"/>
      <c r="V159" s="755">
        <v>7147</v>
      </c>
      <c r="W159" s="724"/>
      <c r="X159" s="755">
        <v>7147</v>
      </c>
      <c r="Y159" s="1070"/>
      <c r="Z159" s="1006"/>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5"/>
      <c r="R160" s="1005"/>
      <c r="S160" s="1082"/>
      <c r="T160" s="1082"/>
      <c r="U160" s="1082"/>
      <c r="V160" s="755">
        <v>6376</v>
      </c>
      <c r="W160" s="724"/>
      <c r="X160" s="755">
        <v>6376</v>
      </c>
      <c r="Y160" s="1070"/>
      <c r="Z160" s="1006"/>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5"/>
      <c r="R161" s="1005"/>
      <c r="S161" s="1082"/>
      <c r="T161" s="1082"/>
      <c r="U161" s="1082"/>
      <c r="V161" s="755">
        <v>4784</v>
      </c>
      <c r="W161" s="724"/>
      <c r="X161" s="755">
        <v>4784</v>
      </c>
      <c r="Y161" s="1070"/>
      <c r="Z161" s="1006"/>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5"/>
      <c r="R162" s="1005"/>
      <c r="S162" s="1082"/>
      <c r="T162" s="1082"/>
      <c r="U162" s="1082"/>
      <c r="V162" s="755">
        <v>6387</v>
      </c>
      <c r="W162" s="724"/>
      <c r="X162" s="755">
        <v>6387</v>
      </c>
      <c r="Y162" s="1070"/>
      <c r="Z162" s="1006"/>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5"/>
      <c r="R163" s="1005"/>
      <c r="S163" s="1082"/>
      <c r="T163" s="1082"/>
      <c r="U163" s="1082"/>
      <c r="V163" s="755">
        <v>6372</v>
      </c>
      <c r="W163" s="724"/>
      <c r="X163" s="755">
        <v>6372</v>
      </c>
      <c r="Y163" s="1070"/>
      <c r="Z163" s="1006"/>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5"/>
      <c r="R164" s="1005"/>
      <c r="S164" s="1082"/>
      <c r="T164" s="1082"/>
      <c r="U164" s="1082"/>
      <c r="V164" s="755">
        <v>5363</v>
      </c>
      <c r="W164" s="724"/>
      <c r="X164" s="755">
        <v>5363</v>
      </c>
      <c r="Y164" s="1070"/>
      <c r="Z164" s="1006"/>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5"/>
      <c r="R165" s="1005"/>
      <c r="S165" s="1082"/>
      <c r="T165" s="1082"/>
      <c r="U165" s="1082"/>
      <c r="V165" s="755">
        <v>5199</v>
      </c>
      <c r="W165" s="724"/>
      <c r="X165" s="755">
        <v>5199</v>
      </c>
      <c r="Y165" s="1070"/>
      <c r="Z165" s="1006"/>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5"/>
      <c r="R166" s="1005"/>
      <c r="S166" s="1082"/>
      <c r="T166" s="1082"/>
      <c r="U166" s="1082"/>
      <c r="V166" s="755">
        <v>9771</v>
      </c>
      <c r="W166" s="724"/>
      <c r="X166" s="755">
        <v>9771</v>
      </c>
      <c r="Y166" s="1070"/>
      <c r="Z166" s="1006"/>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5"/>
      <c r="R167" s="1005"/>
      <c r="S167" s="1082"/>
      <c r="T167" s="1082"/>
      <c r="U167" s="1082"/>
      <c r="V167" s="755">
        <v>9562</v>
      </c>
      <c r="W167" s="724"/>
      <c r="X167" s="755">
        <v>9562</v>
      </c>
      <c r="Y167" s="1070"/>
      <c r="Z167" s="1006"/>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5"/>
      <c r="R168" s="1005"/>
      <c r="S168" s="1082"/>
      <c r="T168" s="1082"/>
      <c r="U168" s="1082"/>
      <c r="V168" s="755">
        <v>6309</v>
      </c>
      <c r="W168" s="724"/>
      <c r="X168" s="755">
        <v>6309</v>
      </c>
      <c r="Y168" s="1070"/>
      <c r="Z168" s="1006"/>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5"/>
      <c r="R169" s="1005"/>
      <c r="S169" s="1082"/>
      <c r="T169" s="1082"/>
      <c r="U169" s="1082"/>
      <c r="V169" s="755">
        <v>10260</v>
      </c>
      <c r="W169" s="724"/>
      <c r="X169" s="755">
        <v>10260</v>
      </c>
      <c r="Y169" s="1070"/>
      <c r="Z169" s="1006"/>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5"/>
      <c r="R170" s="1005"/>
      <c r="S170" s="1082"/>
      <c r="T170" s="1082"/>
      <c r="U170" s="1082"/>
      <c r="V170" s="755">
        <v>10080</v>
      </c>
      <c r="W170" s="724"/>
      <c r="X170" s="755">
        <v>10080</v>
      </c>
      <c r="Y170" s="1070"/>
      <c r="Z170" s="1006"/>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5"/>
      <c r="R171" s="1005"/>
      <c r="S171" s="1082"/>
      <c r="T171" s="1082"/>
      <c r="U171" s="1082"/>
      <c r="V171" s="755">
        <v>6859</v>
      </c>
      <c r="W171" s="724"/>
      <c r="X171" s="755">
        <v>6859</v>
      </c>
      <c r="Y171" s="1070"/>
      <c r="Z171" s="1006"/>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5"/>
      <c r="R172" s="1005"/>
      <c r="S172" s="1082"/>
      <c r="T172" s="1082"/>
      <c r="U172" s="1082"/>
      <c r="V172" s="755">
        <v>5873</v>
      </c>
      <c r="W172" s="724"/>
      <c r="X172" s="755">
        <v>5873</v>
      </c>
      <c r="Y172" s="1070"/>
      <c r="Z172" s="1006"/>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5"/>
      <c r="R173" s="1005"/>
      <c r="S173" s="1082"/>
      <c r="T173" s="1082"/>
      <c r="U173" s="1082"/>
      <c r="V173" s="755">
        <v>4945</v>
      </c>
      <c r="W173" s="724"/>
      <c r="X173" s="755">
        <v>4945</v>
      </c>
      <c r="Y173" s="1070"/>
      <c r="Z173" s="1006"/>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5"/>
      <c r="R174" s="1005"/>
      <c r="S174" s="1082"/>
      <c r="T174" s="1082"/>
      <c r="U174" s="1082"/>
      <c r="V174" s="755">
        <v>4275</v>
      </c>
      <c r="W174" s="724"/>
      <c r="X174" s="755">
        <v>4275</v>
      </c>
      <c r="Y174" s="1070"/>
      <c r="Z174" s="1006"/>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5"/>
      <c r="R175" s="1005"/>
      <c r="S175" s="1082"/>
      <c r="T175" s="1082"/>
      <c r="U175" s="1082"/>
      <c r="V175" s="755">
        <v>6378</v>
      </c>
      <c r="W175" s="724"/>
      <c r="X175" s="755">
        <v>6378</v>
      </c>
      <c r="Y175" s="1070"/>
      <c r="Z175" s="1006"/>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5"/>
      <c r="R176" s="1005"/>
      <c r="S176" s="1082"/>
      <c r="T176" s="1082"/>
      <c r="U176" s="1082"/>
      <c r="V176" s="755">
        <v>7373</v>
      </c>
      <c r="W176" s="724"/>
      <c r="X176" s="755">
        <v>7373</v>
      </c>
      <c r="Y176" s="1070"/>
      <c r="Z176" s="1006"/>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5"/>
      <c r="R177" s="1005"/>
      <c r="S177" s="1082"/>
      <c r="T177" s="1082"/>
      <c r="U177" s="1082"/>
      <c r="V177" s="755">
        <v>5781</v>
      </c>
      <c r="W177" s="724"/>
      <c r="X177" s="755">
        <v>5781</v>
      </c>
      <c r="Y177" s="1070"/>
      <c r="Z177" s="1006"/>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5"/>
      <c r="R178" s="1005"/>
      <c r="S178" s="1082"/>
      <c r="T178" s="1082"/>
      <c r="U178" s="1082"/>
      <c r="V178" s="755">
        <v>9051</v>
      </c>
      <c r="W178" s="724"/>
      <c r="X178" s="755">
        <v>9051</v>
      </c>
      <c r="Y178" s="1070"/>
      <c r="Z178" s="1006"/>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5"/>
      <c r="R179" s="1005"/>
      <c r="S179" s="1082"/>
      <c r="T179" s="1082"/>
      <c r="U179" s="1082"/>
      <c r="V179" s="755">
        <v>7261</v>
      </c>
      <c r="W179" s="724"/>
      <c r="X179" s="755">
        <v>7261</v>
      </c>
      <c r="Y179" s="1070"/>
      <c r="Z179" s="1006"/>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5"/>
      <c r="R180" s="1005"/>
      <c r="S180" s="1082"/>
      <c r="T180" s="1082"/>
      <c r="U180" s="1082"/>
      <c r="V180" s="755">
        <v>9638</v>
      </c>
      <c r="W180" s="724"/>
      <c r="X180" s="755">
        <v>9638</v>
      </c>
      <c r="Y180" s="1070"/>
      <c r="Z180" s="1006"/>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5"/>
      <c r="R181" s="1005"/>
      <c r="S181" s="1082"/>
      <c r="T181" s="1082"/>
      <c r="U181" s="1082"/>
      <c r="V181" s="755">
        <v>8746</v>
      </c>
      <c r="W181" s="724"/>
      <c r="X181" s="755">
        <v>8746</v>
      </c>
      <c r="Y181" s="1070"/>
      <c r="Z181" s="1006"/>
      <c r="AA181" s="737">
        <v>0</v>
      </c>
      <c r="AB181" s="737">
        <v>0</v>
      </c>
      <c r="AC181" s="736">
        <v>0</v>
      </c>
      <c r="AD181" s="721" t="s">
        <v>792</v>
      </c>
      <c r="AE181" s="725"/>
    </row>
    <row r="182" spans="1:31" ht="24.75" customHeight="1">
      <c r="A182" s="298"/>
      <c r="B182" s="355"/>
      <c r="C182" s="299"/>
      <c r="D182" s="455"/>
      <c r="E182" s="299"/>
      <c r="F182" s="298"/>
      <c r="G182" s="743"/>
      <c r="H182" s="1083"/>
      <c r="I182" s="301"/>
      <c r="J182" s="1083"/>
      <c r="K182" s="1084"/>
      <c r="L182" s="299"/>
      <c r="M182" s="1083"/>
      <c r="N182" s="1085"/>
      <c r="O182" s="1083"/>
      <c r="P182" s="1086"/>
      <c r="Q182" s="1005"/>
      <c r="R182" s="1005"/>
      <c r="S182" s="1082"/>
      <c r="T182" s="1082"/>
      <c r="U182" s="1082"/>
      <c r="V182" s="1087"/>
      <c r="W182" s="724"/>
      <c r="X182" s="1087"/>
      <c r="Y182" s="1070"/>
      <c r="Z182" s="1006"/>
      <c r="AA182" s="1007"/>
      <c r="AB182" s="1007"/>
      <c r="AC182" s="1088"/>
      <c r="AD182" s="721"/>
      <c r="AE182" s="725"/>
    </row>
    <row r="183" spans="1:31" ht="24.75" customHeight="1">
      <c r="A183" s="298"/>
      <c r="B183" s="355"/>
      <c r="C183" s="299"/>
      <c r="D183" s="455"/>
      <c r="E183" s="299"/>
      <c r="F183" s="298"/>
      <c r="G183" s="743"/>
      <c r="H183" s="1083"/>
      <c r="I183" s="301"/>
      <c r="J183" s="1083"/>
      <c r="K183" s="1084"/>
      <c r="L183" s="299"/>
      <c r="M183" s="1083"/>
      <c r="N183" s="1085"/>
      <c r="O183" s="1083"/>
      <c r="P183" s="1086"/>
      <c r="Q183" s="1005"/>
      <c r="R183" s="1005"/>
      <c r="S183" s="1082"/>
      <c r="T183" s="1082"/>
      <c r="U183" s="1082"/>
      <c r="V183" s="1087"/>
      <c r="W183" s="724"/>
      <c r="X183" s="1087"/>
      <c r="Y183" s="1070"/>
      <c r="Z183" s="1006"/>
      <c r="AA183" s="1007"/>
      <c r="AB183" s="1007"/>
      <c r="AC183" s="1088"/>
      <c r="AD183" s="721"/>
      <c r="AE183" s="725"/>
    </row>
    <row r="184" spans="1:31" ht="24.75" customHeight="1">
      <c r="A184" s="1071" t="s">
        <v>799</v>
      </c>
      <c r="B184" s="1071" t="s">
        <v>90</v>
      </c>
      <c r="C184" s="1071" t="s">
        <v>91</v>
      </c>
      <c r="D184" s="1071" t="s">
        <v>444</v>
      </c>
      <c r="E184" s="1071" t="s">
        <v>528</v>
      </c>
      <c r="F184" s="1071" t="s">
        <v>529</v>
      </c>
      <c r="G184" s="1071" t="s">
        <v>92</v>
      </c>
      <c r="H184" s="1071" t="s">
        <v>68</v>
      </c>
      <c r="I184" s="1071" t="s">
        <v>93</v>
      </c>
      <c r="J184" s="1071" t="s">
        <v>26</v>
      </c>
      <c r="K184" s="1071" t="s">
        <v>530</v>
      </c>
      <c r="L184" s="1071" t="s">
        <v>96</v>
      </c>
      <c r="M184" s="1071" t="s">
        <v>95</v>
      </c>
      <c r="N184" s="1072" t="s">
        <v>531</v>
      </c>
      <c r="O184" s="1071" t="s">
        <v>94</v>
      </c>
      <c r="P184" s="1089" t="s">
        <v>97</v>
      </c>
      <c r="Q184" s="1090" t="s">
        <v>98</v>
      </c>
      <c r="R184" s="1058" t="s">
        <v>532</v>
      </c>
      <c r="S184" s="1058" t="s">
        <v>533</v>
      </c>
      <c r="T184" s="1058" t="s">
        <v>534</v>
      </c>
      <c r="U184" s="1058" t="s">
        <v>535</v>
      </c>
      <c r="V184" s="1090" t="s">
        <v>69</v>
      </c>
      <c r="W184" s="1090" t="s">
        <v>536</v>
      </c>
      <c r="X184" s="1090" t="s">
        <v>537</v>
      </c>
      <c r="Y184" s="1090" t="s">
        <v>496</v>
      </c>
      <c r="Z184" s="1090" t="s">
        <v>538</v>
      </c>
      <c r="AA184" s="1091" t="s">
        <v>539</v>
      </c>
      <c r="AB184" s="1090" t="s">
        <v>498</v>
      </c>
      <c r="AC184" s="1090" t="s">
        <v>540</v>
      </c>
      <c r="AD184" s="1092"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8" t="s">
        <v>38</v>
      </c>
      <c r="Q185" s="719">
        <v>46024</v>
      </c>
      <c r="R185" s="719"/>
      <c r="S185" s="750"/>
      <c r="T185" s="750"/>
      <c r="U185" s="750"/>
      <c r="V185" s="755">
        <v>4005</v>
      </c>
      <c r="W185" s="757">
        <v>4047</v>
      </c>
      <c r="X185" s="1401">
        <f>SUM(V185-W185)</f>
        <v>-42</v>
      </c>
      <c r="Y185" s="1070">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1">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1442">
        <v>1977</v>
      </c>
      <c r="X187" s="1401">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1">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1">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1">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1">
        <f t="shared" si="14"/>
        <v>5648</v>
      </c>
      <c r="Y191" s="29">
        <f t="shared" si="13"/>
        <v>0</v>
      </c>
      <c r="Z191" s="688"/>
      <c r="AA191" s="737">
        <v>0</v>
      </c>
      <c r="AB191" s="737">
        <v>0</v>
      </c>
      <c r="AC191" s="736">
        <v>0</v>
      </c>
      <c r="AD191" s="721" t="s">
        <v>802</v>
      </c>
      <c r="AE191" s="725"/>
    </row>
    <row r="192" spans="1:31" ht="24.75" customHeight="1">
      <c r="A192" s="1208"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1">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1">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5"/>
      <c r="R194" s="1005"/>
      <c r="S194" s="1082"/>
      <c r="T194" s="1082"/>
      <c r="U194" s="1082"/>
      <c r="V194" s="724">
        <v>8641</v>
      </c>
      <c r="W194" s="1003"/>
      <c r="X194" s="1401">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8"/>
      <c r="R195" s="1008"/>
      <c r="S195" s="1093"/>
      <c r="T195" s="1093"/>
      <c r="U195" s="1093"/>
      <c r="V195" s="769">
        <v>7502</v>
      </c>
      <c r="W195" s="1009"/>
      <c r="X195" s="1401">
        <f t="shared" si="14"/>
        <v>7502</v>
      </c>
      <c r="Y195" s="1094">
        <f t="shared" si="13"/>
        <v>0</v>
      </c>
      <c r="Z195" s="1095"/>
      <c r="AA195" s="737">
        <v>0</v>
      </c>
      <c r="AB195" s="737">
        <v>0</v>
      </c>
      <c r="AC195" s="736">
        <v>0</v>
      </c>
      <c r="AD195" s="721" t="s">
        <v>804</v>
      </c>
      <c r="AE195" s="725"/>
    </row>
    <row r="196" spans="1:31" ht="24.75" customHeight="1">
      <c r="A196" s="1263"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5"/>
      <c r="S196" s="1093"/>
      <c r="T196" s="1093"/>
      <c r="U196" s="1093"/>
      <c r="V196" s="769">
        <v>3682</v>
      </c>
      <c r="W196" s="1009"/>
      <c r="X196" s="1401">
        <f t="shared" si="14"/>
        <v>3682</v>
      </c>
      <c r="Y196" s="1094">
        <f t="shared" si="13"/>
        <v>0</v>
      </c>
      <c r="Z196" s="1095"/>
      <c r="AA196" s="737">
        <v>0</v>
      </c>
      <c r="AB196" s="737">
        <v>0</v>
      </c>
      <c r="AC196" s="736">
        <v>0</v>
      </c>
      <c r="AD196" s="1251"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X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8" t="s">
        <v>534</v>
      </c>
      <c r="U1" s="1058"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9">
        <v>46172</v>
      </c>
      <c r="D2" s="360" t="s">
        <v>50</v>
      </c>
      <c r="E2" s="360">
        <v>45905</v>
      </c>
      <c r="F2" s="360" t="s">
        <v>55</v>
      </c>
      <c r="G2" s="361"/>
      <c r="H2" s="362">
        <v>0</v>
      </c>
      <c r="I2" s="1061" t="s">
        <v>595</v>
      </c>
      <c r="J2" s="362" t="s">
        <v>30</v>
      </c>
      <c r="K2" s="369"/>
      <c r="L2" s="299">
        <v>45943</v>
      </c>
      <c r="M2" s="681" t="s">
        <v>110</v>
      </c>
      <c r="N2" s="609">
        <v>2167.3000000000002</v>
      </c>
      <c r="O2" s="362" t="s">
        <v>110</v>
      </c>
      <c r="P2" s="1373" t="s">
        <v>38</v>
      </c>
      <c r="Q2" s="363">
        <v>45908</v>
      </c>
      <c r="R2" s="1384" t="s">
        <v>110</v>
      </c>
      <c r="S2" s="363" t="s">
        <v>819</v>
      </c>
      <c r="T2" s="373" t="s">
        <v>820</v>
      </c>
      <c r="U2" s="373" t="s">
        <v>820</v>
      </c>
      <c r="V2" s="333">
        <v>158</v>
      </c>
      <c r="W2" s="450">
        <v>195</v>
      </c>
      <c r="X2" s="44">
        <f t="shared" ref="X2:X17" si="0">SUM(V2-W2)</f>
        <v>-37</v>
      </c>
      <c r="Y2" s="3">
        <f t="shared" ref="Y2:Y17" si="1">IFERROR($W2/$V2, 0)</f>
        <v>1.2341772151898733</v>
      </c>
      <c r="Z2" s="30" t="s">
        <v>821</v>
      </c>
      <c r="AA2" s="1199">
        <v>1</v>
      </c>
      <c r="AB2" s="1199">
        <v>1</v>
      </c>
      <c r="AC2" s="1199">
        <v>1</v>
      </c>
      <c r="AD2" s="1382" t="s">
        <v>822</v>
      </c>
    </row>
    <row r="3" spans="1:30" ht="39.75" customHeight="1">
      <c r="A3" s="616" t="s">
        <v>823</v>
      </c>
      <c r="B3" s="377" t="s">
        <v>34</v>
      </c>
      <c r="C3" s="1419">
        <v>46172</v>
      </c>
      <c r="D3" s="367" t="s">
        <v>54</v>
      </c>
      <c r="E3" s="367">
        <v>46101</v>
      </c>
      <c r="F3" s="366" t="s">
        <v>53</v>
      </c>
      <c r="G3" s="700" t="s">
        <v>824</v>
      </c>
      <c r="H3" s="995">
        <v>0</v>
      </c>
      <c r="I3" s="372" t="s">
        <v>595</v>
      </c>
      <c r="J3" s="1064" t="s">
        <v>30</v>
      </c>
      <c r="K3" s="692"/>
      <c r="L3" s="700" t="s">
        <v>260</v>
      </c>
      <c r="M3" s="372" t="s">
        <v>110</v>
      </c>
      <c r="N3" s="996">
        <v>49932.800000000003</v>
      </c>
      <c r="O3" s="372" t="s">
        <v>110</v>
      </c>
      <c r="P3" s="731" t="s">
        <v>38</v>
      </c>
      <c r="Q3" s="997">
        <v>46077</v>
      </c>
      <c r="R3" s="997" t="s">
        <v>110</v>
      </c>
      <c r="S3" s="363">
        <v>46147</v>
      </c>
      <c r="T3" s="373" t="s">
        <v>820</v>
      </c>
      <c r="U3" s="373" t="s">
        <v>820</v>
      </c>
      <c r="V3" s="998">
        <v>4048</v>
      </c>
      <c r="W3" s="1259">
        <v>4028</v>
      </c>
      <c r="X3" s="993">
        <f t="shared" si="0"/>
        <v>20</v>
      </c>
      <c r="Y3" s="365">
        <f t="shared" si="1"/>
        <v>0.99505928853754944</v>
      </c>
      <c r="Z3" s="997">
        <v>46111</v>
      </c>
      <c r="AA3" s="1199">
        <v>1</v>
      </c>
      <c r="AB3" s="698">
        <v>0</v>
      </c>
      <c r="AC3" s="1062">
        <v>0</v>
      </c>
      <c r="AD3" s="1405"/>
    </row>
    <row r="4" spans="1:30" ht="39.75" customHeight="1">
      <c r="A4" s="730" t="s">
        <v>825</v>
      </c>
      <c r="B4" s="377" t="s">
        <v>34</v>
      </c>
      <c r="C4" s="1419">
        <v>46172</v>
      </c>
      <c r="D4" s="700" t="s">
        <v>54</v>
      </c>
      <c r="E4" s="700">
        <v>46101</v>
      </c>
      <c r="F4" s="701" t="s">
        <v>53</v>
      </c>
      <c r="G4" s="700" t="s">
        <v>826</v>
      </c>
      <c r="H4" s="702">
        <v>0</v>
      </c>
      <c r="I4" s="372" t="s">
        <v>595</v>
      </c>
      <c r="J4" s="1064"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4">
        <v>46118</v>
      </c>
      <c r="AA4" s="1199">
        <v>1</v>
      </c>
      <c r="AB4" s="698">
        <v>0</v>
      </c>
      <c r="AC4" s="704">
        <v>0</v>
      </c>
      <c r="AD4" s="699" t="s">
        <v>827</v>
      </c>
    </row>
    <row r="5" spans="1:30" ht="39.75" customHeight="1">
      <c r="A5" s="730" t="s">
        <v>130</v>
      </c>
      <c r="B5" s="377" t="s">
        <v>34</v>
      </c>
      <c r="C5" s="690">
        <v>46040</v>
      </c>
      <c r="D5" s="1255" t="s">
        <v>828</v>
      </c>
      <c r="E5" s="700">
        <v>45867</v>
      </c>
      <c r="F5" s="701" t="s">
        <v>53</v>
      </c>
      <c r="G5" s="1255" t="s">
        <v>829</v>
      </c>
      <c r="H5" s="702">
        <v>0</v>
      </c>
      <c r="I5" s="372" t="s">
        <v>595</v>
      </c>
      <c r="J5" s="1187" t="s">
        <v>30</v>
      </c>
      <c r="K5" s="362"/>
      <c r="L5" s="700" t="s">
        <v>260</v>
      </c>
      <c r="M5" s="1187" t="s">
        <v>110</v>
      </c>
      <c r="N5" s="706">
        <v>144972.5</v>
      </c>
      <c r="O5" s="1187" t="s">
        <v>110</v>
      </c>
      <c r="P5" s="731" t="s">
        <v>38</v>
      </c>
      <c r="Q5" s="1238">
        <v>45867</v>
      </c>
      <c r="R5" s="1238"/>
      <c r="S5" s="363" t="s">
        <v>819</v>
      </c>
      <c r="T5" s="373" t="s">
        <v>820</v>
      </c>
      <c r="U5" s="373" t="s">
        <v>820</v>
      </c>
      <c r="V5" s="1239">
        <v>9840</v>
      </c>
      <c r="W5" s="1278">
        <v>9806</v>
      </c>
      <c r="X5" s="1240">
        <f t="shared" si="0"/>
        <v>34</v>
      </c>
      <c r="Y5" s="365">
        <f t="shared" si="1"/>
        <v>0.99654471544715451</v>
      </c>
      <c r="Z5" s="1238">
        <v>45884</v>
      </c>
      <c r="AA5" s="698">
        <v>1</v>
      </c>
      <c r="AB5" s="698">
        <v>0</v>
      </c>
      <c r="AC5" s="1241">
        <v>9106</v>
      </c>
      <c r="AD5" s="1257" t="s">
        <v>830</v>
      </c>
    </row>
    <row r="6" spans="1:30" ht="39.75" customHeight="1">
      <c r="A6" s="730" t="s">
        <v>831</v>
      </c>
      <c r="B6" s="377" t="s">
        <v>34</v>
      </c>
      <c r="C6" s="690">
        <v>46103</v>
      </c>
      <c r="D6" s="358" t="s">
        <v>52</v>
      </c>
      <c r="E6" s="700">
        <v>46077</v>
      </c>
      <c r="F6" s="366" t="s">
        <v>53</v>
      </c>
      <c r="G6" s="1255" t="s">
        <v>832</v>
      </c>
      <c r="H6" s="369">
        <v>0</v>
      </c>
      <c r="I6" s="372" t="s">
        <v>595</v>
      </c>
      <c r="J6" s="1187" t="s">
        <v>30</v>
      </c>
      <c r="K6" s="1237"/>
      <c r="L6" s="1270" t="s">
        <v>260</v>
      </c>
      <c r="M6" s="1187" t="s">
        <v>110</v>
      </c>
      <c r="N6" s="416">
        <v>12977.65</v>
      </c>
      <c r="O6" s="1187"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1">
        <v>0</v>
      </c>
      <c r="AD6" s="1257"/>
    </row>
    <row r="7" spans="1:30" ht="39.75" customHeight="1">
      <c r="A7" s="730" t="s">
        <v>834</v>
      </c>
      <c r="B7" s="377" t="s">
        <v>34</v>
      </c>
      <c r="C7" s="1419">
        <v>46172</v>
      </c>
      <c r="D7" s="366" t="s">
        <v>54</v>
      </c>
      <c r="E7" s="367">
        <v>46056</v>
      </c>
      <c r="F7" s="366" t="s">
        <v>53</v>
      </c>
      <c r="G7" s="1255" t="s">
        <v>835</v>
      </c>
      <c r="H7" s="1187">
        <v>0</v>
      </c>
      <c r="I7" s="1277" t="s">
        <v>595</v>
      </c>
      <c r="J7" s="1187" t="s">
        <v>30</v>
      </c>
      <c r="K7" s="692"/>
      <c r="L7" s="1270" t="s">
        <v>260</v>
      </c>
      <c r="M7" s="1187" t="s">
        <v>110</v>
      </c>
      <c r="N7" s="416">
        <v>118710.8</v>
      </c>
      <c r="O7" s="1187"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1">
        <v>0</v>
      </c>
      <c r="AD7" s="1257" t="s">
        <v>836</v>
      </c>
    </row>
    <row r="8" spans="1:30" ht="39.75" customHeight="1">
      <c r="A8" s="616" t="s">
        <v>837</v>
      </c>
      <c r="B8" s="377" t="s">
        <v>34</v>
      </c>
      <c r="C8" s="360">
        <v>46174</v>
      </c>
      <c r="D8" s="366" t="s">
        <v>58</v>
      </c>
      <c r="E8" s="367">
        <v>46070</v>
      </c>
      <c r="F8" s="366" t="s">
        <v>53</v>
      </c>
      <c r="G8" s="701"/>
      <c r="H8" s="995">
        <v>115</v>
      </c>
      <c r="I8" s="372" t="s">
        <v>595</v>
      </c>
      <c r="J8" s="744" t="s">
        <v>36</v>
      </c>
      <c r="K8" s="692"/>
      <c r="L8" s="700" t="s">
        <v>260</v>
      </c>
      <c r="M8" s="702" t="s">
        <v>110</v>
      </c>
      <c r="N8" s="819">
        <v>125188</v>
      </c>
      <c r="O8" s="702" t="s">
        <v>110</v>
      </c>
      <c r="P8" s="731" t="s">
        <v>38</v>
      </c>
      <c r="Q8" s="997">
        <v>46083</v>
      </c>
      <c r="R8" s="997" t="s">
        <v>110</v>
      </c>
      <c r="S8" s="363">
        <v>46154</v>
      </c>
      <c r="T8" s="373" t="s">
        <v>820</v>
      </c>
      <c r="U8" s="373" t="s">
        <v>820</v>
      </c>
      <c r="V8" s="998">
        <v>7078</v>
      </c>
      <c r="W8" s="1259">
        <v>7239</v>
      </c>
      <c r="X8" s="993">
        <f t="shared" si="0"/>
        <v>-161</v>
      </c>
      <c r="Y8" s="365">
        <f t="shared" si="1"/>
        <v>1.0227465385702175</v>
      </c>
      <c r="Z8" s="997">
        <v>46090</v>
      </c>
      <c r="AA8" s="698">
        <v>1</v>
      </c>
      <c r="AB8" s="698">
        <v>0</v>
      </c>
      <c r="AC8" s="704">
        <v>0</v>
      </c>
      <c r="AD8" s="1405"/>
    </row>
    <row r="9" spans="1:30" ht="39.75" customHeight="1">
      <c r="A9" s="730" t="s">
        <v>838</v>
      </c>
      <c r="B9" s="377" t="s">
        <v>37</v>
      </c>
      <c r="C9" s="690">
        <v>46006</v>
      </c>
      <c r="D9" s="701" t="s">
        <v>52</v>
      </c>
      <c r="E9" s="700">
        <v>45987</v>
      </c>
      <c r="F9" s="701" t="s">
        <v>51</v>
      </c>
      <c r="G9" s="701" t="s">
        <v>839</v>
      </c>
      <c r="H9" s="702">
        <v>30</v>
      </c>
      <c r="I9" s="372" t="s">
        <v>595</v>
      </c>
      <c r="J9" s="1064"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4"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4" t="s">
        <v>843</v>
      </c>
    </row>
    <row r="11" spans="1:30" ht="39.75" customHeight="1">
      <c r="A11" s="730" t="s">
        <v>844</v>
      </c>
      <c r="B11" s="377" t="s">
        <v>37</v>
      </c>
      <c r="C11" s="690">
        <v>46081</v>
      </c>
      <c r="D11" s="701" t="s">
        <v>50</v>
      </c>
      <c r="E11" s="700">
        <v>46001</v>
      </c>
      <c r="F11" s="701" t="s">
        <v>51</v>
      </c>
      <c r="G11" s="701" t="s">
        <v>845</v>
      </c>
      <c r="H11" s="702">
        <v>80</v>
      </c>
      <c r="I11" s="372" t="s">
        <v>595</v>
      </c>
      <c r="J11" s="1064"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1"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1">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8"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6" t="s">
        <v>864</v>
      </c>
      <c r="B18" s="1068" t="s">
        <v>40</v>
      </c>
      <c r="C18" s="360">
        <v>46111</v>
      </c>
      <c r="D18" s="1255" t="s">
        <v>52</v>
      </c>
      <c r="E18" s="367">
        <v>46106</v>
      </c>
      <c r="F18" s="701" t="s">
        <v>51</v>
      </c>
      <c r="G18" s="701" t="s">
        <v>865</v>
      </c>
      <c r="H18" s="1000">
        <v>0</v>
      </c>
      <c r="I18" s="304" t="s">
        <v>595</v>
      </c>
      <c r="J18" s="748" t="s">
        <v>30</v>
      </c>
      <c r="K18" s="362"/>
      <c r="L18" s="1290" t="s">
        <v>260</v>
      </c>
      <c r="M18" s="748" t="s">
        <v>110</v>
      </c>
      <c r="N18" s="819">
        <v>26639.1</v>
      </c>
      <c r="O18" s="748" t="s">
        <v>110</v>
      </c>
      <c r="P18" s="1371" t="s">
        <v>38</v>
      </c>
      <c r="Q18" s="370">
        <v>46087</v>
      </c>
      <c r="R18" s="703" t="s">
        <v>110</v>
      </c>
      <c r="S18" s="363">
        <v>46132</v>
      </c>
      <c r="T18" s="373" t="s">
        <v>820</v>
      </c>
      <c r="U18" s="373" t="s">
        <v>820</v>
      </c>
      <c r="V18" s="9">
        <v>2136</v>
      </c>
      <c r="W18" s="1385">
        <v>2179</v>
      </c>
      <c r="X18" s="364">
        <f>SUM(V18-W18)</f>
        <v>-43</v>
      </c>
      <c r="Y18" s="365">
        <f>IFERROR($W18/$V18, 0)</f>
        <v>1.0201310861423221</v>
      </c>
      <c r="Z18" s="21">
        <v>46112</v>
      </c>
      <c r="AA18" s="817">
        <v>1</v>
      </c>
      <c r="AB18" s="817">
        <v>1</v>
      </c>
      <c r="AC18" s="817">
        <v>1</v>
      </c>
      <c r="AD18" s="1257" t="s">
        <v>866</v>
      </c>
    </row>
    <row r="19" spans="1:30" ht="39.75" customHeight="1">
      <c r="A19" s="1363" t="s">
        <v>867</v>
      </c>
      <c r="B19" s="1068" t="s">
        <v>40</v>
      </c>
      <c r="C19" s="360">
        <v>46140</v>
      </c>
      <c r="D19" s="701" t="s">
        <v>52</v>
      </c>
      <c r="E19" s="367">
        <v>46106</v>
      </c>
      <c r="F19" s="701" t="s">
        <v>51</v>
      </c>
      <c r="G19" s="701" t="s">
        <v>868</v>
      </c>
      <c r="H19" s="1000">
        <v>0</v>
      </c>
      <c r="I19" s="304" t="s">
        <v>595</v>
      </c>
      <c r="J19" s="748" t="s">
        <v>30</v>
      </c>
      <c r="K19" s="362"/>
      <c r="L19" s="1290" t="s">
        <v>260</v>
      </c>
      <c r="M19" s="748" t="s">
        <v>110</v>
      </c>
      <c r="N19" s="819">
        <v>1698.25</v>
      </c>
      <c r="O19" s="748" t="s">
        <v>110</v>
      </c>
      <c r="P19" s="1371" t="s">
        <v>38</v>
      </c>
      <c r="Q19" s="997">
        <v>46087</v>
      </c>
      <c r="R19" s="703" t="s">
        <v>110</v>
      </c>
      <c r="S19" s="363">
        <v>46132</v>
      </c>
      <c r="T19" s="373" t="s">
        <v>820</v>
      </c>
      <c r="U19" s="373" t="s">
        <v>820</v>
      </c>
      <c r="V19" s="998">
        <v>105</v>
      </c>
      <c r="W19" s="1370">
        <v>102</v>
      </c>
      <c r="X19" s="993">
        <f t="shared" ref="X19:X20" si="2">SUM(V19-W19)</f>
        <v>3</v>
      </c>
      <c r="Y19" s="365">
        <f t="shared" ref="Y19:Y20" si="3">IFERROR($W19/$V19, 0)</f>
        <v>0.97142857142857142</v>
      </c>
      <c r="Z19" s="1004">
        <v>46119</v>
      </c>
      <c r="AA19" s="817">
        <v>1</v>
      </c>
      <c r="AB19" s="821">
        <v>0</v>
      </c>
      <c r="AC19" s="736">
        <v>0</v>
      </c>
      <c r="AD19" s="699" t="s">
        <v>869</v>
      </c>
    </row>
    <row r="20" spans="1:30" ht="39.75" customHeight="1">
      <c r="A20" s="1363" t="s">
        <v>870</v>
      </c>
      <c r="B20" s="1068" t="s">
        <v>40</v>
      </c>
      <c r="C20" s="360">
        <v>46140</v>
      </c>
      <c r="D20" s="366" t="s">
        <v>52</v>
      </c>
      <c r="E20" s="367">
        <v>46106</v>
      </c>
      <c r="F20" s="701" t="s">
        <v>51</v>
      </c>
      <c r="G20" s="701" t="s">
        <v>871</v>
      </c>
      <c r="H20" s="1000">
        <v>0</v>
      </c>
      <c r="I20" s="304" t="s">
        <v>595</v>
      </c>
      <c r="J20" s="748" t="s">
        <v>30</v>
      </c>
      <c r="K20" s="362"/>
      <c r="L20" s="1290" t="s">
        <v>260</v>
      </c>
      <c r="M20" s="748" t="s">
        <v>110</v>
      </c>
      <c r="N20" s="819">
        <v>5779.1</v>
      </c>
      <c r="O20" s="748" t="s">
        <v>110</v>
      </c>
      <c r="P20" s="1371" t="s">
        <v>38</v>
      </c>
      <c r="Q20" s="997">
        <v>46106</v>
      </c>
      <c r="R20" s="703" t="s">
        <v>110</v>
      </c>
      <c r="S20" s="363">
        <v>46132</v>
      </c>
      <c r="T20" s="373" t="s">
        <v>820</v>
      </c>
      <c r="U20" s="373" t="s">
        <v>820</v>
      </c>
      <c r="V20" s="998">
        <v>406</v>
      </c>
      <c r="W20" s="1370">
        <v>417</v>
      </c>
      <c r="X20" s="993">
        <f t="shared" si="2"/>
        <v>-11</v>
      </c>
      <c r="Y20" s="365">
        <f t="shared" si="3"/>
        <v>1.0270935960591132</v>
      </c>
      <c r="Z20" s="1004">
        <v>46119</v>
      </c>
      <c r="AA20" s="817">
        <v>1</v>
      </c>
      <c r="AB20" s="817">
        <v>1</v>
      </c>
      <c r="AC20" s="817">
        <v>1</v>
      </c>
      <c r="AD20" s="1257" t="s">
        <v>872</v>
      </c>
    </row>
    <row r="21" spans="1:30" ht="39.75" customHeight="1">
      <c r="A21" s="1363" t="s">
        <v>873</v>
      </c>
      <c r="B21" s="1068" t="s">
        <v>40</v>
      </c>
      <c r="C21" s="360">
        <v>46111</v>
      </c>
      <c r="D21" s="366" t="s">
        <v>50</v>
      </c>
      <c r="E21" s="367">
        <v>46087</v>
      </c>
      <c r="F21" s="701" t="s">
        <v>51</v>
      </c>
      <c r="G21" s="701" t="s">
        <v>874</v>
      </c>
      <c r="H21" s="1000">
        <v>0</v>
      </c>
      <c r="I21" s="304" t="s">
        <v>595</v>
      </c>
      <c r="J21" s="748" t="s">
        <v>30</v>
      </c>
      <c r="K21" s="362"/>
      <c r="L21" s="1290" t="s">
        <v>260</v>
      </c>
      <c r="M21" s="748" t="s">
        <v>110</v>
      </c>
      <c r="N21" s="819">
        <v>9496.2000000000007</v>
      </c>
      <c r="O21" s="748" t="s">
        <v>110</v>
      </c>
      <c r="P21" s="1371" t="s">
        <v>38</v>
      </c>
      <c r="Q21" s="997">
        <v>46087</v>
      </c>
      <c r="R21" s="703" t="s">
        <v>110</v>
      </c>
      <c r="S21" s="363">
        <v>46132</v>
      </c>
      <c r="T21" s="373" t="s">
        <v>820</v>
      </c>
      <c r="U21" s="373" t="s">
        <v>820</v>
      </c>
      <c r="V21" s="998">
        <v>742</v>
      </c>
      <c r="W21" s="1370">
        <v>752</v>
      </c>
      <c r="X21" s="993">
        <f t="shared" ref="X21" si="4">SUM(V21-W21)</f>
        <v>-10</v>
      </c>
      <c r="Y21" s="365">
        <f t="shared" ref="Y21" si="5">IFERROR($W21/$V21, 0)</f>
        <v>1.013477088948787</v>
      </c>
      <c r="Z21" s="1004">
        <v>46115</v>
      </c>
      <c r="AA21" s="817">
        <v>1</v>
      </c>
      <c r="AB21" s="817">
        <v>1</v>
      </c>
      <c r="AC21" s="817">
        <v>1</v>
      </c>
      <c r="AD21" s="699" t="s">
        <v>875</v>
      </c>
    </row>
    <row r="22" spans="1:30" ht="39.75" customHeight="1">
      <c r="A22" s="1379"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1" t="s">
        <v>38</v>
      </c>
      <c r="Q22" s="703">
        <v>45743</v>
      </c>
      <c r="R22" s="703" t="s">
        <v>238</v>
      </c>
      <c r="S22" s="363">
        <v>46134</v>
      </c>
      <c r="T22" s="373" t="s">
        <v>820</v>
      </c>
      <c r="U22" s="373" t="s">
        <v>820</v>
      </c>
      <c r="V22" s="704">
        <v>1831</v>
      </c>
      <c r="W22" s="1380">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2">
        <v>0</v>
      </c>
      <c r="AD23" s="1049"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7"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8">
        <v>0</v>
      </c>
      <c r="AD24" s="1049"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5"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9">
        <v>0</v>
      </c>
      <c r="AD25" s="1049"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6"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1" t="s">
        <v>595</v>
      </c>
      <c r="J27" s="692" t="s">
        <v>36</v>
      </c>
      <c r="K27" s="714"/>
      <c r="L27" s="700">
        <v>45964</v>
      </c>
      <c r="M27" s="702" t="s">
        <v>110</v>
      </c>
      <c r="N27" s="706">
        <v>117414</v>
      </c>
      <c r="O27" s="702" t="s">
        <v>110</v>
      </c>
      <c r="P27" s="1285"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2">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AB272"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9">
        <v>46172</v>
      </c>
      <c r="D2" s="360" t="s">
        <v>891</v>
      </c>
      <c r="E2" s="360">
        <v>45897</v>
      </c>
      <c r="F2" s="358" t="s">
        <v>53</v>
      </c>
      <c r="G2" s="361"/>
      <c r="H2" s="362">
        <v>0</v>
      </c>
      <c r="I2" s="1061" t="s">
        <v>595</v>
      </c>
      <c r="J2" s="362" t="s">
        <v>30</v>
      </c>
      <c r="K2" s="360">
        <v>45891</v>
      </c>
      <c r="L2" s="300" t="s">
        <v>110</v>
      </c>
      <c r="M2" s="346">
        <v>184994.5</v>
      </c>
      <c r="N2" s="1374">
        <v>159271.5</v>
      </c>
      <c r="O2" s="929"/>
      <c r="P2" s="1250">
        <v>159271.5</v>
      </c>
      <c r="Q2" s="300" t="s">
        <v>110</v>
      </c>
      <c r="R2" s="1376"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9">
        <v>46172</v>
      </c>
      <c r="D3" s="358" t="s">
        <v>52</v>
      </c>
      <c r="E3" s="360">
        <v>46077</v>
      </c>
      <c r="F3" s="701" t="s">
        <v>53</v>
      </c>
      <c r="G3" s="691" t="s">
        <v>894</v>
      </c>
      <c r="H3" s="692">
        <v>0</v>
      </c>
      <c r="I3" s="1061" t="s">
        <v>595</v>
      </c>
      <c r="J3" s="692" t="s">
        <v>30</v>
      </c>
      <c r="K3" s="700" t="s">
        <v>260</v>
      </c>
      <c r="L3" s="692" t="s">
        <v>110</v>
      </c>
      <c r="M3" s="1010">
        <v>12404.9</v>
      </c>
      <c r="N3" s="1375">
        <v>11793.85</v>
      </c>
      <c r="O3" s="929"/>
      <c r="P3" s="1250">
        <v>11793.85</v>
      </c>
      <c r="Q3" s="304" t="s">
        <v>110</v>
      </c>
      <c r="R3" s="1377" t="s">
        <v>38</v>
      </c>
      <c r="S3" s="1320">
        <v>46077</v>
      </c>
      <c r="T3" s="993">
        <v>1111</v>
      </c>
      <c r="U3" s="993">
        <v>1163</v>
      </c>
      <c r="V3" s="3">
        <v>1.05</v>
      </c>
      <c r="W3" s="992">
        <v>46097</v>
      </c>
      <c r="X3" s="698">
        <v>1</v>
      </c>
      <c r="Y3" s="280">
        <v>1</v>
      </c>
      <c r="Z3" s="280">
        <v>1</v>
      </c>
      <c r="AA3" s="363">
        <v>46104</v>
      </c>
      <c r="AB3" s="363">
        <v>46104</v>
      </c>
      <c r="AC3" s="1251" t="s">
        <v>895</v>
      </c>
    </row>
    <row r="4" spans="1:29" ht="39.75" customHeight="1">
      <c r="A4" s="559" t="s">
        <v>896</v>
      </c>
      <c r="B4" s="377" t="s">
        <v>34</v>
      </c>
      <c r="C4" s="1419">
        <v>46172</v>
      </c>
      <c r="D4" s="360" t="s">
        <v>50</v>
      </c>
      <c r="E4" s="360">
        <v>45905</v>
      </c>
      <c r="F4" s="360" t="s">
        <v>55</v>
      </c>
      <c r="G4" s="361"/>
      <c r="H4" s="362">
        <v>0</v>
      </c>
      <c r="I4" s="1061" t="s">
        <v>595</v>
      </c>
      <c r="J4" s="362" t="s">
        <v>30</v>
      </c>
      <c r="K4" s="299">
        <v>45943</v>
      </c>
      <c r="L4" s="681" t="s">
        <v>110</v>
      </c>
      <c r="M4" s="686">
        <v>2167.3000000000002</v>
      </c>
      <c r="N4" s="1250">
        <v>1930.3</v>
      </c>
      <c r="O4" s="1387"/>
      <c r="P4" s="1250">
        <v>1930.3</v>
      </c>
      <c r="Q4" s="362" t="s">
        <v>110</v>
      </c>
      <c r="R4" s="1424" t="s">
        <v>38</v>
      </c>
      <c r="S4" s="363">
        <v>45908</v>
      </c>
      <c r="T4" s="333">
        <v>279</v>
      </c>
      <c r="U4" s="333">
        <v>279</v>
      </c>
      <c r="V4" s="3">
        <f ca="1">IFERROR($W4/$V4, 0)</f>
        <v>1</v>
      </c>
      <c r="W4" s="30" t="s">
        <v>821</v>
      </c>
      <c r="X4" s="1199">
        <v>1</v>
      </c>
      <c r="Y4" s="1199">
        <v>1</v>
      </c>
      <c r="Z4" s="1199">
        <v>1</v>
      </c>
      <c r="AA4" s="59">
        <v>46133</v>
      </c>
      <c r="AB4" s="379">
        <v>46133</v>
      </c>
      <c r="AC4" s="1388"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4">
        <v>69110.8</v>
      </c>
      <c r="O5" s="791"/>
      <c r="P5" s="791">
        <v>69110.8</v>
      </c>
      <c r="Q5" s="20" t="s">
        <v>110</v>
      </c>
      <c r="R5" s="1376"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4">
        <v>99159.12</v>
      </c>
      <c r="O6" s="791"/>
      <c r="P6" s="791">
        <v>99159.12</v>
      </c>
      <c r="Q6" s="304" t="s">
        <v>110</v>
      </c>
      <c r="R6" s="1376"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6"/>
      <c r="H7" s="1064">
        <v>82</v>
      </c>
      <c r="I7" s="372" t="s">
        <v>595</v>
      </c>
      <c r="J7" s="1064" t="s">
        <v>30</v>
      </c>
      <c r="K7" s="19">
        <v>45902</v>
      </c>
      <c r="L7" s="1097" t="s">
        <v>110</v>
      </c>
      <c r="M7" s="1137">
        <v>87830</v>
      </c>
      <c r="N7" s="343">
        <v>72935</v>
      </c>
      <c r="O7" s="415"/>
      <c r="P7" s="343">
        <v>72935</v>
      </c>
      <c r="Q7" s="1333" t="s">
        <v>110</v>
      </c>
      <c r="R7" s="300" t="s">
        <v>38</v>
      </c>
      <c r="S7" s="502">
        <v>45898</v>
      </c>
      <c r="T7" s="671">
        <v>7022</v>
      </c>
      <c r="U7" s="333">
        <v>7002</v>
      </c>
      <c r="V7" s="3">
        <v>1</v>
      </c>
      <c r="W7" s="502">
        <v>45958</v>
      </c>
      <c r="X7" s="280">
        <v>1</v>
      </c>
      <c r="Y7" s="280">
        <v>1</v>
      </c>
      <c r="Z7" s="280">
        <v>1</v>
      </c>
      <c r="AA7" s="641">
        <v>46134</v>
      </c>
      <c r="AB7" s="641">
        <v>46134</v>
      </c>
      <c r="AC7" s="1389" t="s">
        <v>902</v>
      </c>
    </row>
    <row r="8" spans="1:29" ht="39.75" customHeight="1">
      <c r="A8" s="1267" t="s">
        <v>903</v>
      </c>
      <c r="B8" s="377" t="s">
        <v>34</v>
      </c>
      <c r="C8" s="1269">
        <v>46099</v>
      </c>
      <c r="D8" s="1270" t="s">
        <v>50</v>
      </c>
      <c r="E8" s="1270">
        <v>45959</v>
      </c>
      <c r="F8" s="1255" t="s">
        <v>55</v>
      </c>
      <c r="G8" s="1270" t="s">
        <v>904</v>
      </c>
      <c r="H8" s="1279">
        <v>69</v>
      </c>
      <c r="I8" s="1237" t="s">
        <v>595</v>
      </c>
      <c r="J8" s="1237" t="s">
        <v>30</v>
      </c>
      <c r="K8" s="1270">
        <v>45925</v>
      </c>
      <c r="L8" s="1277" t="s">
        <v>110</v>
      </c>
      <c r="M8" s="1457">
        <v>51632</v>
      </c>
      <c r="N8" s="423">
        <v>39035</v>
      </c>
      <c r="O8" s="791"/>
      <c r="P8" s="423">
        <v>39035</v>
      </c>
      <c r="Q8" s="1277" t="s">
        <v>110</v>
      </c>
      <c r="R8" s="1415" t="s">
        <v>38</v>
      </c>
      <c r="S8" s="1238">
        <v>45932</v>
      </c>
      <c r="T8" s="1239">
        <v>3997</v>
      </c>
      <c r="U8" s="1349">
        <v>3937</v>
      </c>
      <c r="V8" s="365">
        <f t="shared" ref="V8:V9" ca="1" si="0">IFERROR($W8/$V8, 0)</f>
        <v>0.98498874155616711</v>
      </c>
      <c r="W8" s="1238">
        <v>45960</v>
      </c>
      <c r="X8" s="1199">
        <v>1</v>
      </c>
      <c r="Y8" s="1199">
        <v>1</v>
      </c>
      <c r="Z8" s="1199">
        <v>1</v>
      </c>
      <c r="AA8" s="363">
        <v>46139</v>
      </c>
      <c r="AB8" s="363">
        <v>46139</v>
      </c>
      <c r="AC8" s="1257" t="s">
        <v>905</v>
      </c>
    </row>
    <row r="9" spans="1:29" ht="39.75" customHeight="1">
      <c r="A9" s="559" t="s">
        <v>906</v>
      </c>
      <c r="B9" s="377" t="s">
        <v>34</v>
      </c>
      <c r="C9" s="360">
        <v>45989</v>
      </c>
      <c r="D9" s="367" t="s">
        <v>54</v>
      </c>
      <c r="E9" s="367">
        <v>45964</v>
      </c>
      <c r="F9" s="366" t="s">
        <v>51</v>
      </c>
      <c r="G9" s="1096" t="s">
        <v>907</v>
      </c>
      <c r="H9" s="1064">
        <v>74</v>
      </c>
      <c r="I9" s="362" t="s">
        <v>595</v>
      </c>
      <c r="J9" s="362" t="s">
        <v>30</v>
      </c>
      <c r="K9" s="19">
        <v>45932</v>
      </c>
      <c r="L9" s="1097" t="s">
        <v>110</v>
      </c>
      <c r="M9" s="1456">
        <v>47064</v>
      </c>
      <c r="N9" s="423">
        <v>43955</v>
      </c>
      <c r="O9" s="791"/>
      <c r="P9" s="423">
        <v>43955</v>
      </c>
      <c r="Q9" s="372" t="s">
        <v>110</v>
      </c>
      <c r="R9" s="1424" t="s">
        <v>38</v>
      </c>
      <c r="S9" s="370">
        <v>45932</v>
      </c>
      <c r="T9" s="671">
        <v>4716</v>
      </c>
      <c r="U9" s="333">
        <v>4731</v>
      </c>
      <c r="V9" s="365">
        <f t="shared" ca="1" si="0"/>
        <v>1.0031806615776082</v>
      </c>
      <c r="W9" s="370">
        <v>45971</v>
      </c>
      <c r="X9" s="1199">
        <v>1</v>
      </c>
      <c r="Y9" s="1199">
        <v>1</v>
      </c>
      <c r="Z9" s="1199">
        <v>1</v>
      </c>
      <c r="AA9" s="363">
        <v>46140</v>
      </c>
      <c r="AB9" s="363">
        <v>46140</v>
      </c>
      <c r="AC9" s="800" t="s">
        <v>908</v>
      </c>
    </row>
    <row r="10" spans="1:29" ht="39.75" customHeight="1">
      <c r="A10" s="639" t="s">
        <v>909</v>
      </c>
      <c r="B10" s="377" t="s">
        <v>34</v>
      </c>
      <c r="C10" s="360">
        <v>45960</v>
      </c>
      <c r="D10" s="367" t="s">
        <v>54</v>
      </c>
      <c r="E10" s="367">
        <v>45930</v>
      </c>
      <c r="F10" s="366" t="s">
        <v>51</v>
      </c>
      <c r="G10" s="1096"/>
      <c r="H10" s="1064">
        <v>80</v>
      </c>
      <c r="I10" s="372" t="s">
        <v>595</v>
      </c>
      <c r="J10" s="1064" t="s">
        <v>30</v>
      </c>
      <c r="K10" s="591">
        <v>45902</v>
      </c>
      <c r="L10" s="304" t="s">
        <v>110</v>
      </c>
      <c r="M10" s="1138">
        <v>90173</v>
      </c>
      <c r="N10" s="343">
        <v>73132</v>
      </c>
      <c r="O10" s="415"/>
      <c r="P10" s="343">
        <v>73132</v>
      </c>
      <c r="Q10" s="1333"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4">
        <v>81</v>
      </c>
      <c r="I11" s="692" t="s">
        <v>595</v>
      </c>
      <c r="J11" s="744" t="s">
        <v>30</v>
      </c>
      <c r="K11" s="746" t="s">
        <v>260</v>
      </c>
      <c r="L11" s="1393" t="s">
        <v>110</v>
      </c>
      <c r="M11" s="1266">
        <v>68962</v>
      </c>
      <c r="N11" s="343">
        <v>53757</v>
      </c>
      <c r="O11" s="415"/>
      <c r="P11" s="343">
        <v>53757</v>
      </c>
      <c r="Q11" s="1333" t="s">
        <v>110</v>
      </c>
      <c r="R11" s="744" t="s">
        <v>38</v>
      </c>
      <c r="S11" s="781">
        <v>45932</v>
      </c>
      <c r="T11" s="671">
        <v>5333</v>
      </c>
      <c r="U11" s="333">
        <v>5339</v>
      </c>
      <c r="V11" s="3">
        <v>1</v>
      </c>
      <c r="W11" s="703">
        <v>46044</v>
      </c>
      <c r="X11" s="1199">
        <v>1</v>
      </c>
      <c r="Y11" s="1199">
        <v>1</v>
      </c>
      <c r="Z11" s="1199">
        <v>1</v>
      </c>
      <c r="AA11" s="363">
        <v>46128</v>
      </c>
      <c r="AB11" s="363">
        <v>46128</v>
      </c>
      <c r="AC11" s="699" t="s">
        <v>912</v>
      </c>
    </row>
    <row r="12" spans="1:29" ht="39.75" customHeight="1">
      <c r="A12" s="559" t="s">
        <v>913</v>
      </c>
      <c r="B12" s="377" t="s">
        <v>34</v>
      </c>
      <c r="C12" s="360">
        <v>45960</v>
      </c>
      <c r="D12" s="367" t="s">
        <v>52</v>
      </c>
      <c r="E12" s="367">
        <v>45950</v>
      </c>
      <c r="F12" s="366" t="s">
        <v>53</v>
      </c>
      <c r="G12" s="1096"/>
      <c r="H12" s="1064">
        <v>80</v>
      </c>
      <c r="I12" s="372" t="s">
        <v>595</v>
      </c>
      <c r="J12" s="567" t="s">
        <v>30</v>
      </c>
      <c r="K12" s="19">
        <v>45905</v>
      </c>
      <c r="L12" s="1393" t="s">
        <v>110</v>
      </c>
      <c r="M12" s="1139">
        <v>66674.3</v>
      </c>
      <c r="N12" s="1345">
        <v>50364.3</v>
      </c>
      <c r="O12" s="929"/>
      <c r="P12" s="343">
        <v>50364.3</v>
      </c>
      <c r="Q12" s="304" t="s">
        <v>110</v>
      </c>
      <c r="R12" s="1376"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6"/>
      <c r="H13" s="1064">
        <v>82</v>
      </c>
      <c r="I13" s="372" t="s">
        <v>595</v>
      </c>
      <c r="J13" s="1394" t="s">
        <v>30</v>
      </c>
      <c r="K13" s="682">
        <v>45903</v>
      </c>
      <c r="L13" s="372" t="s">
        <v>110</v>
      </c>
      <c r="M13" s="1137">
        <v>93666.75</v>
      </c>
      <c r="N13" s="343">
        <v>78401.25</v>
      </c>
      <c r="O13" s="1309"/>
      <c r="P13" s="1295">
        <v>78401.25</v>
      </c>
      <c r="Q13" s="1378"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6" t="s">
        <v>916</v>
      </c>
      <c r="B14" s="377" t="s">
        <v>34</v>
      </c>
      <c r="C14" s="1269">
        <v>46099</v>
      </c>
      <c r="D14" s="1270" t="s">
        <v>54</v>
      </c>
      <c r="E14" s="1270">
        <v>45975</v>
      </c>
      <c r="F14" s="1255" t="s">
        <v>51</v>
      </c>
      <c r="G14" s="1270" t="s">
        <v>917</v>
      </c>
      <c r="H14" s="1064">
        <v>48</v>
      </c>
      <c r="I14" s="1237" t="s">
        <v>595</v>
      </c>
      <c r="J14" s="1237" t="s">
        <v>30</v>
      </c>
      <c r="K14" s="1270" t="s">
        <v>260</v>
      </c>
      <c r="L14" s="1277" t="s">
        <v>110</v>
      </c>
      <c r="M14" s="1456">
        <v>39064</v>
      </c>
      <c r="N14" s="423">
        <v>30327</v>
      </c>
      <c r="O14" s="791"/>
      <c r="P14" s="423">
        <v>30327</v>
      </c>
      <c r="Q14" s="372" t="s">
        <v>110</v>
      </c>
      <c r="R14" s="1415" t="s">
        <v>38</v>
      </c>
      <c r="S14" s="1238">
        <v>45932</v>
      </c>
      <c r="T14" s="1239">
        <v>2982</v>
      </c>
      <c r="U14" s="1435">
        <v>2970</v>
      </c>
      <c r="V14" s="1458">
        <f t="shared" ref="V14" ca="1" si="1">IFERROR($W14/$V14, 0)</f>
        <v>0.99597585513078468</v>
      </c>
      <c r="W14" s="1238">
        <v>46104</v>
      </c>
      <c r="X14" s="1199">
        <v>1</v>
      </c>
      <c r="Y14" s="1199">
        <v>1</v>
      </c>
      <c r="Z14" s="1199">
        <v>1</v>
      </c>
      <c r="AA14" s="363">
        <v>46140</v>
      </c>
      <c r="AB14" s="363">
        <v>46140</v>
      </c>
      <c r="AC14" s="1257"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9">
        <v>1</v>
      </c>
      <c r="Y18" s="1199">
        <v>1</v>
      </c>
      <c r="Z18" s="1199">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9">
        <v>1</v>
      </c>
      <c r="Y19" s="1199">
        <v>1</v>
      </c>
      <c r="Z19" s="1199">
        <v>1</v>
      </c>
      <c r="AA19" s="363">
        <v>46125</v>
      </c>
      <c r="AB19" s="363">
        <v>46125</v>
      </c>
      <c r="AC19" s="699" t="s">
        <v>929</v>
      </c>
    </row>
    <row r="20" spans="1:29" ht="39.75" customHeight="1">
      <c r="A20" s="803" t="s">
        <v>930</v>
      </c>
      <c r="B20" s="377" t="s">
        <v>34</v>
      </c>
      <c r="C20" s="1419">
        <v>46172</v>
      </c>
      <c r="D20" s="701" t="s">
        <v>52</v>
      </c>
      <c r="E20" s="700">
        <v>46055</v>
      </c>
      <c r="F20" s="701" t="s">
        <v>53</v>
      </c>
      <c r="G20" s="700" t="s">
        <v>931</v>
      </c>
      <c r="H20" s="702">
        <v>0</v>
      </c>
      <c r="I20" s="692" t="s">
        <v>595</v>
      </c>
      <c r="J20" s="1064" t="s">
        <v>30</v>
      </c>
      <c r="K20" s="700" t="s">
        <v>260</v>
      </c>
      <c r="L20" s="702" t="s">
        <v>110</v>
      </c>
      <c r="M20" s="905">
        <v>11518.95</v>
      </c>
      <c r="N20" s="343">
        <v>10003.35</v>
      </c>
      <c r="O20" s="416"/>
      <c r="P20" s="343">
        <v>10003.35</v>
      </c>
      <c r="Q20" s="702" t="s">
        <v>110</v>
      </c>
      <c r="R20" s="744" t="s">
        <v>38</v>
      </c>
      <c r="S20" s="781">
        <v>46056</v>
      </c>
      <c r="T20" s="1140">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5" t="s">
        <v>52</v>
      </c>
      <c r="E22" s="700">
        <v>46077</v>
      </c>
      <c r="F22" s="701" t="s">
        <v>53</v>
      </c>
      <c r="G22" s="1255" t="s">
        <v>937</v>
      </c>
      <c r="H22" s="702">
        <v>0</v>
      </c>
      <c r="I22" s="372" t="s">
        <v>595</v>
      </c>
      <c r="J22" s="1187" t="s">
        <v>30</v>
      </c>
      <c r="K22" s="700" t="s">
        <v>260</v>
      </c>
      <c r="L22" s="1187" t="s">
        <v>110</v>
      </c>
      <c r="M22" s="905">
        <v>73653.899999999994</v>
      </c>
      <c r="N22" s="905">
        <v>64828.9</v>
      </c>
      <c r="O22" s="934"/>
      <c r="P22" s="905">
        <v>64828.9</v>
      </c>
      <c r="Q22" s="1187" t="s">
        <v>110</v>
      </c>
      <c r="R22" s="694" t="s">
        <v>38</v>
      </c>
      <c r="S22" s="1238">
        <v>46077</v>
      </c>
      <c r="T22" s="1239">
        <v>6668</v>
      </c>
      <c r="U22" s="1240">
        <v>6668</v>
      </c>
      <c r="V22" s="365">
        <f ca="1">IFERROR($V22/$U22, 0)</f>
        <v>1</v>
      </c>
      <c r="W22" s="370">
        <v>46090</v>
      </c>
      <c r="X22" s="698">
        <v>1</v>
      </c>
      <c r="Y22" s="698">
        <v>0</v>
      </c>
      <c r="Z22" s="1241">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4">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4">
        <v>4084</v>
      </c>
      <c r="U24" s="364">
        <v>4064</v>
      </c>
      <c r="V24" s="1256">
        <v>1</v>
      </c>
      <c r="W24" s="370">
        <v>45952</v>
      </c>
      <c r="X24" s="280">
        <v>1</v>
      </c>
      <c r="Y24" s="280">
        <v>1</v>
      </c>
      <c r="Z24" s="280">
        <v>1</v>
      </c>
      <c r="AA24" s="370">
        <v>46008</v>
      </c>
      <c r="AB24" s="370">
        <v>46008</v>
      </c>
      <c r="AC24" s="1343"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1">
        <v>209</v>
      </c>
      <c r="U28" s="364">
        <v>207</v>
      </c>
      <c r="V28" s="3">
        <v>0.99</v>
      </c>
      <c r="W28" s="370">
        <v>45964</v>
      </c>
      <c r="X28" s="280">
        <v>1</v>
      </c>
      <c r="Y28" s="280">
        <v>1</v>
      </c>
      <c r="Z28" s="280">
        <v>1</v>
      </c>
      <c r="AA28" s="363">
        <v>46097</v>
      </c>
      <c r="AB28" s="363">
        <v>46097</v>
      </c>
      <c r="AC28" s="800" t="s">
        <v>949</v>
      </c>
    </row>
    <row r="29" spans="1:29" ht="39.75" customHeight="1">
      <c r="A29" s="923" t="s">
        <v>950</v>
      </c>
      <c r="B29" s="1101" t="s">
        <v>34</v>
      </c>
      <c r="C29" s="590">
        <v>45955</v>
      </c>
      <c r="D29" s="591" t="s">
        <v>56</v>
      </c>
      <c r="E29" s="591">
        <v>45919</v>
      </c>
      <c r="F29" s="591" t="s">
        <v>53</v>
      </c>
      <c r="G29" s="1102" t="s">
        <v>951</v>
      </c>
      <c r="H29" s="313">
        <v>0</v>
      </c>
      <c r="I29" s="1103" t="s">
        <v>595</v>
      </c>
      <c r="J29" s="313" t="s">
        <v>30</v>
      </c>
      <c r="K29" s="591" t="s">
        <v>260</v>
      </c>
      <c r="L29" s="313" t="s">
        <v>110</v>
      </c>
      <c r="M29" s="899">
        <v>4646.75</v>
      </c>
      <c r="N29" s="899">
        <v>9453.74</v>
      </c>
      <c r="O29" s="899"/>
      <c r="P29" s="899">
        <v>9453.74</v>
      </c>
      <c r="Q29" s="20" t="s">
        <v>110</v>
      </c>
      <c r="R29" s="300" t="s">
        <v>38</v>
      </c>
      <c r="S29" s="620" t="s">
        <v>36</v>
      </c>
      <c r="T29" s="1104">
        <v>117</v>
      </c>
      <c r="U29" s="463">
        <v>117</v>
      </c>
      <c r="V29" s="3">
        <f>IFERROR($U29/$T29, 0)</f>
        <v>1</v>
      </c>
      <c r="W29" s="595">
        <v>45946</v>
      </c>
      <c r="X29" s="464">
        <v>0</v>
      </c>
      <c r="Y29" s="464">
        <v>0</v>
      </c>
      <c r="Z29" s="280">
        <v>0</v>
      </c>
      <c r="AA29" s="373" t="s">
        <v>820</v>
      </c>
      <c r="AB29" s="373" t="s">
        <v>820</v>
      </c>
      <c r="AC29" s="985" t="s">
        <v>952</v>
      </c>
    </row>
    <row r="30" spans="1:29" ht="39.75" customHeight="1">
      <c r="A30" s="1339" t="s">
        <v>953</v>
      </c>
      <c r="B30" s="1134" t="s">
        <v>34</v>
      </c>
      <c r="C30" s="606">
        <v>46053</v>
      </c>
      <c r="D30" s="608" t="s">
        <v>954</v>
      </c>
      <c r="E30" s="634">
        <v>46030</v>
      </c>
      <c r="F30" s="608" t="s">
        <v>53</v>
      </c>
      <c r="G30" s="927"/>
      <c r="H30" s="733">
        <v>0</v>
      </c>
      <c r="I30" s="1136" t="s">
        <v>595</v>
      </c>
      <c r="J30" s="975" t="s">
        <v>30</v>
      </c>
      <c r="K30" s="591" t="s">
        <v>260</v>
      </c>
      <c r="L30" s="313" t="s">
        <v>110</v>
      </c>
      <c r="M30" s="976">
        <v>1035</v>
      </c>
      <c r="N30" s="976">
        <v>875</v>
      </c>
      <c r="O30" s="791"/>
      <c r="P30" s="976">
        <v>875</v>
      </c>
      <c r="Q30" s="20" t="s">
        <v>110</v>
      </c>
      <c r="R30" s="300" t="s">
        <v>38</v>
      </c>
      <c r="S30" s="620" t="s">
        <v>36</v>
      </c>
      <c r="T30" s="1341">
        <v>0</v>
      </c>
      <c r="U30" s="364">
        <v>0</v>
      </c>
      <c r="V30" s="1230">
        <v>1</v>
      </c>
      <c r="W30" s="461">
        <v>46030</v>
      </c>
      <c r="X30" s="464">
        <v>0</v>
      </c>
      <c r="Y30" s="464">
        <v>0</v>
      </c>
      <c r="Z30" s="280">
        <v>0</v>
      </c>
      <c r="AA30" s="461">
        <v>46079</v>
      </c>
      <c r="AB30" s="461">
        <v>46079</v>
      </c>
      <c r="AC30" s="1340"/>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1"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6"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1"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5"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1"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1"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1"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1"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1"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1"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2"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9">
        <v>45882</v>
      </c>
      <c r="T67" s="604">
        <v>4537</v>
      </c>
      <c r="U67" s="1229">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1"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1"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1"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7" t="s">
        <v>1025</v>
      </c>
      <c r="B78" s="1291" t="s">
        <v>31</v>
      </c>
      <c r="C78" s="1269">
        <v>46010</v>
      </c>
      <c r="D78" s="1269" t="s">
        <v>998</v>
      </c>
      <c r="E78" s="1269">
        <v>45974</v>
      </c>
      <c r="F78" s="1291" t="s">
        <v>57</v>
      </c>
      <c r="G78" s="1291" t="s">
        <v>1026</v>
      </c>
      <c r="H78" s="1237">
        <v>28</v>
      </c>
      <c r="I78" s="1248" t="s">
        <v>595</v>
      </c>
      <c r="J78" s="1237" t="s">
        <v>30</v>
      </c>
      <c r="K78" s="1269">
        <v>45972</v>
      </c>
      <c r="L78" s="1237" t="s">
        <v>110</v>
      </c>
      <c r="M78" s="1292">
        <v>27615.5</v>
      </c>
      <c r="N78" s="1292">
        <v>21572</v>
      </c>
      <c r="O78" s="1292">
        <v>6990.4</v>
      </c>
      <c r="P78" s="1292">
        <v>28562.400000000001</v>
      </c>
      <c r="Q78" s="1310" t="s">
        <v>110</v>
      </c>
      <c r="R78" s="1310" t="s">
        <v>38</v>
      </c>
      <c r="S78" s="1312">
        <v>45979</v>
      </c>
      <c r="T78" s="1240">
        <v>2027</v>
      </c>
      <c r="U78" s="1240">
        <v>2146</v>
      </c>
      <c r="V78" s="1293">
        <f>IFERROR($U78/$T78, 0)</f>
        <v>1.0587074494326592</v>
      </c>
      <c r="W78" s="1294">
        <v>45994</v>
      </c>
      <c r="X78" s="1199">
        <v>1</v>
      </c>
      <c r="Y78" s="280">
        <v>1</v>
      </c>
      <c r="Z78" s="1197">
        <v>1</v>
      </c>
      <c r="AA78" s="363">
        <v>46013</v>
      </c>
      <c r="AB78" s="363">
        <v>46064</v>
      </c>
      <c r="AC78" s="1257"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1" t="s">
        <v>595</v>
      </c>
      <c r="J86" s="692" t="s">
        <v>30</v>
      </c>
      <c r="K86" s="690">
        <v>45999</v>
      </c>
      <c r="L86" s="692" t="s">
        <v>110</v>
      </c>
      <c r="M86" s="804">
        <v>74384</v>
      </c>
      <c r="N86" s="804">
        <v>70635.399999999994</v>
      </c>
      <c r="O86" s="693"/>
      <c r="P86" s="804">
        <v>70635.399999999994</v>
      </c>
      <c r="Q86" s="744" t="s">
        <v>110</v>
      </c>
      <c r="R86" s="744" t="s">
        <v>38</v>
      </c>
      <c r="S86" s="1311">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1" t="s">
        <v>595</v>
      </c>
      <c r="J91" s="362" t="s">
        <v>30</v>
      </c>
      <c r="K91" s="360">
        <v>45979</v>
      </c>
      <c r="L91" s="362" t="s">
        <v>110</v>
      </c>
      <c r="M91" s="640">
        <v>29683</v>
      </c>
      <c r="N91" s="640">
        <v>31275.4</v>
      </c>
      <c r="O91" s="640"/>
      <c r="P91" s="640">
        <v>31275.4</v>
      </c>
      <c r="Q91" s="300" t="s">
        <v>110</v>
      </c>
      <c r="R91" s="300" t="s">
        <v>38</v>
      </c>
      <c r="S91" s="1283">
        <v>45979</v>
      </c>
      <c r="T91" s="364">
        <v>2416</v>
      </c>
      <c r="U91" s="364">
        <v>2533</v>
      </c>
      <c r="V91" s="383">
        <f t="shared" ref="V91:V103" si="3">IFERROR($U91/$T91, 0)</f>
        <v>1.0484271523178808</v>
      </c>
      <c r="W91" s="363">
        <v>45994</v>
      </c>
      <c r="X91" s="280">
        <v>1</v>
      </c>
      <c r="Y91" s="280">
        <v>1</v>
      </c>
      <c r="Z91" s="466">
        <v>1</v>
      </c>
      <c r="AA91" s="363">
        <v>46000</v>
      </c>
      <c r="AB91" s="363">
        <v>46009</v>
      </c>
      <c r="AC91" s="1106" t="s">
        <v>1046</v>
      </c>
    </row>
    <row r="92" spans="1:29" ht="39.75" customHeight="1">
      <c r="A92" s="803" t="s">
        <v>1047</v>
      </c>
      <c r="B92" s="691" t="s">
        <v>31</v>
      </c>
      <c r="C92" s="690">
        <v>46006</v>
      </c>
      <c r="D92" s="690" t="s">
        <v>56</v>
      </c>
      <c r="E92" s="690">
        <v>46006</v>
      </c>
      <c r="F92" s="691" t="s">
        <v>57</v>
      </c>
      <c r="G92" s="691" t="s">
        <v>1048</v>
      </c>
      <c r="H92" s="692">
        <v>21</v>
      </c>
      <c r="I92" s="1061"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6" t="s">
        <v>1053</v>
      </c>
    </row>
    <row r="95" spans="1:29" ht="39.75" customHeight="1">
      <c r="A95" s="639" t="s">
        <v>1054</v>
      </c>
      <c r="B95" s="358" t="s">
        <v>31</v>
      </c>
      <c r="C95" s="367">
        <v>45960</v>
      </c>
      <c r="D95" s="360" t="s">
        <v>56</v>
      </c>
      <c r="E95" s="360">
        <v>45915</v>
      </c>
      <c r="F95" s="375" t="s">
        <v>957</v>
      </c>
      <c r="G95" s="361"/>
      <c r="H95" s="362">
        <v>82</v>
      </c>
      <c r="I95" s="1061"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1"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6"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1"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1"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7" t="s">
        <v>1063</v>
      </c>
    </row>
    <row r="100" spans="1:29" ht="39.75" customHeight="1">
      <c r="A100" s="559" t="s">
        <v>1064</v>
      </c>
      <c r="B100" s="358" t="s">
        <v>31</v>
      </c>
      <c r="C100" s="367">
        <v>45960</v>
      </c>
      <c r="D100" s="360" t="s">
        <v>56</v>
      </c>
      <c r="E100" s="360">
        <v>45936</v>
      </c>
      <c r="F100" s="358" t="s">
        <v>57</v>
      </c>
      <c r="G100" s="361"/>
      <c r="H100" s="362">
        <v>75</v>
      </c>
      <c r="I100" s="1061"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1"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1"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3" t="s">
        <v>1070</v>
      </c>
    </row>
    <row r="103" spans="1:29" ht="39.75" customHeight="1">
      <c r="A103" s="559" t="s">
        <v>1071</v>
      </c>
      <c r="B103" s="358" t="s">
        <v>31</v>
      </c>
      <c r="C103" s="367">
        <v>45976</v>
      </c>
      <c r="D103" s="360" t="s">
        <v>56</v>
      </c>
      <c r="E103" s="360">
        <v>45958</v>
      </c>
      <c r="F103" s="358" t="s">
        <v>61</v>
      </c>
      <c r="G103" s="361"/>
      <c r="H103" s="362">
        <v>48</v>
      </c>
      <c r="I103" s="1061"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1"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9">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1"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1"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1"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1"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1"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7" t="s">
        <v>1091</v>
      </c>
      <c r="B110" s="1291" t="s">
        <v>31</v>
      </c>
      <c r="C110" s="1269">
        <v>46073</v>
      </c>
      <c r="D110" s="1269" t="s">
        <v>975</v>
      </c>
      <c r="E110" s="1269">
        <v>46045</v>
      </c>
      <c r="F110" s="1291" t="s">
        <v>57</v>
      </c>
      <c r="G110" s="1291"/>
      <c r="H110" s="1237">
        <v>81</v>
      </c>
      <c r="I110" s="1248" t="s">
        <v>545</v>
      </c>
      <c r="J110" s="1237" t="s">
        <v>30</v>
      </c>
      <c r="K110" s="1269">
        <v>46027</v>
      </c>
      <c r="L110" s="1237" t="s">
        <v>110</v>
      </c>
      <c r="M110" s="1292">
        <v>53152.33</v>
      </c>
      <c r="N110" s="343">
        <v>52982.33</v>
      </c>
      <c r="O110" s="575"/>
      <c r="P110" s="343">
        <v>52982.33</v>
      </c>
      <c r="Q110" s="1237" t="s">
        <v>110</v>
      </c>
      <c r="R110" s="1415" t="s">
        <v>38</v>
      </c>
      <c r="S110" s="1294">
        <v>46027</v>
      </c>
      <c r="T110" s="1349">
        <v>3323</v>
      </c>
      <c r="U110" s="1240">
        <v>3445</v>
      </c>
      <c r="V110" s="3">
        <v>1.04</v>
      </c>
      <c r="W110" s="1238">
        <v>46056</v>
      </c>
      <c r="X110" s="1199">
        <v>1</v>
      </c>
      <c r="Y110" s="1199">
        <v>1</v>
      </c>
      <c r="Z110" s="1199">
        <v>1</v>
      </c>
      <c r="AA110" s="370">
        <v>46101</v>
      </c>
      <c r="AB110" s="363">
        <v>46101</v>
      </c>
      <c r="AC110" s="1257"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1"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5">
        <v>0.95</v>
      </c>
      <c r="W115" s="21">
        <v>45895</v>
      </c>
      <c r="X115" s="7">
        <v>1</v>
      </c>
      <c r="Y115" s="7">
        <v>1</v>
      </c>
      <c r="Z115" s="900">
        <v>1</v>
      </c>
      <c r="AA115" s="21">
        <v>45932</v>
      </c>
      <c r="AB115" s="21">
        <v>45932</v>
      </c>
      <c r="AC115" s="1246" t="s">
        <v>1096</v>
      </c>
    </row>
    <row r="116" spans="1:29" ht="39.75" customHeight="1">
      <c r="A116" s="559" t="s">
        <v>1097</v>
      </c>
      <c r="B116" s="358" t="s">
        <v>31</v>
      </c>
      <c r="C116" s="360">
        <v>45991</v>
      </c>
      <c r="D116" s="360" t="s">
        <v>56</v>
      </c>
      <c r="E116" s="360">
        <v>45966</v>
      </c>
      <c r="F116" s="358" t="s">
        <v>57</v>
      </c>
      <c r="G116" s="361" t="s">
        <v>1098</v>
      </c>
      <c r="H116" s="362">
        <v>69</v>
      </c>
      <c r="I116" s="1061"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8" t="s">
        <v>1099</v>
      </c>
    </row>
    <row r="117" spans="1:29" ht="39.75" customHeight="1">
      <c r="A117" s="559" t="s">
        <v>1100</v>
      </c>
      <c r="B117" s="358" t="s">
        <v>31</v>
      </c>
      <c r="C117" s="360">
        <v>46001</v>
      </c>
      <c r="D117" s="360" t="s">
        <v>56</v>
      </c>
      <c r="E117" s="360">
        <v>45966</v>
      </c>
      <c r="F117" s="358" t="s">
        <v>57</v>
      </c>
      <c r="G117" s="361" t="s">
        <v>1101</v>
      </c>
      <c r="H117" s="362">
        <v>88</v>
      </c>
      <c r="I117" s="1061"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9" t="s">
        <v>1102</v>
      </c>
    </row>
    <row r="118" spans="1:29" ht="39.75" customHeight="1">
      <c r="A118" s="559" t="s">
        <v>1103</v>
      </c>
      <c r="B118" s="358" t="s">
        <v>31</v>
      </c>
      <c r="C118" s="360">
        <v>45991</v>
      </c>
      <c r="D118" s="360" t="s">
        <v>56</v>
      </c>
      <c r="E118" s="360">
        <v>45966</v>
      </c>
      <c r="F118" s="358" t="s">
        <v>57</v>
      </c>
      <c r="G118" s="361" t="s">
        <v>1104</v>
      </c>
      <c r="H118" s="362">
        <v>83</v>
      </c>
      <c r="I118" s="1061"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1"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6" t="s">
        <v>1108</v>
      </c>
    </row>
    <row r="120" spans="1:29" ht="39.75" customHeight="1">
      <c r="A120" s="559" t="s">
        <v>1109</v>
      </c>
      <c r="B120" s="358" t="s">
        <v>31</v>
      </c>
      <c r="C120" s="360">
        <v>46001</v>
      </c>
      <c r="D120" s="360" t="s">
        <v>56</v>
      </c>
      <c r="E120" s="360">
        <v>45966</v>
      </c>
      <c r="F120" s="358" t="s">
        <v>57</v>
      </c>
      <c r="G120" s="1247" t="s">
        <v>1110</v>
      </c>
      <c r="H120" s="362">
        <v>77</v>
      </c>
      <c r="I120" s="1248"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9">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1"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1"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10" t="s">
        <v>31</v>
      </c>
      <c r="C125" s="629">
        <v>45899</v>
      </c>
      <c r="D125" s="619" t="s">
        <v>50</v>
      </c>
      <c r="E125" s="619">
        <v>45876</v>
      </c>
      <c r="F125" s="619" t="s">
        <v>57</v>
      </c>
      <c r="G125" s="1111" t="s">
        <v>1119</v>
      </c>
      <c r="H125" s="625">
        <v>0</v>
      </c>
      <c r="I125" s="1112" t="s">
        <v>595</v>
      </c>
      <c r="J125" s="625" t="s">
        <v>30</v>
      </c>
      <c r="K125" s="619">
        <v>45876</v>
      </c>
      <c r="L125" s="625" t="s">
        <v>110</v>
      </c>
      <c r="M125" s="626">
        <v>1462.85</v>
      </c>
      <c r="N125" s="343">
        <v>5035.75</v>
      </c>
      <c r="O125" s="1302"/>
      <c r="P125" s="343">
        <v>5035.75</v>
      </c>
      <c r="Q125" s="300" t="s">
        <v>110</v>
      </c>
      <c r="R125" s="300" t="s">
        <v>38</v>
      </c>
      <c r="S125" s="657">
        <v>45876</v>
      </c>
      <c r="T125" s="1113">
        <v>116</v>
      </c>
      <c r="U125" s="940">
        <v>130</v>
      </c>
      <c r="V125" s="29">
        <v>1.1200000000000001</v>
      </c>
      <c r="W125" s="595">
        <v>45896</v>
      </c>
      <c r="X125" s="3">
        <v>1</v>
      </c>
      <c r="Y125" s="3">
        <v>1</v>
      </c>
      <c r="Z125" s="3">
        <v>1</v>
      </c>
      <c r="AA125" s="59">
        <v>45926</v>
      </c>
      <c r="AB125" s="1265">
        <v>45926</v>
      </c>
      <c r="AC125" s="603" t="s">
        <v>1120</v>
      </c>
    </row>
    <row r="126" spans="1:29" ht="39.75" customHeight="1">
      <c r="A126" s="559" t="s">
        <v>1121</v>
      </c>
      <c r="B126" s="358" t="s">
        <v>31</v>
      </c>
      <c r="C126" s="360">
        <v>45959</v>
      </c>
      <c r="D126" s="360" t="s">
        <v>56</v>
      </c>
      <c r="E126" s="360">
        <v>45961</v>
      </c>
      <c r="F126" s="358" t="s">
        <v>61</v>
      </c>
      <c r="G126" s="691"/>
      <c r="H126" s="990">
        <v>0</v>
      </c>
      <c r="I126" s="1061" t="s">
        <v>595</v>
      </c>
      <c r="J126" s="990" t="s">
        <v>30</v>
      </c>
      <c r="K126" s="360" t="s">
        <v>588</v>
      </c>
      <c r="L126" s="990" t="s">
        <v>110</v>
      </c>
      <c r="M126" s="1010">
        <v>15670.45</v>
      </c>
      <c r="N126" s="343">
        <v>12965</v>
      </c>
      <c r="O126" s="574"/>
      <c r="P126" s="343">
        <v>12965</v>
      </c>
      <c r="Q126" s="1001" t="s">
        <v>110</v>
      </c>
      <c r="R126" s="1001" t="s">
        <v>38</v>
      </c>
      <c r="S126" s="1320">
        <v>46031</v>
      </c>
      <c r="T126" s="333">
        <v>1202</v>
      </c>
      <c r="U126" s="696">
        <v>1208</v>
      </c>
      <c r="V126" s="3">
        <v>1</v>
      </c>
      <c r="W126" s="703">
        <v>46035</v>
      </c>
      <c r="X126" s="919">
        <v>1</v>
      </c>
      <c r="Y126" s="1114">
        <v>1</v>
      </c>
      <c r="Z126" s="1114">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5">
        <v>74</v>
      </c>
      <c r="U127" s="1115">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5"/>
      <c r="H128" s="300">
        <v>0</v>
      </c>
      <c r="I128" s="301" t="s">
        <v>595</v>
      </c>
      <c r="J128" s="300" t="s">
        <v>30</v>
      </c>
      <c r="K128" s="19">
        <v>45902</v>
      </c>
      <c r="L128" s="300" t="s">
        <v>110</v>
      </c>
      <c r="M128" s="346">
        <v>5604.6</v>
      </c>
      <c r="N128" s="423">
        <v>7746.35</v>
      </c>
      <c r="O128" s="423"/>
      <c r="P128" s="423">
        <v>7746.35</v>
      </c>
      <c r="Q128" s="1318" t="s">
        <v>110</v>
      </c>
      <c r="R128" s="1318"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6">
        <v>3914</v>
      </c>
      <c r="U129" s="1117">
        <v>3675</v>
      </c>
      <c r="V129" s="1094">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8">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9">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9"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20">
        <v>884</v>
      </c>
      <c r="U133" s="1120">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8" t="s">
        <v>110</v>
      </c>
      <c r="R134" s="1318"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2"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6">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6"/>
      <c r="P138" s="928">
        <v>27620.400000000001</v>
      </c>
      <c r="Q138" s="1221" t="s">
        <v>110</v>
      </c>
      <c r="R138" s="744" t="s">
        <v>38</v>
      </c>
      <c r="S138" s="1311">
        <v>45999</v>
      </c>
      <c r="T138" s="1148">
        <v>1890</v>
      </c>
      <c r="U138" s="724">
        <v>2048</v>
      </c>
      <c r="V138" s="662">
        <f>IFERROR($U138/$T138, 0)</f>
        <v>1.0835978835978837</v>
      </c>
      <c r="W138" s="703">
        <v>46009</v>
      </c>
      <c r="X138" s="698">
        <v>1</v>
      </c>
      <c r="Y138" s="280">
        <v>1</v>
      </c>
      <c r="Z138" s="1114">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7">
        <v>45994</v>
      </c>
      <c r="T139" s="1115">
        <v>908</v>
      </c>
      <c r="U139" s="1115">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5"/>
      <c r="P141" s="343">
        <v>9904.1</v>
      </c>
      <c r="Q141" s="1300" t="s">
        <v>110</v>
      </c>
      <c r="R141" s="300" t="s">
        <v>38</v>
      </c>
      <c r="S141" s="413">
        <v>45838</v>
      </c>
      <c r="T141" s="5">
        <v>765</v>
      </c>
      <c r="U141" s="44">
        <v>786</v>
      </c>
      <c r="V141" s="29">
        <v>1.03</v>
      </c>
      <c r="W141" s="502">
        <v>45845</v>
      </c>
      <c r="X141" s="280">
        <v>1</v>
      </c>
      <c r="Y141" s="280">
        <v>1</v>
      </c>
      <c r="Z141" s="280">
        <v>1</v>
      </c>
      <c r="AA141" s="370">
        <v>45916</v>
      </c>
      <c r="AB141" s="680">
        <v>45916</v>
      </c>
      <c r="AC141" s="1053"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2"/>
      <c r="P142" s="343">
        <v>3228.9</v>
      </c>
      <c r="Q142" s="1328"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20">
        <v>662</v>
      </c>
      <c r="U143" s="1121">
        <v>662</v>
      </c>
      <c r="V143" s="29">
        <v>1</v>
      </c>
      <c r="W143" s="595">
        <v>45909</v>
      </c>
      <c r="X143" s="466">
        <v>1</v>
      </c>
      <c r="Y143" s="466">
        <v>1</v>
      </c>
      <c r="Z143" s="466">
        <v>1</v>
      </c>
      <c r="AA143" s="461">
        <v>45926</v>
      </c>
      <c r="AB143" s="461">
        <v>45926</v>
      </c>
      <c r="AC143" s="1122"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8" t="s">
        <v>38</v>
      </c>
      <c r="S144" s="620">
        <v>45848</v>
      </c>
      <c r="T144" s="1120">
        <v>90</v>
      </c>
      <c r="U144" s="1120">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9"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9" t="s">
        <v>233</v>
      </c>
      <c r="H146" s="300">
        <v>0</v>
      </c>
      <c r="I146" s="301" t="s">
        <v>595</v>
      </c>
      <c r="J146" s="300" t="s">
        <v>30</v>
      </c>
      <c r="K146" s="299" t="s">
        <v>1157</v>
      </c>
      <c r="L146" s="300" t="s">
        <v>110</v>
      </c>
      <c r="M146" s="899">
        <v>21888.65</v>
      </c>
      <c r="N146" s="343">
        <v>21950.85</v>
      </c>
      <c r="O146" s="343"/>
      <c r="P146" s="1459">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8"/>
      <c r="P147" s="343">
        <v>62844.55</v>
      </c>
      <c r="Q147" s="1347"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5">
        <v>45950</v>
      </c>
      <c r="T148" s="333">
        <v>3078</v>
      </c>
      <c r="U148" s="333">
        <v>3272</v>
      </c>
      <c r="V148" s="365">
        <f>IFERROR($U148/$T148, 0)</f>
        <v>1.0630279402209226</v>
      </c>
      <c r="W148" s="370">
        <v>45966</v>
      </c>
      <c r="X148" s="280">
        <v>1</v>
      </c>
      <c r="Y148" s="7">
        <v>1</v>
      </c>
      <c r="Z148" s="7">
        <v>1</v>
      </c>
      <c r="AA148" s="59">
        <v>45999</v>
      </c>
      <c r="AB148" s="657">
        <v>45999</v>
      </c>
      <c r="AC148" s="1123"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60">
        <v>7741.4</v>
      </c>
      <c r="O149" s="1460"/>
      <c r="P149" s="1460">
        <v>7741.4</v>
      </c>
      <c r="Q149" s="1300"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1" t="s">
        <v>595</v>
      </c>
      <c r="J151" s="362" t="s">
        <v>36</v>
      </c>
      <c r="K151" s="360">
        <v>45937</v>
      </c>
      <c r="L151" s="362" t="s">
        <v>110</v>
      </c>
      <c r="M151" s="926">
        <v>210533.1</v>
      </c>
      <c r="N151" s="1295">
        <v>199293.1</v>
      </c>
      <c r="O151" s="951"/>
      <c r="P151" s="1295">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1" t="s">
        <v>595</v>
      </c>
      <c r="J152" s="692" t="s">
        <v>36</v>
      </c>
      <c r="K152" s="690">
        <v>45978</v>
      </c>
      <c r="L152" s="692" t="s">
        <v>110</v>
      </c>
      <c r="M152" s="910">
        <v>87807.5</v>
      </c>
      <c r="N152" s="343">
        <v>81808</v>
      </c>
      <c r="O152" s="950"/>
      <c r="P152" s="343">
        <v>81808</v>
      </c>
      <c r="Q152" s="1221" t="s">
        <v>110</v>
      </c>
      <c r="R152" s="744" t="s">
        <v>38</v>
      </c>
      <c r="S152" s="1311">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300"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1"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1" t="s">
        <v>595</v>
      </c>
      <c r="J155" s="362" t="s">
        <v>36</v>
      </c>
      <c r="K155" s="360">
        <v>45905</v>
      </c>
      <c r="L155" s="362" t="s">
        <v>110</v>
      </c>
      <c r="M155" s="640">
        <v>145985.5</v>
      </c>
      <c r="N155" s="343">
        <v>135482.5</v>
      </c>
      <c r="O155" s="950"/>
      <c r="P155" s="343">
        <v>135482.5</v>
      </c>
      <c r="Q155" s="313" t="s">
        <v>110</v>
      </c>
      <c r="R155" s="300" t="s">
        <v>38</v>
      </c>
      <c r="S155" s="127">
        <v>45906</v>
      </c>
      <c r="T155" s="1149">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3" t="s">
        <v>38</v>
      </c>
      <c r="S156" s="127">
        <v>45873</v>
      </c>
      <c r="T156" s="1149">
        <v>1471</v>
      </c>
      <c r="U156" s="1115">
        <v>1437</v>
      </c>
      <c r="V156" s="1301">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3">
        <v>45876</v>
      </c>
      <c r="T157" s="333">
        <v>11700</v>
      </c>
      <c r="U157" s="1113">
        <v>11820</v>
      </c>
      <c r="V157" s="1395">
        <v>1.01</v>
      </c>
      <c r="W157" s="502">
        <v>45890</v>
      </c>
      <c r="X157" s="280">
        <v>1</v>
      </c>
      <c r="Y157" s="280">
        <v>1</v>
      </c>
      <c r="Z157" s="365">
        <v>1</v>
      </c>
      <c r="AA157" s="59">
        <v>45926</v>
      </c>
      <c r="AB157" s="59">
        <v>45926</v>
      </c>
      <c r="AC157" s="389" t="s">
        <v>1178</v>
      </c>
    </row>
    <row r="158" spans="1:29" ht="39.75" customHeight="1">
      <c r="A158" s="1346" t="s">
        <v>1179</v>
      </c>
      <c r="B158" s="1068" t="s">
        <v>40</v>
      </c>
      <c r="C158" s="360">
        <v>46111</v>
      </c>
      <c r="D158" s="366" t="s">
        <v>50</v>
      </c>
      <c r="E158" s="367">
        <v>46085</v>
      </c>
      <c r="F158" s="366" t="s">
        <v>53</v>
      </c>
      <c r="G158" s="701" t="s">
        <v>1180</v>
      </c>
      <c r="H158" s="1000">
        <v>0</v>
      </c>
      <c r="I158" s="304" t="s">
        <v>595</v>
      </c>
      <c r="J158" s="748" t="s">
        <v>30</v>
      </c>
      <c r="K158" s="742" t="s">
        <v>260</v>
      </c>
      <c r="L158" s="748" t="s">
        <v>110</v>
      </c>
      <c r="M158" s="1390">
        <v>12316.35</v>
      </c>
      <c r="N158" s="343">
        <v>11751.85</v>
      </c>
      <c r="O158" s="575"/>
      <c r="P158" s="343">
        <v>11751.85</v>
      </c>
      <c r="Q158" s="936" t="s">
        <v>110</v>
      </c>
      <c r="R158" s="947" t="s">
        <v>38</v>
      </c>
      <c r="S158" s="997">
        <v>46086</v>
      </c>
      <c r="T158" s="333">
        <v>7</v>
      </c>
      <c r="U158" s="993">
        <v>7</v>
      </c>
      <c r="V158" s="3">
        <f ca="1">IFERROR($W158/$V158, 0)</f>
        <v>1</v>
      </c>
      <c r="W158" s="1391">
        <v>46106</v>
      </c>
      <c r="X158" s="817">
        <v>1</v>
      </c>
      <c r="Y158" s="817">
        <v>1</v>
      </c>
      <c r="Z158" s="817">
        <v>1</v>
      </c>
      <c r="AA158" s="363">
        <v>46134</v>
      </c>
      <c r="AB158" s="363">
        <v>46134</v>
      </c>
      <c r="AC158" s="1257" t="s">
        <v>875</v>
      </c>
    </row>
    <row r="159" spans="1:29" ht="39.75" customHeight="1">
      <c r="A159" s="824" t="s">
        <v>1181</v>
      </c>
      <c r="B159" s="1068" t="s">
        <v>40</v>
      </c>
      <c r="C159" s="360">
        <v>46111</v>
      </c>
      <c r="D159" s="701" t="s">
        <v>52</v>
      </c>
      <c r="E159" s="367">
        <v>46085</v>
      </c>
      <c r="F159" s="366" t="s">
        <v>53</v>
      </c>
      <c r="G159" s="701" t="s">
        <v>1182</v>
      </c>
      <c r="H159" s="1000">
        <v>0</v>
      </c>
      <c r="I159" s="304" t="s">
        <v>595</v>
      </c>
      <c r="J159" s="748" t="s">
        <v>30</v>
      </c>
      <c r="K159" s="742" t="s">
        <v>260</v>
      </c>
      <c r="L159" s="748" t="s">
        <v>110</v>
      </c>
      <c r="M159" s="1390">
        <v>151170.79999999999</v>
      </c>
      <c r="N159" s="423">
        <v>129393.3</v>
      </c>
      <c r="O159" s="423"/>
      <c r="P159" s="423">
        <v>129393.3</v>
      </c>
      <c r="Q159" s="748" t="s">
        <v>110</v>
      </c>
      <c r="R159" s="947" t="s">
        <v>38</v>
      </c>
      <c r="S159" s="997">
        <v>46086</v>
      </c>
      <c r="T159" s="998">
        <v>11789</v>
      </c>
      <c r="U159" s="993">
        <v>11958</v>
      </c>
      <c r="V159" s="365">
        <f t="shared" ref="V159" ca="1" si="4">IFERROR($W159/$V159, 0)</f>
        <v>1.0143353974043601</v>
      </c>
      <c r="W159" s="1004">
        <v>46099</v>
      </c>
      <c r="X159" s="817">
        <v>1</v>
      </c>
      <c r="Y159" s="821">
        <v>0</v>
      </c>
      <c r="Z159" s="736">
        <v>0</v>
      </c>
      <c r="AA159" s="363">
        <v>46127</v>
      </c>
      <c r="AB159" s="363">
        <v>46133</v>
      </c>
      <c r="AC159" s="1257" t="s">
        <v>1183</v>
      </c>
    </row>
    <row r="160" spans="1:29" ht="39.75" customHeight="1">
      <c r="A160" s="297" t="s">
        <v>1184</v>
      </c>
      <c r="B160" s="1068" t="s">
        <v>40</v>
      </c>
      <c r="C160" s="360">
        <v>46111</v>
      </c>
      <c r="D160" s="1255" t="s">
        <v>52</v>
      </c>
      <c r="E160" s="367">
        <v>46106</v>
      </c>
      <c r="F160" s="701" t="s">
        <v>51</v>
      </c>
      <c r="G160" s="701" t="s">
        <v>1185</v>
      </c>
      <c r="H160" s="1000">
        <v>0</v>
      </c>
      <c r="I160" s="304" t="s">
        <v>595</v>
      </c>
      <c r="J160" s="748" t="s">
        <v>30</v>
      </c>
      <c r="K160" s="1290" t="s">
        <v>260</v>
      </c>
      <c r="L160" s="748" t="s">
        <v>110</v>
      </c>
      <c r="M160" s="1390">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7" t="s">
        <v>869</v>
      </c>
    </row>
    <row r="161" spans="1:29" ht="39.75" customHeight="1">
      <c r="A161" s="297" t="s">
        <v>1186</v>
      </c>
      <c r="B161" s="1068" t="s">
        <v>40</v>
      </c>
      <c r="C161" s="360">
        <v>46111</v>
      </c>
      <c r="D161" s="366" t="s">
        <v>50</v>
      </c>
      <c r="E161" s="367">
        <v>46087</v>
      </c>
      <c r="F161" s="701" t="s">
        <v>51</v>
      </c>
      <c r="G161" s="701" t="s">
        <v>1187</v>
      </c>
      <c r="H161" s="1000">
        <v>0</v>
      </c>
      <c r="I161" s="304" t="s">
        <v>595</v>
      </c>
      <c r="J161" s="748" t="s">
        <v>30</v>
      </c>
      <c r="K161" s="742" t="s">
        <v>260</v>
      </c>
      <c r="L161" s="748" t="s">
        <v>110</v>
      </c>
      <c r="M161" s="1390">
        <v>6808.8</v>
      </c>
      <c r="N161" s="343">
        <v>5552.8</v>
      </c>
      <c r="O161" s="575"/>
      <c r="P161" s="343">
        <v>5552.8</v>
      </c>
      <c r="Q161" s="748" t="s">
        <v>110</v>
      </c>
      <c r="R161" s="947" t="s">
        <v>38</v>
      </c>
      <c r="S161" s="997">
        <v>46087</v>
      </c>
      <c r="T161" s="998">
        <v>508</v>
      </c>
      <c r="U161" s="993">
        <v>513</v>
      </c>
      <c r="V161" s="365">
        <f ca="1">IFERROR($W161/$V161, 0)</f>
        <v>1.0098425196850394</v>
      </c>
      <c r="W161" s="1004">
        <v>46105</v>
      </c>
      <c r="X161" s="817">
        <v>1</v>
      </c>
      <c r="Y161" s="817">
        <v>1</v>
      </c>
      <c r="Z161" s="817">
        <v>1</v>
      </c>
      <c r="AA161" s="363">
        <v>46134</v>
      </c>
      <c r="AB161" s="363">
        <v>46134</v>
      </c>
      <c r="AC161" s="1257" t="s">
        <v>1188</v>
      </c>
    </row>
    <row r="162" spans="1:29" ht="39.75" customHeight="1">
      <c r="A162" s="559" t="s">
        <v>1189</v>
      </c>
      <c r="B162" s="1068" t="s">
        <v>40</v>
      </c>
      <c r="C162" s="360">
        <v>46111</v>
      </c>
      <c r="D162" s="366" t="s">
        <v>50</v>
      </c>
      <c r="E162" s="367">
        <v>46097</v>
      </c>
      <c r="F162" s="701" t="s">
        <v>51</v>
      </c>
      <c r="G162" s="701" t="s">
        <v>1190</v>
      </c>
      <c r="H162" s="1000">
        <v>0</v>
      </c>
      <c r="I162" s="304" t="s">
        <v>595</v>
      </c>
      <c r="J162" s="748" t="s">
        <v>30</v>
      </c>
      <c r="K162" s="742" t="s">
        <v>260</v>
      </c>
      <c r="L162" s="748" t="s">
        <v>110</v>
      </c>
      <c r="M162" s="1390">
        <v>16760.150000000001</v>
      </c>
      <c r="N162" s="343">
        <v>14572.65</v>
      </c>
      <c r="O162" s="934">
        <v>3931.15</v>
      </c>
      <c r="P162" s="1390">
        <v>18503.8</v>
      </c>
      <c r="Q162" s="748" t="s">
        <v>110</v>
      </c>
      <c r="R162" s="947" t="s">
        <v>38</v>
      </c>
      <c r="S162" s="997">
        <v>46097</v>
      </c>
      <c r="T162" s="998">
        <v>1329</v>
      </c>
      <c r="U162" s="993">
        <v>1349</v>
      </c>
      <c r="V162" s="365">
        <f t="shared" ref="V162" ca="1" si="5">IFERROR($W162/$V162, 0)</f>
        <v>1.0150489089541008</v>
      </c>
      <c r="W162" s="1004">
        <v>46111</v>
      </c>
      <c r="X162" s="817">
        <v>1</v>
      </c>
      <c r="Y162" s="817">
        <v>1</v>
      </c>
      <c r="Z162" s="817">
        <v>1</v>
      </c>
      <c r="AA162" s="363">
        <v>46134</v>
      </c>
      <c r="AB162" s="363">
        <v>46134</v>
      </c>
      <c r="AC162" s="699" t="s">
        <v>1191</v>
      </c>
    </row>
    <row r="163" spans="1:29" ht="39.75" customHeight="1">
      <c r="A163" s="559" t="s">
        <v>1192</v>
      </c>
      <c r="B163" s="1068" t="s">
        <v>40</v>
      </c>
      <c r="C163" s="360">
        <v>46111</v>
      </c>
      <c r="D163" s="366" t="s">
        <v>50</v>
      </c>
      <c r="E163" s="367">
        <v>46097</v>
      </c>
      <c r="F163" s="701" t="s">
        <v>51</v>
      </c>
      <c r="G163" s="701" t="s">
        <v>1187</v>
      </c>
      <c r="H163" s="1000">
        <v>0</v>
      </c>
      <c r="I163" s="304" t="s">
        <v>595</v>
      </c>
      <c r="J163" s="748" t="s">
        <v>30</v>
      </c>
      <c r="K163" s="742" t="s">
        <v>260</v>
      </c>
      <c r="L163" s="748" t="s">
        <v>110</v>
      </c>
      <c r="M163" s="1390">
        <v>14178.2</v>
      </c>
      <c r="N163" s="423">
        <v>12286.2</v>
      </c>
      <c r="O163" s="423">
        <v>1892</v>
      </c>
      <c r="P163" s="1390">
        <v>14178.2</v>
      </c>
      <c r="Q163" s="748" t="s">
        <v>110</v>
      </c>
      <c r="R163" s="947" t="s">
        <v>38</v>
      </c>
      <c r="S163" s="997">
        <v>46097</v>
      </c>
      <c r="T163" s="998">
        <v>1132</v>
      </c>
      <c r="U163" s="1003">
        <v>1186</v>
      </c>
      <c r="V163" s="3">
        <f t="shared" ref="V163" ca="1" si="6">IFERROR($W163/$V163, 0)</f>
        <v>1.047703180212014</v>
      </c>
      <c r="W163" s="1004">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300" t="s">
        <v>110</v>
      </c>
      <c r="R165" s="300" t="s">
        <v>38</v>
      </c>
      <c r="S165" s="129">
        <v>45719</v>
      </c>
      <c r="T165" s="470">
        <v>5853</v>
      </c>
      <c r="U165" s="633">
        <v>5975</v>
      </c>
      <c r="V165" s="1164">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6"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4">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5">
        <v>8420</v>
      </c>
      <c r="U172" s="1126">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4">
        <v>4979</v>
      </c>
      <c r="U178" s="376">
        <v>4984</v>
      </c>
      <c r="V178" s="365">
        <v>1</v>
      </c>
      <c r="W178" s="370">
        <v>45714</v>
      </c>
      <c r="X178" s="365">
        <v>1</v>
      </c>
      <c r="Y178" s="365">
        <v>1</v>
      </c>
      <c r="Z178" s="7">
        <v>1</v>
      </c>
      <c r="AA178" s="281" t="s">
        <v>898</v>
      </c>
      <c r="AB178" s="373" t="s">
        <v>820</v>
      </c>
      <c r="AC178" s="1127"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9">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8" t="s">
        <v>28</v>
      </c>
      <c r="C182" s="455">
        <v>45688</v>
      </c>
      <c r="D182" s="455" t="s">
        <v>472</v>
      </c>
      <c r="E182" s="455">
        <v>45695</v>
      </c>
      <c r="F182" s="299" t="s">
        <v>59</v>
      </c>
      <c r="G182" s="1119"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9"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7"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4">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30">
        <v>45894</v>
      </c>
      <c r="AB199" s="1130">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30">
        <v>45894</v>
      </c>
      <c r="AB203" s="1130">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1">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1"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6"/>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9">
        <v>6217</v>
      </c>
      <c r="V214" s="1070">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2">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4">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4">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3"/>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1"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1">
        <v>46027</v>
      </c>
      <c r="T228" s="5">
        <v>5699</v>
      </c>
      <c r="U228" s="724">
        <v>5669</v>
      </c>
      <c r="V228" s="79">
        <v>0.99</v>
      </c>
      <c r="W228" s="719">
        <v>46034</v>
      </c>
      <c r="X228" s="280">
        <v>1</v>
      </c>
      <c r="Y228" s="280">
        <v>1</v>
      </c>
      <c r="Z228" s="280">
        <v>1</v>
      </c>
      <c r="AA228" s="719">
        <v>46052</v>
      </c>
      <c r="AB228" s="363">
        <v>46141</v>
      </c>
      <c r="AC228" s="1289"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1">
        <v>46027</v>
      </c>
      <c r="T229" s="5">
        <v>5860</v>
      </c>
      <c r="U229" s="1003">
        <v>5883</v>
      </c>
      <c r="V229" s="79">
        <v>1</v>
      </c>
      <c r="W229" s="1005">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6" t="s">
        <v>110</v>
      </c>
      <c r="R230" s="744" t="s">
        <v>38</v>
      </c>
      <c r="S230" s="1311">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9" t="s">
        <v>1251</v>
      </c>
      <c r="C231" s="299">
        <v>46052</v>
      </c>
      <c r="D231" s="1160" t="s">
        <v>56</v>
      </c>
      <c r="E231" s="741">
        <v>46027</v>
      </c>
      <c r="F231" s="1161" t="s">
        <v>1069</v>
      </c>
      <c r="G231" s="743"/>
      <c r="H231" s="20">
        <v>68</v>
      </c>
      <c r="I231" s="304" t="s">
        <v>595</v>
      </c>
      <c r="J231" s="748" t="s">
        <v>30</v>
      </c>
      <c r="K231" s="741">
        <v>46027</v>
      </c>
      <c r="L231" s="702" t="s">
        <v>110</v>
      </c>
      <c r="M231" s="825">
        <v>59114.5</v>
      </c>
      <c r="N231" s="1324">
        <v>58944.5</v>
      </c>
      <c r="O231" s="575"/>
      <c r="P231" s="1324">
        <v>58944.5</v>
      </c>
      <c r="Q231" s="702" t="s">
        <v>110</v>
      </c>
      <c r="R231" s="744" t="s">
        <v>38</v>
      </c>
      <c r="S231" s="1311">
        <v>46027</v>
      </c>
      <c r="T231" s="5">
        <v>4836</v>
      </c>
      <c r="U231" s="1003">
        <v>4894</v>
      </c>
      <c r="V231" s="3">
        <v>1.01</v>
      </c>
      <c r="W231" s="1008">
        <v>46036</v>
      </c>
      <c r="X231" s="280">
        <v>1</v>
      </c>
      <c r="Y231" s="280">
        <v>1</v>
      </c>
      <c r="Z231" s="280">
        <v>1</v>
      </c>
      <c r="AA231" s="719">
        <v>46052</v>
      </c>
      <c r="AB231" s="373" t="s">
        <v>922</v>
      </c>
      <c r="AC231" s="964" t="s">
        <v>1258</v>
      </c>
    </row>
    <row r="232" spans="1:32" ht="39.75" customHeight="1">
      <c r="A232" s="908" t="s">
        <v>1259</v>
      </c>
      <c r="B232" s="1159" t="s">
        <v>1251</v>
      </c>
      <c r="C232" s="742">
        <v>46052</v>
      </c>
      <c r="D232" s="1160"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1">
        <v>46027</v>
      </c>
      <c r="T232" s="5">
        <v>7145</v>
      </c>
      <c r="U232" s="1337">
        <v>7173</v>
      </c>
      <c r="V232" s="3">
        <v>1</v>
      </c>
      <c r="W232" s="719">
        <v>46036</v>
      </c>
      <c r="X232" s="737">
        <v>1</v>
      </c>
      <c r="Y232" s="737">
        <v>1</v>
      </c>
      <c r="Z232" s="280">
        <v>1</v>
      </c>
      <c r="AA232" s="363">
        <v>46059</v>
      </c>
      <c r="AB232" s="363">
        <v>46141</v>
      </c>
      <c r="AC232" s="964" t="s">
        <v>1260</v>
      </c>
    </row>
    <row r="233" spans="1:32" ht="39.75" customHeight="1">
      <c r="A233" s="921" t="s">
        <v>1261</v>
      </c>
      <c r="B233" s="1159" t="s">
        <v>1251</v>
      </c>
      <c r="C233" s="299">
        <v>46052</v>
      </c>
      <c r="D233" s="1160"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1">
        <v>46027</v>
      </c>
      <c r="T233" s="5">
        <v>7341</v>
      </c>
      <c r="U233" s="1338">
        <v>7212</v>
      </c>
      <c r="V233" s="3">
        <v>0.98</v>
      </c>
      <c r="W233" s="1005">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7" t="s">
        <v>38</v>
      </c>
      <c r="S234" s="1311">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9" t="s">
        <v>1251</v>
      </c>
      <c r="C235" s="24">
        <v>46052</v>
      </c>
      <c r="D235" s="1190" t="s">
        <v>56</v>
      </c>
      <c r="E235" s="1191">
        <v>46027</v>
      </c>
      <c r="F235" s="1192" t="s">
        <v>957</v>
      </c>
      <c r="G235" s="1192"/>
      <c r="H235" s="1193">
        <v>0</v>
      </c>
      <c r="I235" s="1194" t="s">
        <v>595</v>
      </c>
      <c r="J235" s="1193" t="s">
        <v>30</v>
      </c>
      <c r="K235" s="1195">
        <v>46027</v>
      </c>
      <c r="L235" s="1187" t="s">
        <v>110</v>
      </c>
      <c r="M235" s="1196">
        <v>18078.28</v>
      </c>
      <c r="N235" s="934">
        <v>19162.75</v>
      </c>
      <c r="O235" s="575"/>
      <c r="P235" s="934">
        <v>19162.75</v>
      </c>
      <c r="Q235" s="1188" t="s">
        <v>110</v>
      </c>
      <c r="R235" s="1310" t="s">
        <v>38</v>
      </c>
      <c r="S235" s="1312">
        <v>46027</v>
      </c>
      <c r="T235" s="5">
        <v>1284</v>
      </c>
      <c r="U235" s="380">
        <v>1277</v>
      </c>
      <c r="V235" s="1197">
        <v>0.99</v>
      </c>
      <c r="W235" s="59">
        <v>46042</v>
      </c>
      <c r="X235" s="1198">
        <v>1</v>
      </c>
      <c r="Y235" s="1199">
        <v>1</v>
      </c>
      <c r="Z235" s="280">
        <v>1</v>
      </c>
      <c r="AA235" s="1200">
        <v>46059</v>
      </c>
      <c r="AB235" s="373" t="s">
        <v>922</v>
      </c>
      <c r="AC235" s="1201"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6" t="s">
        <v>110</v>
      </c>
      <c r="R237" s="1313"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2"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8" t="s">
        <v>56</v>
      </c>
      <c r="E245" s="742">
        <v>45993</v>
      </c>
      <c r="F245" s="743" t="s">
        <v>957</v>
      </c>
      <c r="G245" s="743" t="s">
        <v>1286</v>
      </c>
      <c r="H245" s="754">
        <v>89</v>
      </c>
      <c r="I245" s="1155" t="s">
        <v>595</v>
      </c>
      <c r="J245" s="733" t="s">
        <v>30</v>
      </c>
      <c r="K245" s="742">
        <v>45993</v>
      </c>
      <c r="L245" s="733" t="s">
        <v>110</v>
      </c>
      <c r="M245" s="933">
        <v>93349.5</v>
      </c>
      <c r="N245" s="1324">
        <v>78956.5</v>
      </c>
      <c r="O245" s="555"/>
      <c r="P245" s="1324">
        <v>78956.5</v>
      </c>
      <c r="Q245" s="1326" t="s">
        <v>110</v>
      </c>
      <c r="R245" s="744" t="s">
        <v>38</v>
      </c>
      <c r="S245" s="1311">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8" t="s">
        <v>56</v>
      </c>
      <c r="E246" s="299">
        <v>45959</v>
      </c>
      <c r="F246" s="298" t="s">
        <v>957</v>
      </c>
      <c r="G246" s="492" t="s">
        <v>1289</v>
      </c>
      <c r="H246" s="300">
        <v>59</v>
      </c>
      <c r="I246" s="1155"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4" t="s">
        <v>1290</v>
      </c>
      <c r="AD246" s="794"/>
      <c r="AE246" s="794"/>
      <c r="AF246" s="957"/>
    </row>
    <row r="247" spans="1:32" ht="39.75" customHeight="1">
      <c r="A247" s="918" t="s">
        <v>1291</v>
      </c>
      <c r="B247" s="355" t="s">
        <v>1251</v>
      </c>
      <c r="C247" s="299">
        <v>46010</v>
      </c>
      <c r="D247" s="1158" t="s">
        <v>56</v>
      </c>
      <c r="E247" s="299">
        <v>45959</v>
      </c>
      <c r="F247" s="298" t="s">
        <v>957</v>
      </c>
      <c r="G247" s="492" t="s">
        <v>1292</v>
      </c>
      <c r="H247" s="300">
        <v>89</v>
      </c>
      <c r="I247" s="1155"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8" t="s">
        <v>56</v>
      </c>
      <c r="E248" s="299">
        <v>45959</v>
      </c>
      <c r="F248" s="298" t="s">
        <v>957</v>
      </c>
      <c r="G248" s="492"/>
      <c r="H248" s="300">
        <v>88</v>
      </c>
      <c r="I248" s="1155"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8" t="s">
        <v>56</v>
      </c>
      <c r="E249" s="299">
        <v>45959</v>
      </c>
      <c r="F249" s="298" t="s">
        <v>957</v>
      </c>
      <c r="G249" s="492" t="s">
        <v>1297</v>
      </c>
      <c r="H249" s="300">
        <v>87</v>
      </c>
      <c r="I249" s="1155"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1"/>
      <c r="AD249" s="794"/>
      <c r="AE249" s="794"/>
      <c r="AF249" s="957"/>
    </row>
    <row r="250" spans="1:32" ht="39.75" customHeight="1">
      <c r="A250" s="918" t="s">
        <v>1298</v>
      </c>
      <c r="B250" s="355" t="s">
        <v>1251</v>
      </c>
      <c r="C250" s="299">
        <v>46045</v>
      </c>
      <c r="D250" s="1158" t="s">
        <v>56</v>
      </c>
      <c r="E250" s="299">
        <v>45959</v>
      </c>
      <c r="F250" s="298" t="s">
        <v>957</v>
      </c>
      <c r="G250" s="492"/>
      <c r="H250" s="300">
        <v>90</v>
      </c>
      <c r="I250" s="1155"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8" t="s">
        <v>56</v>
      </c>
      <c r="E251" s="742">
        <v>45959</v>
      </c>
      <c r="F251" s="743" t="s">
        <v>957</v>
      </c>
      <c r="G251" s="743" t="s">
        <v>1301</v>
      </c>
      <c r="H251" s="744">
        <v>90</v>
      </c>
      <c r="I251" s="1155" t="s">
        <v>595</v>
      </c>
      <c r="J251" s="733" t="s">
        <v>30</v>
      </c>
      <c r="K251" s="746">
        <v>45961</v>
      </c>
      <c r="L251" s="733" t="s">
        <v>110</v>
      </c>
      <c r="M251" s="825">
        <v>91897</v>
      </c>
      <c r="N251" s="343">
        <v>76050</v>
      </c>
      <c r="O251" s="555"/>
      <c r="P251" s="343">
        <v>76050</v>
      </c>
      <c r="Q251" s="748" t="s">
        <v>110</v>
      </c>
      <c r="R251" s="744" t="s">
        <v>38</v>
      </c>
      <c r="S251" s="1314">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8" t="s">
        <v>56</v>
      </c>
      <c r="E252" s="299">
        <v>45959</v>
      </c>
      <c r="F252" s="298" t="s">
        <v>957</v>
      </c>
      <c r="G252" s="492" t="s">
        <v>1304</v>
      </c>
      <c r="H252" s="300">
        <v>90</v>
      </c>
      <c r="I252" s="1155"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4" t="s">
        <v>1305</v>
      </c>
      <c r="AD252" s="794"/>
      <c r="AE252" s="794"/>
      <c r="AF252" s="957"/>
    </row>
    <row r="253" spans="1:32" ht="39.75" customHeight="1">
      <c r="A253" s="908" t="s">
        <v>1306</v>
      </c>
      <c r="B253" s="355" t="s">
        <v>1251</v>
      </c>
      <c r="C253" s="742">
        <v>46019</v>
      </c>
      <c r="D253" s="1158" t="s">
        <v>56</v>
      </c>
      <c r="E253" s="742">
        <v>45959</v>
      </c>
      <c r="F253" s="743" t="s">
        <v>957</v>
      </c>
      <c r="G253" s="743" t="s">
        <v>1307</v>
      </c>
      <c r="H253" s="744">
        <v>90</v>
      </c>
      <c r="I253" s="1155" t="s">
        <v>595</v>
      </c>
      <c r="J253" s="733" t="s">
        <v>30</v>
      </c>
      <c r="K253" s="746">
        <v>45964</v>
      </c>
      <c r="L253" s="733" t="s">
        <v>110</v>
      </c>
      <c r="M253" s="825">
        <v>85815</v>
      </c>
      <c r="N253" s="343">
        <v>71126</v>
      </c>
      <c r="O253" s="555"/>
      <c r="P253" s="343">
        <v>71126</v>
      </c>
      <c r="Q253" s="748" t="s">
        <v>110</v>
      </c>
      <c r="R253" s="744" t="s">
        <v>38</v>
      </c>
      <c r="S253" s="1314">
        <v>45964</v>
      </c>
      <c r="T253" s="724">
        <v>6981</v>
      </c>
      <c r="U253" s="724">
        <v>6963</v>
      </c>
      <c r="V253" s="3">
        <v>1</v>
      </c>
      <c r="W253" s="719">
        <v>45981</v>
      </c>
      <c r="X253" s="280">
        <v>1</v>
      </c>
      <c r="Y253" s="280">
        <v>1</v>
      </c>
      <c r="Z253" s="280">
        <v>1</v>
      </c>
      <c r="AA253" s="59">
        <v>46024</v>
      </c>
      <c r="AB253" s="363">
        <v>46118</v>
      </c>
      <c r="AC253" s="1234" t="s">
        <v>1308</v>
      </c>
      <c r="AD253" s="794"/>
      <c r="AE253" s="794"/>
      <c r="AF253" s="957"/>
    </row>
    <row r="254" spans="1:32" ht="39.75" customHeight="1">
      <c r="A254" s="918" t="s">
        <v>1309</v>
      </c>
      <c r="B254" s="355" t="s">
        <v>1251</v>
      </c>
      <c r="C254" s="299">
        <v>46021</v>
      </c>
      <c r="D254" s="1158" t="s">
        <v>56</v>
      </c>
      <c r="E254" s="299">
        <v>45959</v>
      </c>
      <c r="F254" s="298" t="s">
        <v>957</v>
      </c>
      <c r="G254" s="492" t="s">
        <v>1310</v>
      </c>
      <c r="H254" s="300">
        <v>89</v>
      </c>
      <c r="I254" s="1155"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4" t="s">
        <v>1311</v>
      </c>
      <c r="AD254" s="794"/>
      <c r="AE254" s="794"/>
      <c r="AF254" s="957"/>
    </row>
    <row r="255" spans="1:32" ht="39.75" customHeight="1">
      <c r="A255" s="908" t="s">
        <v>1312</v>
      </c>
      <c r="B255" s="355" t="s">
        <v>1251</v>
      </c>
      <c r="C255" s="742">
        <v>46021</v>
      </c>
      <c r="D255" s="1158" t="s">
        <v>56</v>
      </c>
      <c r="E255" s="742">
        <v>45959</v>
      </c>
      <c r="F255" s="743" t="s">
        <v>957</v>
      </c>
      <c r="G255" s="743" t="s">
        <v>1313</v>
      </c>
      <c r="H255" s="744">
        <v>88</v>
      </c>
      <c r="I255" s="1155" t="s">
        <v>595</v>
      </c>
      <c r="J255" s="733" t="s">
        <v>30</v>
      </c>
      <c r="K255" s="746">
        <v>45964</v>
      </c>
      <c r="L255" s="733" t="s">
        <v>110</v>
      </c>
      <c r="M255" s="825">
        <v>78736.5</v>
      </c>
      <c r="N255" s="343">
        <v>65465.5</v>
      </c>
      <c r="O255" s="555"/>
      <c r="P255" s="343">
        <v>65465.5</v>
      </c>
      <c r="Q255" s="748" t="s">
        <v>110</v>
      </c>
      <c r="R255" s="744" t="s">
        <v>38</v>
      </c>
      <c r="S255" s="1314">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8" t="s">
        <v>56</v>
      </c>
      <c r="E256" s="742">
        <v>45959</v>
      </c>
      <c r="F256" s="743" t="s">
        <v>957</v>
      </c>
      <c r="G256" s="743" t="s">
        <v>1316</v>
      </c>
      <c r="H256" s="744">
        <v>86</v>
      </c>
      <c r="I256" s="1155" t="s">
        <v>595</v>
      </c>
      <c r="J256" s="733" t="s">
        <v>30</v>
      </c>
      <c r="K256" s="746">
        <v>45964</v>
      </c>
      <c r="L256" s="733" t="s">
        <v>110</v>
      </c>
      <c r="M256" s="825">
        <v>80698</v>
      </c>
      <c r="N256" s="343">
        <v>67837</v>
      </c>
      <c r="O256" s="555"/>
      <c r="P256" s="343">
        <v>67837</v>
      </c>
      <c r="Q256" s="748" t="s">
        <v>110</v>
      </c>
      <c r="R256" s="744" t="s">
        <v>38</v>
      </c>
      <c r="S256" s="1314">
        <v>45964</v>
      </c>
      <c r="T256" s="724">
        <v>6739</v>
      </c>
      <c r="U256" s="724">
        <v>6739</v>
      </c>
      <c r="V256" s="3">
        <v>1</v>
      </c>
      <c r="W256" s="719">
        <v>46008</v>
      </c>
      <c r="X256" s="280">
        <v>1</v>
      </c>
      <c r="Y256" s="280">
        <v>1</v>
      </c>
      <c r="Z256" s="280">
        <v>1</v>
      </c>
      <c r="AA256" s="363">
        <v>46053</v>
      </c>
      <c r="AB256" s="363">
        <v>46146</v>
      </c>
      <c r="AC256" s="1234" t="s">
        <v>1317</v>
      </c>
      <c r="AD256" s="794"/>
      <c r="AE256" s="794"/>
      <c r="AF256" s="957"/>
    </row>
    <row r="257" spans="1:32" ht="39.75" customHeight="1">
      <c r="A257" s="908" t="s">
        <v>1318</v>
      </c>
      <c r="B257" s="355" t="s">
        <v>1251</v>
      </c>
      <c r="C257" s="299">
        <v>46052</v>
      </c>
      <c r="D257" s="1158" t="s">
        <v>56</v>
      </c>
      <c r="E257" s="742">
        <v>45959</v>
      </c>
      <c r="F257" s="743" t="s">
        <v>957</v>
      </c>
      <c r="G257" s="743" t="s">
        <v>1319</v>
      </c>
      <c r="H257" s="744">
        <v>87</v>
      </c>
      <c r="I257" s="1155" t="s">
        <v>595</v>
      </c>
      <c r="J257" s="733" t="s">
        <v>30</v>
      </c>
      <c r="K257" s="746">
        <v>45964</v>
      </c>
      <c r="L257" s="733" t="s">
        <v>110</v>
      </c>
      <c r="M257" s="825">
        <v>79552</v>
      </c>
      <c r="N257" s="343">
        <v>66689</v>
      </c>
      <c r="O257" s="555"/>
      <c r="P257" s="343">
        <v>66689</v>
      </c>
      <c r="Q257" s="748" t="s">
        <v>110</v>
      </c>
      <c r="R257" s="744" t="s">
        <v>38</v>
      </c>
      <c r="S257" s="1314">
        <v>45964</v>
      </c>
      <c r="T257" s="724">
        <v>6577</v>
      </c>
      <c r="U257" s="724">
        <v>6577</v>
      </c>
      <c r="V257" s="3">
        <v>1</v>
      </c>
      <c r="W257" s="719">
        <v>46000</v>
      </c>
      <c r="X257" s="737">
        <v>1</v>
      </c>
      <c r="Y257" s="737">
        <v>1</v>
      </c>
      <c r="Z257" s="280">
        <v>1</v>
      </c>
      <c r="AA257" s="719">
        <v>46048</v>
      </c>
      <c r="AB257" s="363">
        <v>46146</v>
      </c>
      <c r="AC257" s="1289" t="s">
        <v>1320</v>
      </c>
      <c r="AD257" s="794"/>
      <c r="AE257" s="794"/>
      <c r="AF257" s="957"/>
    </row>
    <row r="258" spans="1:32" ht="39.75" customHeight="1">
      <c r="A258" s="908" t="s">
        <v>1321</v>
      </c>
      <c r="B258" s="355" t="s">
        <v>1251</v>
      </c>
      <c r="C258" s="742">
        <v>46021</v>
      </c>
      <c r="D258" s="1158" t="s">
        <v>56</v>
      </c>
      <c r="E258" s="742">
        <v>45959</v>
      </c>
      <c r="F258" s="743" t="s">
        <v>957</v>
      </c>
      <c r="G258" s="743" t="s">
        <v>1322</v>
      </c>
      <c r="H258" s="744">
        <v>85</v>
      </c>
      <c r="I258" s="1155" t="s">
        <v>595</v>
      </c>
      <c r="J258" s="733" t="s">
        <v>30</v>
      </c>
      <c r="K258" s="746">
        <v>45964</v>
      </c>
      <c r="L258" s="733" t="s">
        <v>110</v>
      </c>
      <c r="M258" s="825">
        <v>84770</v>
      </c>
      <c r="N258" s="343">
        <v>70169</v>
      </c>
      <c r="O258" s="555"/>
      <c r="P258" s="343">
        <v>70169</v>
      </c>
      <c r="Q258" s="748" t="s">
        <v>110</v>
      </c>
      <c r="R258" s="771" t="s">
        <v>38</v>
      </c>
      <c r="S258" s="1314">
        <v>45964</v>
      </c>
      <c r="T258" s="724">
        <v>6965</v>
      </c>
      <c r="U258" s="724">
        <v>6758</v>
      </c>
      <c r="V258" s="3">
        <v>0.97</v>
      </c>
      <c r="W258" s="719">
        <v>45999</v>
      </c>
      <c r="X258" s="280">
        <v>1</v>
      </c>
      <c r="Y258" s="280">
        <v>1</v>
      </c>
      <c r="Z258" s="280">
        <v>1</v>
      </c>
      <c r="AA258" s="719">
        <v>46048</v>
      </c>
      <c r="AB258" s="373" t="s">
        <v>922</v>
      </c>
      <c r="AC258" s="1234" t="s">
        <v>1323</v>
      </c>
      <c r="AD258" s="794"/>
      <c r="AE258" s="794"/>
      <c r="AF258" s="957"/>
    </row>
    <row r="259" spans="1:32" ht="39.75" customHeight="1">
      <c r="A259" s="908" t="s">
        <v>1324</v>
      </c>
      <c r="B259" s="355" t="s">
        <v>1251</v>
      </c>
      <c r="C259" s="742">
        <v>46019</v>
      </c>
      <c r="D259" s="1158" t="s">
        <v>56</v>
      </c>
      <c r="E259" s="742">
        <v>45959</v>
      </c>
      <c r="F259" s="743" t="s">
        <v>957</v>
      </c>
      <c r="G259" s="743" t="s">
        <v>1325</v>
      </c>
      <c r="H259" s="744">
        <v>87</v>
      </c>
      <c r="I259" s="1155" t="s">
        <v>595</v>
      </c>
      <c r="J259" s="733" t="s">
        <v>30</v>
      </c>
      <c r="K259" s="746">
        <v>45964</v>
      </c>
      <c r="L259" s="733" t="s">
        <v>110</v>
      </c>
      <c r="M259" s="825">
        <v>87875</v>
      </c>
      <c r="N259" s="343">
        <v>74526</v>
      </c>
      <c r="O259" s="555"/>
      <c r="P259" s="343">
        <v>74526</v>
      </c>
      <c r="Q259" s="1326" t="s">
        <v>110</v>
      </c>
      <c r="R259" s="744" t="s">
        <v>38</v>
      </c>
      <c r="S259" s="1314">
        <v>45964</v>
      </c>
      <c r="T259" s="724">
        <v>7319</v>
      </c>
      <c r="U259" s="724">
        <v>7319</v>
      </c>
      <c r="V259" s="3">
        <v>1</v>
      </c>
      <c r="W259" s="719">
        <v>46000</v>
      </c>
      <c r="X259" s="280">
        <v>1</v>
      </c>
      <c r="Y259" s="280">
        <v>1</v>
      </c>
      <c r="Z259" s="280">
        <v>1</v>
      </c>
      <c r="AA259" s="59">
        <v>46034</v>
      </c>
      <c r="AB259" s="363">
        <v>46120</v>
      </c>
      <c r="AC259" s="1234" t="s">
        <v>1326</v>
      </c>
      <c r="AD259" s="794"/>
      <c r="AE259" s="794"/>
      <c r="AF259" s="957"/>
    </row>
    <row r="260" spans="1:32" ht="39.75" customHeight="1">
      <c r="A260" s="908" t="s">
        <v>1327</v>
      </c>
      <c r="B260" s="355" t="s">
        <v>1251</v>
      </c>
      <c r="C260" s="742">
        <v>46052</v>
      </c>
      <c r="D260" s="1158" t="s">
        <v>56</v>
      </c>
      <c r="E260" s="742">
        <v>45987</v>
      </c>
      <c r="F260" s="743" t="s">
        <v>957</v>
      </c>
      <c r="G260" s="743" t="s">
        <v>1328</v>
      </c>
      <c r="H260" s="744">
        <v>85</v>
      </c>
      <c r="I260" s="1155" t="s">
        <v>595</v>
      </c>
      <c r="J260" s="733" t="s">
        <v>30</v>
      </c>
      <c r="K260" s="746">
        <v>45987</v>
      </c>
      <c r="L260" s="733" t="s">
        <v>110</v>
      </c>
      <c r="M260" s="825">
        <v>84092.5</v>
      </c>
      <c r="N260" s="1324">
        <v>69227.5</v>
      </c>
      <c r="O260" s="555"/>
      <c r="P260" s="1324">
        <v>69227.5</v>
      </c>
      <c r="Q260" s="1326" t="s">
        <v>110</v>
      </c>
      <c r="R260" s="744" t="s">
        <v>38</v>
      </c>
      <c r="S260" s="1314">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8" t="s">
        <v>56</v>
      </c>
      <c r="E261" s="742">
        <v>45987</v>
      </c>
      <c r="F261" s="743" t="s">
        <v>957</v>
      </c>
      <c r="G261" s="743" t="s">
        <v>1331</v>
      </c>
      <c r="H261" s="744">
        <v>76</v>
      </c>
      <c r="I261" s="1155" t="s">
        <v>595</v>
      </c>
      <c r="J261" s="733" t="s">
        <v>30</v>
      </c>
      <c r="K261" s="746">
        <v>45987</v>
      </c>
      <c r="L261" s="733" t="s">
        <v>110</v>
      </c>
      <c r="M261" s="825">
        <v>74892.5</v>
      </c>
      <c r="N261" s="343">
        <v>62257.5</v>
      </c>
      <c r="O261" s="555"/>
      <c r="P261" s="343">
        <v>62257.5</v>
      </c>
      <c r="Q261" s="1326" t="s">
        <v>110</v>
      </c>
      <c r="R261" s="744" t="s">
        <v>38</v>
      </c>
      <c r="S261" s="1315">
        <v>45987</v>
      </c>
      <c r="T261" s="724">
        <v>6218</v>
      </c>
      <c r="U261" s="724">
        <v>6218</v>
      </c>
      <c r="V261" s="3">
        <v>1</v>
      </c>
      <c r="W261" s="719">
        <v>46386</v>
      </c>
      <c r="X261" s="280">
        <v>1</v>
      </c>
      <c r="Y261" s="280">
        <v>1</v>
      </c>
      <c r="Z261" s="280">
        <v>1</v>
      </c>
      <c r="AA261" s="719">
        <v>46052</v>
      </c>
      <c r="AB261" s="363">
        <v>46120</v>
      </c>
      <c r="AC261" s="1289" t="s">
        <v>1332</v>
      </c>
      <c r="AD261" s="794"/>
      <c r="AE261" s="794"/>
      <c r="AF261" s="957"/>
    </row>
    <row r="262" spans="1:32" ht="39.75" customHeight="1">
      <c r="A262" s="908" t="s">
        <v>1333</v>
      </c>
      <c r="B262" s="355" t="s">
        <v>1251</v>
      </c>
      <c r="C262" s="299">
        <v>46052</v>
      </c>
      <c r="D262" s="1158"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6" t="s">
        <v>110</v>
      </c>
      <c r="R262" s="744" t="s">
        <v>38</v>
      </c>
      <c r="S262" s="1314">
        <v>45987</v>
      </c>
      <c r="T262" s="1282">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8" t="s">
        <v>56</v>
      </c>
      <c r="E263" s="742">
        <v>45987</v>
      </c>
      <c r="F263" s="778" t="s">
        <v>957</v>
      </c>
      <c r="G263" s="743" t="s">
        <v>1337</v>
      </c>
      <c r="H263" s="744">
        <v>78</v>
      </c>
      <c r="I263" s="304" t="s">
        <v>595</v>
      </c>
      <c r="J263" s="748" t="s">
        <v>30</v>
      </c>
      <c r="K263" s="746">
        <v>45987</v>
      </c>
      <c r="L263" s="733" t="s">
        <v>110</v>
      </c>
      <c r="M263" s="825">
        <v>68606.5</v>
      </c>
      <c r="N263" s="1324">
        <v>54793.5</v>
      </c>
      <c r="O263" s="555"/>
      <c r="P263" s="1324">
        <v>54793.5</v>
      </c>
      <c r="Q263" s="1326" t="s">
        <v>110</v>
      </c>
      <c r="R263" s="744" t="s">
        <v>38</v>
      </c>
      <c r="S263" s="1314">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9" t="s">
        <v>1251</v>
      </c>
      <c r="C264" s="299">
        <v>46052</v>
      </c>
      <c r="D264" s="1160" t="s">
        <v>56</v>
      </c>
      <c r="E264" s="741">
        <v>45987</v>
      </c>
      <c r="F264" s="691" t="s">
        <v>957</v>
      </c>
      <c r="G264" s="743" t="s">
        <v>1340</v>
      </c>
      <c r="H264" s="744">
        <v>73</v>
      </c>
      <c r="I264" s="304" t="s">
        <v>595</v>
      </c>
      <c r="J264" s="748" t="s">
        <v>30</v>
      </c>
      <c r="K264" s="772">
        <v>45987</v>
      </c>
      <c r="L264" s="702" t="s">
        <v>110</v>
      </c>
      <c r="M264" s="804">
        <v>71371</v>
      </c>
      <c r="N264" s="1325">
        <v>58248</v>
      </c>
      <c r="O264" s="575"/>
      <c r="P264" s="1325">
        <v>58248</v>
      </c>
      <c r="Q264" s="702" t="s">
        <v>110</v>
      </c>
      <c r="R264" s="744" t="s">
        <v>38</v>
      </c>
      <c r="S264" s="1314">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8" t="s">
        <v>56</v>
      </c>
      <c r="E265" s="742">
        <v>45959</v>
      </c>
      <c r="F265" s="743" t="s">
        <v>957</v>
      </c>
      <c r="G265" s="743" t="s">
        <v>1343</v>
      </c>
      <c r="H265" s="744">
        <v>0</v>
      </c>
      <c r="I265" s="1155" t="s">
        <v>595</v>
      </c>
      <c r="J265" s="733" t="s">
        <v>30</v>
      </c>
      <c r="K265" s="746">
        <v>45961</v>
      </c>
      <c r="L265" s="733" t="s">
        <v>110</v>
      </c>
      <c r="M265" s="825">
        <v>64985.65</v>
      </c>
      <c r="N265" s="343">
        <v>41925.15</v>
      </c>
      <c r="O265" s="555"/>
      <c r="P265" s="343">
        <v>41925.15</v>
      </c>
      <c r="Q265" s="1326" t="s">
        <v>110</v>
      </c>
      <c r="R265" s="744" t="s">
        <v>38</v>
      </c>
      <c r="S265" s="1314">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8" t="s">
        <v>56</v>
      </c>
      <c r="E266" s="742">
        <v>45959</v>
      </c>
      <c r="F266" s="743" t="s">
        <v>957</v>
      </c>
      <c r="G266" s="743" t="s">
        <v>1346</v>
      </c>
      <c r="H266" s="744">
        <v>0</v>
      </c>
      <c r="I266" s="1155" t="s">
        <v>595</v>
      </c>
      <c r="J266" s="733" t="s">
        <v>30</v>
      </c>
      <c r="K266" s="746">
        <v>45961</v>
      </c>
      <c r="L266" s="733" t="s">
        <v>110</v>
      </c>
      <c r="M266" s="825">
        <v>54043.5</v>
      </c>
      <c r="N266" s="343">
        <v>46053.5</v>
      </c>
      <c r="O266" s="555"/>
      <c r="P266" s="343">
        <v>46053.5</v>
      </c>
      <c r="Q266" s="1326" t="s">
        <v>110</v>
      </c>
      <c r="R266" s="744" t="s">
        <v>38</v>
      </c>
      <c r="S266" s="1314">
        <v>45961</v>
      </c>
      <c r="T266" s="724">
        <v>4140</v>
      </c>
      <c r="U266" s="724">
        <v>4140</v>
      </c>
      <c r="V266" s="3">
        <v>1</v>
      </c>
      <c r="W266" s="719">
        <v>45974</v>
      </c>
      <c r="X266" s="737">
        <v>1</v>
      </c>
      <c r="Y266" s="280">
        <v>1</v>
      </c>
      <c r="Z266" s="280">
        <v>1</v>
      </c>
      <c r="AA266" s="719">
        <v>46040</v>
      </c>
      <c r="AB266" s="373" t="s">
        <v>922</v>
      </c>
      <c r="AC266" s="1234" t="s">
        <v>1347</v>
      </c>
      <c r="AD266" s="794"/>
      <c r="AE266" s="794"/>
      <c r="AF266" s="957"/>
    </row>
    <row r="267" spans="1:32" ht="39.75" customHeight="1">
      <c r="A267" s="600"/>
      <c r="B267" s="1159"/>
      <c r="C267" s="598"/>
      <c r="D267" s="649"/>
      <c r="E267" s="598"/>
      <c r="F267" s="600"/>
      <c r="G267" s="653"/>
      <c r="H267" s="1280"/>
      <c r="I267" s="577"/>
      <c r="J267" s="572"/>
      <c r="K267" s="24"/>
      <c r="L267" s="572"/>
      <c r="M267" s="1281"/>
      <c r="N267" s="949"/>
      <c r="O267" s="949"/>
      <c r="P267" s="640"/>
      <c r="Q267" s="20"/>
      <c r="R267" s="1313"/>
      <c r="S267" s="1283"/>
      <c r="T267" s="644"/>
      <c r="U267" s="44"/>
      <c r="V267" s="1230"/>
      <c r="W267" s="127"/>
      <c r="X267" s="7"/>
      <c r="Y267" s="7"/>
      <c r="Z267" s="7"/>
      <c r="AA267" s="379"/>
      <c r="AB267" s="379"/>
      <c r="AC267" s="802"/>
      <c r="AD267" s="794"/>
      <c r="AE267" s="794"/>
      <c r="AF267" s="957"/>
    </row>
    <row r="268" spans="1:32" ht="39.75" customHeight="1">
      <c r="A268" s="1284"/>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5">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9"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9" t="s">
        <v>38</v>
      </c>
      <c r="S275" s="497">
        <v>45908</v>
      </c>
      <c r="T275" s="333">
        <v>9086</v>
      </c>
      <c r="U275" s="560">
        <v>8945</v>
      </c>
      <c r="V275" s="3">
        <v>0.98</v>
      </c>
      <c r="W275" s="502">
        <v>45922</v>
      </c>
      <c r="X275" s="280">
        <v>1</v>
      </c>
      <c r="Y275" s="1199">
        <v>1</v>
      </c>
      <c r="Z275" s="1199">
        <v>1</v>
      </c>
      <c r="AA275" s="373" t="s">
        <v>922</v>
      </c>
      <c r="AB275" s="898" t="s">
        <v>922</v>
      </c>
      <c r="AC275" s="800" t="s">
        <v>1354</v>
      </c>
    </row>
    <row r="276" spans="1:29" ht="39.75" customHeight="1">
      <c r="A276" s="922" t="s">
        <v>1355</v>
      </c>
      <c r="B276" s="1134" t="s">
        <v>34</v>
      </c>
      <c r="C276" s="606">
        <v>45999</v>
      </c>
      <c r="D276" s="608" t="s">
        <v>50</v>
      </c>
      <c r="E276" s="634">
        <v>45975</v>
      </c>
      <c r="F276" s="608" t="s">
        <v>55</v>
      </c>
      <c r="G276" s="1135" t="s">
        <v>1356</v>
      </c>
      <c r="H276" s="630">
        <v>0</v>
      </c>
      <c r="I276" s="1136" t="s">
        <v>595</v>
      </c>
      <c r="J276" s="607" t="s">
        <v>30</v>
      </c>
      <c r="K276" s="591">
        <v>45960</v>
      </c>
      <c r="L276" s="20" t="s">
        <v>110</v>
      </c>
      <c r="M276" s="909">
        <v>4911.8999999999996</v>
      </c>
      <c r="N276" s="953"/>
      <c r="O276" s="415"/>
      <c r="P276" s="909">
        <v>4911.8999999999996</v>
      </c>
      <c r="Q276" s="1300" t="s">
        <v>110</v>
      </c>
      <c r="R276" s="1329" t="s">
        <v>38</v>
      </c>
      <c r="S276" s="595">
        <v>45960</v>
      </c>
      <c r="T276" s="631">
        <v>294</v>
      </c>
      <c r="U276" s="687">
        <v>321</v>
      </c>
      <c r="V276" s="466">
        <f>IFERROR($U276/$T276, 0)</f>
        <v>1.0918367346938775</v>
      </c>
      <c r="W276" s="462">
        <v>45979</v>
      </c>
      <c r="X276" s="464">
        <v>1</v>
      </c>
      <c r="Y276" s="464">
        <v>1</v>
      </c>
      <c r="Z276" s="464">
        <v>1</v>
      </c>
      <c r="AA276" s="37" t="s">
        <v>922</v>
      </c>
      <c r="AB276" s="255" t="s">
        <v>922</v>
      </c>
      <c r="AC276" s="1246"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9"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9"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9"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61"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300" t="s">
        <v>110</v>
      </c>
      <c r="R280" s="1329"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30"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9"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30"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4" t="s">
        <v>30</v>
      </c>
      <c r="K284" s="700">
        <v>46036</v>
      </c>
      <c r="L284" s="702" t="s">
        <v>110</v>
      </c>
      <c r="M284" s="905">
        <v>64325</v>
      </c>
      <c r="N284" s="924"/>
      <c r="O284" s="416"/>
      <c r="P284" s="905">
        <v>64325</v>
      </c>
      <c r="Q284" s="702" t="s">
        <v>110</v>
      </c>
      <c r="R284" s="1330"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5">
        <v>109</v>
      </c>
      <c r="I285" s="372" t="s">
        <v>595</v>
      </c>
      <c r="J285" s="1064" t="s">
        <v>30</v>
      </c>
      <c r="K285" s="367">
        <v>45663</v>
      </c>
      <c r="L285" s="702" t="s">
        <v>110</v>
      </c>
      <c r="M285" s="1258">
        <v>123587.5</v>
      </c>
      <c r="N285" s="924"/>
      <c r="O285" s="934"/>
      <c r="P285" s="1258">
        <v>123587.5</v>
      </c>
      <c r="Q285" s="995" t="s">
        <v>110</v>
      </c>
      <c r="R285" s="1331" t="s">
        <v>38</v>
      </c>
      <c r="S285" s="1335">
        <v>46008</v>
      </c>
      <c r="T285" s="998">
        <v>5450</v>
      </c>
      <c r="U285" s="1252">
        <v>5628</v>
      </c>
      <c r="V285" s="3">
        <f>IFERROR(Table5[[#This Row],[Actual Redline Completed Footage UG]]/Table5[[#This Row],[Footage UG]], 0)</f>
        <v>1.0326605504587156</v>
      </c>
      <c r="W285" s="997">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9"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4" t="s">
        <v>30</v>
      </c>
      <c r="K287" s="367" t="s">
        <v>260</v>
      </c>
      <c r="L287" s="369" t="s">
        <v>110</v>
      </c>
      <c r="M287" s="904">
        <v>111432</v>
      </c>
      <c r="N287" s="555"/>
      <c r="O287" s="950"/>
      <c r="P287" s="904">
        <v>111432</v>
      </c>
      <c r="Q287" s="369" t="s">
        <v>110</v>
      </c>
      <c r="R287" s="1329"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9"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1" t="s">
        <v>595</v>
      </c>
      <c r="J289" s="692" t="s">
        <v>30</v>
      </c>
      <c r="K289" s="742" t="s">
        <v>260</v>
      </c>
      <c r="L289" s="692" t="s">
        <v>110</v>
      </c>
      <c r="M289" s="804">
        <v>38359.1</v>
      </c>
      <c r="N289" s="555"/>
      <c r="O289" s="575"/>
      <c r="P289" s="804">
        <v>38359.1</v>
      </c>
      <c r="Q289" s="692" t="s">
        <v>110</v>
      </c>
      <c r="R289" s="1330"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8"/>
      <c r="O290" s="555"/>
      <c r="P290" s="346">
        <v>12695</v>
      </c>
      <c r="Q290" s="1347" t="s">
        <v>110</v>
      </c>
      <c r="R290" s="1329" t="s">
        <v>38</v>
      </c>
      <c r="S290" s="127">
        <v>45902</v>
      </c>
      <c r="T290" s="1115">
        <v>1010</v>
      </c>
      <c r="U290" s="1144">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5" t="s">
        <v>56</v>
      </c>
      <c r="E291" s="619">
        <v>45817</v>
      </c>
      <c r="F291" s="1145" t="s">
        <v>57</v>
      </c>
      <c r="G291" s="1146" t="s">
        <v>235</v>
      </c>
      <c r="H291" s="625">
        <v>0</v>
      </c>
      <c r="I291" s="1112" t="s">
        <v>595</v>
      </c>
      <c r="J291" s="625" t="s">
        <v>30</v>
      </c>
      <c r="K291" s="1147">
        <v>45821</v>
      </c>
      <c r="L291" s="1112" t="s">
        <v>110</v>
      </c>
      <c r="M291" s="626">
        <v>23436.55</v>
      </c>
      <c r="N291" s="1308"/>
      <c r="O291" s="555"/>
      <c r="P291" s="626">
        <v>23436.55</v>
      </c>
      <c r="Q291" s="1348" t="s">
        <v>110</v>
      </c>
      <c r="R291" s="1329" t="s">
        <v>38</v>
      </c>
      <c r="S291" s="620">
        <v>45817</v>
      </c>
      <c r="T291" s="463">
        <v>1769</v>
      </c>
      <c r="U291" s="687">
        <v>1044</v>
      </c>
      <c r="V291" s="29">
        <f>IFERROR(Table5[[#This Row],[Actual Redline Completed Footage UG]]/Table5[[#This Row],[Footage UG]], 0)</f>
        <v>0.5901639344262295</v>
      </c>
      <c r="W291" s="595">
        <v>45831</v>
      </c>
      <c r="X291" s="902">
        <v>1</v>
      </c>
      <c r="Y291" s="1264">
        <v>1</v>
      </c>
      <c r="Z291" s="1264">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9"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1" t="s">
        <v>595</v>
      </c>
      <c r="J293" s="362" t="s">
        <v>36</v>
      </c>
      <c r="K293" s="358" t="s">
        <v>38</v>
      </c>
      <c r="L293" s="362" t="s">
        <v>110</v>
      </c>
      <c r="M293" s="640">
        <v>30892</v>
      </c>
      <c r="N293" s="415"/>
      <c r="O293" s="415"/>
      <c r="P293" s="640">
        <v>30892</v>
      </c>
      <c r="Q293" s="313" t="s">
        <v>110</v>
      </c>
      <c r="R293" s="1329"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1" t="s">
        <v>595</v>
      </c>
      <c r="J294" s="362" t="s">
        <v>36</v>
      </c>
      <c r="K294" s="360">
        <v>45943</v>
      </c>
      <c r="L294" s="362" t="s">
        <v>110</v>
      </c>
      <c r="M294" s="640">
        <v>64059.5</v>
      </c>
      <c r="N294" s="415"/>
      <c r="O294" s="415"/>
      <c r="P294" s="640">
        <v>64059.5</v>
      </c>
      <c r="Q294" s="313" t="s">
        <v>110</v>
      </c>
      <c r="R294" s="1329" t="s">
        <v>38</v>
      </c>
      <c r="S294" s="497">
        <v>45943</v>
      </c>
      <c r="T294" s="364">
        <v>4725</v>
      </c>
      <c r="U294" s="560">
        <v>4535</v>
      </c>
      <c r="V294" s="3">
        <v>0.96</v>
      </c>
      <c r="W294" s="21">
        <v>45971</v>
      </c>
      <c r="X294" s="786">
        <v>1</v>
      </c>
      <c r="Y294" s="280">
        <v>1</v>
      </c>
      <c r="Z294" s="365">
        <v>1</v>
      </c>
      <c r="AA294" s="363">
        <v>46001</v>
      </c>
      <c r="AB294" s="373" t="s">
        <v>922</v>
      </c>
      <c r="AC294" s="1150"/>
    </row>
    <row r="295" spans="1:29" ht="39.75" customHeight="1">
      <c r="A295" s="803" t="s">
        <v>1393</v>
      </c>
      <c r="B295" s="632" t="s">
        <v>31</v>
      </c>
      <c r="C295" s="690">
        <v>46015</v>
      </c>
      <c r="D295" s="690" t="s">
        <v>975</v>
      </c>
      <c r="E295" s="690">
        <v>45965</v>
      </c>
      <c r="F295" s="691" t="s">
        <v>57</v>
      </c>
      <c r="G295" s="691" t="s">
        <v>1394</v>
      </c>
      <c r="H295" s="692">
        <v>0</v>
      </c>
      <c r="I295" s="1061" t="s">
        <v>595</v>
      </c>
      <c r="J295" s="692" t="s">
        <v>30</v>
      </c>
      <c r="K295" s="690" t="s">
        <v>260</v>
      </c>
      <c r="L295" s="692" t="s">
        <v>110</v>
      </c>
      <c r="M295" s="804">
        <v>4773.8</v>
      </c>
      <c r="N295" s="578"/>
      <c r="O295" s="374"/>
      <c r="P295" s="804">
        <v>4773.8</v>
      </c>
      <c r="Q295" s="1221" t="s">
        <v>110</v>
      </c>
      <c r="R295" s="1330"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6" t="s">
        <v>1396</v>
      </c>
      <c r="B296" s="1351" t="s">
        <v>41</v>
      </c>
      <c r="C296" s="299">
        <v>46081</v>
      </c>
      <c r="D296" s="1255" t="s">
        <v>1371</v>
      </c>
      <c r="E296" s="1290">
        <v>46059</v>
      </c>
      <c r="F296" s="1352" t="s">
        <v>51</v>
      </c>
      <c r="G296" s="1352"/>
      <c r="H296" s="1310">
        <v>171</v>
      </c>
      <c r="I296" s="1353" t="s">
        <v>595</v>
      </c>
      <c r="J296" s="1310" t="s">
        <v>36</v>
      </c>
      <c r="K296" s="1354">
        <v>46062</v>
      </c>
      <c r="L296" s="1187" t="s">
        <v>110</v>
      </c>
      <c r="M296" s="1355">
        <v>160211</v>
      </c>
      <c r="N296" s="41"/>
      <c r="O296" s="575"/>
      <c r="P296" s="1355">
        <v>160211</v>
      </c>
      <c r="Q296" s="1188" t="s">
        <v>110</v>
      </c>
      <c r="R296" s="1356" t="s">
        <v>38</v>
      </c>
      <c r="S296" s="1357">
        <v>46062</v>
      </c>
      <c r="T296" s="1358">
        <v>10731</v>
      </c>
      <c r="U296" s="1359">
        <v>10731</v>
      </c>
      <c r="V296" s="79">
        <f>IFERROR(Table5[[#This Row],[Actual Redline Completed Footage UG]]/Table5[[#This Row],[Footage UG]], 0)</f>
        <v>1</v>
      </c>
      <c r="W296" s="1392">
        <v>46070</v>
      </c>
      <c r="X296" s="1360">
        <v>1</v>
      </c>
      <c r="Y296" s="1360">
        <v>1</v>
      </c>
      <c r="Z296" s="1360">
        <v>1</v>
      </c>
      <c r="AA296" s="363">
        <v>46118</v>
      </c>
      <c r="AB296" s="363">
        <v>46140</v>
      </c>
      <c r="AC296" s="1251" t="s">
        <v>1397</v>
      </c>
    </row>
    <row r="297" spans="1:29" ht="39.75" customHeight="1">
      <c r="A297" s="1151" t="s">
        <v>264</v>
      </c>
      <c r="B297" s="359" t="s">
        <v>28</v>
      </c>
      <c r="C297" s="345">
        <v>45716</v>
      </c>
      <c r="D297" s="345" t="s">
        <v>50</v>
      </c>
      <c r="E297" s="345">
        <v>45701</v>
      </c>
      <c r="F297" s="366" t="s">
        <v>59</v>
      </c>
      <c r="G297" s="1152" t="s">
        <v>116</v>
      </c>
      <c r="H297" s="372">
        <v>0</v>
      </c>
      <c r="I297" s="372" t="s">
        <v>38</v>
      </c>
      <c r="J297" s="372" t="s">
        <v>30</v>
      </c>
      <c r="K297" s="345">
        <v>45705</v>
      </c>
      <c r="L297" s="372" t="s">
        <v>110</v>
      </c>
      <c r="M297" s="1153">
        <v>1295</v>
      </c>
      <c r="N297" s="1154"/>
      <c r="O297" s="1307"/>
      <c r="P297" s="1153">
        <v>1295</v>
      </c>
      <c r="Q297" s="1333" t="s">
        <v>110</v>
      </c>
      <c r="R297" s="1329"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300" t="s">
        <v>110</v>
      </c>
      <c r="R298" s="1329" t="s">
        <v>38</v>
      </c>
      <c r="S298" s="502">
        <v>45722</v>
      </c>
      <c r="T298" s="9">
        <v>3642</v>
      </c>
      <c r="U298" s="382">
        <v>3666</v>
      </c>
      <c r="V298" s="1094">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9"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8"/>
      <c r="P300" s="573">
        <v>71979</v>
      </c>
      <c r="Q300" s="1333" t="s">
        <v>110</v>
      </c>
      <c r="R300" s="1329"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5" t="s">
        <v>973</v>
      </c>
      <c r="J301" s="630" t="s">
        <v>30</v>
      </c>
      <c r="K301" s="298" t="s">
        <v>38</v>
      </c>
      <c r="L301" s="304" t="s">
        <v>110</v>
      </c>
      <c r="M301" s="909">
        <v>64790.5</v>
      </c>
      <c r="N301" s="954"/>
      <c r="O301" s="954"/>
      <c r="P301" s="909">
        <v>64790.5</v>
      </c>
      <c r="Q301" s="1334" t="s">
        <v>110</v>
      </c>
      <c r="R301" s="1329" t="s">
        <v>38</v>
      </c>
      <c r="S301" s="129">
        <v>45675</v>
      </c>
      <c r="T301" s="5">
        <v>4975</v>
      </c>
      <c r="U301" s="602">
        <v>4975</v>
      </c>
      <c r="V301" s="3">
        <f>IFERROR($U301/$T301, 0)</f>
        <v>1</v>
      </c>
      <c r="W301" s="129">
        <v>45680</v>
      </c>
      <c r="X301" s="280">
        <v>0</v>
      </c>
      <c r="Y301" s="280">
        <v>0</v>
      </c>
      <c r="Z301" s="1099">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1" t="s">
        <v>595</v>
      </c>
      <c r="J302" s="362" t="s">
        <v>30</v>
      </c>
      <c r="K302" s="19">
        <v>45741</v>
      </c>
      <c r="L302" s="300" t="s">
        <v>110</v>
      </c>
      <c r="M302" s="899">
        <v>67734.5</v>
      </c>
      <c r="N302" s="924"/>
      <c r="O302" s="924"/>
      <c r="P302" s="899">
        <v>67734.5</v>
      </c>
      <c r="Q302" s="313" t="s">
        <v>110</v>
      </c>
      <c r="R302" s="1329" t="s">
        <v>38</v>
      </c>
      <c r="S302" s="129">
        <v>45744</v>
      </c>
      <c r="T302" s="5">
        <v>4822</v>
      </c>
      <c r="U302" s="789">
        <v>4993</v>
      </c>
      <c r="V302" s="3">
        <f>IFERROR(Table5[[#This Row],[Actual Redline Completed Footage UG]]/Table5[[#This Row],[Footage UG]], 0)</f>
        <v>1.035462463708005</v>
      </c>
      <c r="W302" s="21">
        <v>45784</v>
      </c>
      <c r="X302" s="280">
        <v>0</v>
      </c>
      <c r="Y302" s="280">
        <v>0</v>
      </c>
      <c r="Z302" s="1062">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1" t="s">
        <v>595</v>
      </c>
      <c r="J303" s="692" t="s">
        <v>30</v>
      </c>
      <c r="K303" s="700">
        <v>45741</v>
      </c>
      <c r="L303" s="692" t="s">
        <v>110</v>
      </c>
      <c r="M303" s="905">
        <v>45215.5</v>
      </c>
      <c r="N303" s="555"/>
      <c r="O303" s="950"/>
      <c r="P303" s="905">
        <v>45215.5</v>
      </c>
      <c r="Q303" s="692" t="s">
        <v>110</v>
      </c>
      <c r="R303" s="1330" t="s">
        <v>38</v>
      </c>
      <c r="S303" s="781">
        <v>45744</v>
      </c>
      <c r="T303" s="707">
        <v>3796</v>
      </c>
      <c r="U303" s="805">
        <v>3772</v>
      </c>
      <c r="V303" s="3">
        <f>IFERROR(Table5[[#This Row],[Actual Redline Completed Footage UG]]/Table5[[#This Row],[Footage UG]], 0)</f>
        <v>0.9936775553213909</v>
      </c>
      <c r="W303" s="705">
        <v>45996</v>
      </c>
      <c r="X303" s="698">
        <v>0</v>
      </c>
      <c r="Y303" s="698">
        <v>0</v>
      </c>
      <c r="Z303" s="1062">
        <v>0</v>
      </c>
      <c r="AA303" s="373" t="s">
        <v>922</v>
      </c>
      <c r="AB303" s="373" t="s">
        <v>922</v>
      </c>
      <c r="AC303" s="1100" t="s">
        <v>1406</v>
      </c>
    </row>
    <row r="304" spans="1:29" ht="39.75" customHeight="1">
      <c r="A304" s="921" t="s">
        <v>392</v>
      </c>
      <c r="B304" s="568" t="s">
        <v>28</v>
      </c>
      <c r="C304" s="598">
        <v>45991</v>
      </c>
      <c r="D304" s="668" t="s">
        <v>1407</v>
      </c>
      <c r="E304" s="570">
        <v>45735</v>
      </c>
      <c r="F304" s="569" t="s">
        <v>59</v>
      </c>
      <c r="G304" s="571" t="s">
        <v>393</v>
      </c>
      <c r="H304" s="572">
        <v>70</v>
      </c>
      <c r="I304" s="1061" t="s">
        <v>595</v>
      </c>
      <c r="J304" s="369" t="s">
        <v>30</v>
      </c>
      <c r="K304" s="299">
        <v>45716</v>
      </c>
      <c r="L304" s="20" t="s">
        <v>110</v>
      </c>
      <c r="M304" s="909">
        <v>56262.5</v>
      </c>
      <c r="N304" s="555"/>
      <c r="O304" s="555"/>
      <c r="P304" s="909">
        <v>56262.5</v>
      </c>
      <c r="Q304" s="1300" t="s">
        <v>110</v>
      </c>
      <c r="R304" s="1329"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1" t="s">
        <v>595</v>
      </c>
      <c r="J305" s="702" t="s">
        <v>30</v>
      </c>
      <c r="K305" s="700">
        <v>45702</v>
      </c>
      <c r="L305" s="372" t="s">
        <v>110</v>
      </c>
      <c r="M305" s="905">
        <v>70635</v>
      </c>
      <c r="N305" s="555"/>
      <c r="O305" s="575"/>
      <c r="P305" s="905">
        <v>70635</v>
      </c>
      <c r="Q305" s="372" t="s">
        <v>110</v>
      </c>
      <c r="R305" s="1330"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1" t="s">
        <v>595</v>
      </c>
      <c r="J306" s="362" t="s">
        <v>30</v>
      </c>
      <c r="K306" s="367">
        <v>45741</v>
      </c>
      <c r="L306" s="362" t="s">
        <v>110</v>
      </c>
      <c r="M306" s="574">
        <v>67735.5</v>
      </c>
      <c r="N306" s="555"/>
      <c r="O306" s="950"/>
      <c r="P306" s="574">
        <v>67735.5</v>
      </c>
      <c r="Q306" s="362" t="s">
        <v>110</v>
      </c>
      <c r="R306" s="1329"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9"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9"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7" t="s">
        <v>517</v>
      </c>
      <c r="B309" s="1268" t="s">
        <v>28</v>
      </c>
      <c r="C309" s="1269">
        <v>46048</v>
      </c>
      <c r="D309" s="1269" t="s">
        <v>1404</v>
      </c>
      <c r="E309" s="1270">
        <v>45748</v>
      </c>
      <c r="F309" s="1271" t="s">
        <v>59</v>
      </c>
      <c r="G309" s="1255" t="s">
        <v>1414</v>
      </c>
      <c r="H309" s="1187">
        <v>0</v>
      </c>
      <c r="I309" s="1187" t="s">
        <v>595</v>
      </c>
      <c r="J309" s="1237" t="s">
        <v>30</v>
      </c>
      <c r="K309" s="1270">
        <v>45742</v>
      </c>
      <c r="L309" s="1237" t="s">
        <v>110</v>
      </c>
      <c r="M309" s="1272">
        <v>13442.35</v>
      </c>
      <c r="N309" s="555"/>
      <c r="O309" s="575"/>
      <c r="P309" s="1272">
        <v>13442.35</v>
      </c>
      <c r="Q309" s="1237" t="s">
        <v>110</v>
      </c>
      <c r="R309" s="1332" t="s">
        <v>38</v>
      </c>
      <c r="S309" s="1336">
        <v>46027</v>
      </c>
      <c r="T309" s="1273">
        <v>831</v>
      </c>
      <c r="U309" s="1276">
        <v>910</v>
      </c>
      <c r="V309" s="3">
        <f>IFERROR(Table5[[#This Row],[Actual Redline Completed Footage UG]]/Table5[[#This Row],[Footage UG]], 0)</f>
        <v>1.095066185318893</v>
      </c>
      <c r="W309" s="1238">
        <v>46034</v>
      </c>
      <c r="X309" s="1199">
        <v>0</v>
      </c>
      <c r="Y309" s="1199">
        <v>0</v>
      </c>
      <c r="Z309" s="1274">
        <v>0</v>
      </c>
      <c r="AA309" s="373" t="s">
        <v>922</v>
      </c>
      <c r="AB309" s="373" t="s">
        <v>922</v>
      </c>
      <c r="AC309" s="1275"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9" t="s">
        <v>38</v>
      </c>
      <c r="S310" s="497">
        <v>45852</v>
      </c>
      <c r="T310" s="364">
        <v>129</v>
      </c>
      <c r="U310" s="647">
        <v>129</v>
      </c>
      <c r="V310" s="79">
        <v>1</v>
      </c>
      <c r="W310" s="502">
        <v>45856</v>
      </c>
      <c r="X310" s="280">
        <v>0</v>
      </c>
      <c r="Y310" s="280">
        <v>0</v>
      </c>
      <c r="Z310" s="1062">
        <v>0</v>
      </c>
      <c r="AA310" s="370">
        <v>45972</v>
      </c>
      <c r="AB310" s="370">
        <v>45972</v>
      </c>
      <c r="AC310" s="330" t="s">
        <v>1416</v>
      </c>
      <c r="AD310" s="342"/>
      <c r="AE310" s="794"/>
      <c r="AF310" s="957"/>
    </row>
    <row r="311" spans="1:32" ht="39.75" customHeight="1">
      <c r="A311" s="921" t="s">
        <v>1417</v>
      </c>
      <c r="B311" s="359" t="s">
        <v>28</v>
      </c>
      <c r="C311" s="598">
        <v>46008</v>
      </c>
      <c r="D311" s="1157" t="s">
        <v>1418</v>
      </c>
      <c r="E311" s="24">
        <v>45938</v>
      </c>
      <c r="F311" s="366" t="s">
        <v>59</v>
      </c>
      <c r="G311" s="1152"/>
      <c r="H311" s="572">
        <v>193</v>
      </c>
      <c r="I311" s="1061" t="s">
        <v>595</v>
      </c>
      <c r="J311" s="362" t="s">
        <v>36</v>
      </c>
      <c r="K311" s="345">
        <v>46303</v>
      </c>
      <c r="L311" s="592" t="s">
        <v>110</v>
      </c>
      <c r="M311" s="909">
        <v>86136</v>
      </c>
      <c r="N311" s="555"/>
      <c r="O311" s="950"/>
      <c r="P311" s="909">
        <v>86136</v>
      </c>
      <c r="Q311" s="592" t="s">
        <v>110</v>
      </c>
      <c r="R311" s="1329"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1" t="s">
        <v>595</v>
      </c>
      <c r="J312" s="362" t="s">
        <v>36</v>
      </c>
      <c r="K312" s="24" t="s">
        <v>260</v>
      </c>
      <c r="L312" s="630" t="s">
        <v>110</v>
      </c>
      <c r="M312" s="909">
        <v>42766.5</v>
      </c>
      <c r="N312" s="555"/>
      <c r="O312" s="555"/>
      <c r="P312" s="909">
        <v>42766.5</v>
      </c>
      <c r="Q312" s="1300" t="s">
        <v>110</v>
      </c>
      <c r="R312" s="1329" t="s">
        <v>38</v>
      </c>
      <c r="S312" s="129">
        <v>45939</v>
      </c>
      <c r="T312" s="5">
        <v>6699</v>
      </c>
      <c r="U312" s="789">
        <v>7175</v>
      </c>
      <c r="V312" s="1069">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9"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8" t="s">
        <v>56</v>
      </c>
      <c r="E314" s="299">
        <v>45959</v>
      </c>
      <c r="F314" s="298" t="s">
        <v>1268</v>
      </c>
      <c r="G314" s="492" t="s">
        <v>1425</v>
      </c>
      <c r="H314" s="666">
        <v>89</v>
      </c>
      <c r="I314" s="1155" t="s">
        <v>595</v>
      </c>
      <c r="J314" s="630" t="s">
        <v>30</v>
      </c>
      <c r="K314" s="299">
        <v>45964</v>
      </c>
      <c r="L314" s="630" t="s">
        <v>110</v>
      </c>
      <c r="M314" s="788">
        <v>62937.05</v>
      </c>
      <c r="N314" s="555"/>
      <c r="O314" s="555"/>
      <c r="P314" s="788">
        <v>62937.05</v>
      </c>
      <c r="Q314" s="1300" t="s">
        <v>110</v>
      </c>
      <c r="R314" s="1329"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8" t="s">
        <v>56</v>
      </c>
      <c r="E315" s="742">
        <v>45959</v>
      </c>
      <c r="F315" s="743" t="s">
        <v>1268</v>
      </c>
      <c r="G315" s="743" t="s">
        <v>1428</v>
      </c>
      <c r="H315" s="754">
        <v>83</v>
      </c>
      <c r="I315" s="1155" t="s">
        <v>595</v>
      </c>
      <c r="J315" s="733" t="s">
        <v>30</v>
      </c>
      <c r="K315" s="742" t="s">
        <v>260</v>
      </c>
      <c r="L315" s="733" t="s">
        <v>110</v>
      </c>
      <c r="M315" s="933">
        <v>45545.15</v>
      </c>
      <c r="N315" s="555"/>
      <c r="O315" s="555"/>
      <c r="P315" s="933">
        <v>45545.15</v>
      </c>
      <c r="Q315" s="1326" t="s">
        <v>110</v>
      </c>
      <c r="R315" s="1330" t="s">
        <v>38</v>
      </c>
      <c r="S315" s="1311">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9"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50" t="s">
        <v>1431</v>
      </c>
      <c r="AD316" s="342"/>
      <c r="AE316" s="794"/>
      <c r="AF316" s="957"/>
    </row>
    <row r="317" spans="1:32" ht="39.75" customHeight="1">
      <c r="A317" s="918" t="s">
        <v>1432</v>
      </c>
      <c r="B317" s="355" t="s">
        <v>1251</v>
      </c>
      <c r="C317" s="299">
        <v>46045</v>
      </c>
      <c r="D317" s="1158" t="s">
        <v>56</v>
      </c>
      <c r="E317" s="299">
        <v>45959</v>
      </c>
      <c r="F317" s="298" t="s">
        <v>957</v>
      </c>
      <c r="G317" s="492"/>
      <c r="H317" s="300">
        <v>89</v>
      </c>
      <c r="I317" s="1155" t="s">
        <v>595</v>
      </c>
      <c r="J317" s="630" t="s">
        <v>30</v>
      </c>
      <c r="K317" s="19">
        <v>45964</v>
      </c>
      <c r="L317" s="20" t="s">
        <v>110</v>
      </c>
      <c r="M317" s="899">
        <v>84750.5</v>
      </c>
      <c r="N317" s="555"/>
      <c r="O317" s="555"/>
      <c r="P317" s="899">
        <v>84750.5</v>
      </c>
      <c r="Q317" s="1300" t="s">
        <v>110</v>
      </c>
      <c r="R317" s="1329"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9" t="s">
        <v>1251</v>
      </c>
      <c r="C318" s="742">
        <v>46052</v>
      </c>
      <c r="D318" s="1160"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30" t="s">
        <v>38</v>
      </c>
      <c r="S318" s="1311">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3"/>
      <c r="Q319" s="11"/>
      <c r="R319" s="103"/>
      <c r="S319" s="74"/>
      <c r="T319" s="11"/>
      <c r="U319" s="11"/>
      <c r="V319" s="11"/>
      <c r="W319" s="11"/>
      <c r="X319" s="340"/>
      <c r="Y319" s="11"/>
      <c r="Z319" s="11"/>
      <c r="AA319" s="11"/>
      <c r="AB319" s="81"/>
      <c r="AC319" s="432"/>
      <c r="AD319" s="1133"/>
    </row>
    <row r="320" spans="1:32" ht="39.75" customHeight="1">
      <c r="A320" s="41"/>
      <c r="B320" s="41"/>
      <c r="C320" s="41"/>
      <c r="D320" s="41"/>
      <c r="E320" s="41"/>
      <c r="F320" s="41"/>
      <c r="G320" s="41"/>
      <c r="H320" s="41"/>
      <c r="I320" s="41"/>
      <c r="J320" s="41"/>
      <c r="K320" s="41"/>
      <c r="L320" s="41"/>
      <c r="M320" s="41"/>
      <c r="N320" s="41"/>
      <c r="O320" s="596"/>
      <c r="P320" s="1303"/>
      <c r="Q320" s="11"/>
      <c r="R320" s="11"/>
      <c r="S320" s="11"/>
      <c r="T320" s="103"/>
      <c r="U320" s="103"/>
      <c r="V320" s="103"/>
      <c r="W320" s="103"/>
      <c r="X320" s="74"/>
      <c r="Y320" s="11"/>
      <c r="Z320" s="11"/>
      <c r="AA320" s="11"/>
      <c r="AB320" s="81"/>
      <c r="AC320" s="432"/>
      <c r="AD320" s="1133"/>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2"/>
      <c r="AD321" s="1150"/>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4"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3"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4">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5">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6"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6" t="s">
        <v>360</v>
      </c>
      <c r="H328" s="369">
        <v>82</v>
      </c>
      <c r="I328" s="369" t="s">
        <v>595</v>
      </c>
      <c r="J328" s="369" t="s">
        <v>30</v>
      </c>
      <c r="K328" s="1165">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9"/>
      <c r="Z328" s="1069"/>
      <c r="AA328" s="1069"/>
      <c r="AB328" s="1069"/>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3"/>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3"/>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1"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1"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3"/>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3"/>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3"/>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3"/>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3"/>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3"/>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3"/>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3"/>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3"/>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F4">
        <v>1049</v>
      </c>
      <c r="G4">
        <v>1049</v>
      </c>
      <c r="J4" s="12" t="s">
        <v>1452</v>
      </c>
      <c r="K4" t="s">
        <v>48</v>
      </c>
      <c r="N4" s="12" t="s">
        <v>1452</v>
      </c>
      <c r="O4" t="s">
        <v>1453</v>
      </c>
      <c r="P4" t="s">
        <v>1454</v>
      </c>
      <c r="Q4" t="s">
        <v>1455</v>
      </c>
      <c r="R4" t="s">
        <v>473</v>
      </c>
    </row>
    <row r="5" spans="1:18">
      <c r="A5" t="s">
        <v>296</v>
      </c>
      <c r="D5">
        <v>1426</v>
      </c>
      <c r="E5">
        <v>1190</v>
      </c>
      <c r="F5">
        <v>23</v>
      </c>
      <c r="G5">
        <v>2639</v>
      </c>
      <c r="J5" t="s">
        <v>1198</v>
      </c>
      <c r="K5">
        <v>6147</v>
      </c>
      <c r="N5" t="s">
        <v>1198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1456</v>
      </c>
      <c r="K7">
        <v>0</v>
      </c>
      <c r="N7" t="s">
        <v>1218</v>
      </c>
      <c r="O7">
        <v>3158</v>
      </c>
      <c r="P7">
        <v>21322</v>
      </c>
      <c r="Q7">
        <v>12406</v>
      </c>
      <c r="R7">
        <v>36886</v>
      </c>
    </row>
    <row r="8" spans="1:18">
      <c r="A8" t="s">
        <v>308</v>
      </c>
      <c r="C8">
        <v>241</v>
      </c>
      <c r="D8">
        <v>366</v>
      </c>
      <c r="E8">
        <v>202</v>
      </c>
      <c r="F8">
        <v>120</v>
      </c>
      <c r="G8">
        <v>929</v>
      </c>
      <c r="J8" t="s">
        <v>1218</v>
      </c>
      <c r="K8">
        <v>3629</v>
      </c>
      <c r="N8" t="s">
        <v>1223</v>
      </c>
      <c r="P8">
        <v>4135</v>
      </c>
      <c r="Q8">
        <v>7641</v>
      </c>
      <c r="R8">
        <v>11776</v>
      </c>
    </row>
    <row r="9" spans="1:18">
      <c r="A9" t="s">
        <v>177</v>
      </c>
      <c r="E9">
        <v>106</v>
      </c>
      <c r="G9">
        <v>106</v>
      </c>
      <c r="J9" t="s">
        <v>1223</v>
      </c>
      <c r="K9">
        <v>0</v>
      </c>
      <c r="N9" t="s">
        <v>1457</v>
      </c>
      <c r="O9">
        <v>7188</v>
      </c>
      <c r="P9">
        <v>23895</v>
      </c>
      <c r="Q9">
        <v>13411</v>
      </c>
      <c r="R9">
        <v>44494</v>
      </c>
    </row>
    <row r="10" spans="1:18">
      <c r="A10" t="s">
        <v>181</v>
      </c>
      <c r="C10">
        <v>534</v>
      </c>
      <c r="D10">
        <v>460</v>
      </c>
      <c r="E10">
        <v>886</v>
      </c>
      <c r="F10">
        <v>202</v>
      </c>
      <c r="G10">
        <v>2082</v>
      </c>
      <c r="J10" t="s">
        <v>1226</v>
      </c>
      <c r="K10">
        <v>933</v>
      </c>
      <c r="N10" t="s">
        <v>998</v>
      </c>
      <c r="O10">
        <v>6561</v>
      </c>
      <c r="P10">
        <v>14625</v>
      </c>
      <c r="Q10">
        <v>17060</v>
      </c>
      <c r="R10">
        <v>38246</v>
      </c>
    </row>
    <row r="11" spans="1:18">
      <c r="A11" t="s">
        <v>427</v>
      </c>
      <c r="C11">
        <v>1990</v>
      </c>
      <c r="D11">
        <v>1045</v>
      </c>
      <c r="G11">
        <v>3035</v>
      </c>
      <c r="J11" t="s">
        <v>1457</v>
      </c>
      <c r="K11">
        <v>4129</v>
      </c>
      <c r="N11" t="s">
        <v>919</v>
      </c>
      <c r="P11">
        <v>5968</v>
      </c>
      <c r="Q11">
        <v>20002</v>
      </c>
      <c r="R11">
        <v>25970</v>
      </c>
    </row>
    <row r="12" spans="1:18">
      <c r="A12" t="s">
        <v>473</v>
      </c>
      <c r="B12">
        <v>2677</v>
      </c>
      <c r="C12">
        <v>2967</v>
      </c>
      <c r="D12">
        <v>3297</v>
      </c>
      <c r="E12">
        <v>2384</v>
      </c>
      <c r="F12">
        <v>1394</v>
      </c>
      <c r="G12">
        <v>12719</v>
      </c>
      <c r="J12" t="s">
        <v>998</v>
      </c>
      <c r="K12">
        <v>7128</v>
      </c>
      <c r="N12" t="s">
        <v>1207</v>
      </c>
      <c r="O12">
        <v>2073</v>
      </c>
      <c r="P12">
        <v>6882</v>
      </c>
      <c r="Q12">
        <v>7027</v>
      </c>
      <c r="R12">
        <v>15982</v>
      </c>
    </row>
    <row r="13" spans="1:18">
      <c r="J13" t="s">
        <v>1458</v>
      </c>
      <c r="K13">
        <v>2298</v>
      </c>
      <c r="N13" t="s">
        <v>473</v>
      </c>
      <c r="O13">
        <v>50898</v>
      </c>
      <c r="P13">
        <v>153120</v>
      </c>
      <c r="Q13">
        <v>118737</v>
      </c>
      <c r="R13">
        <v>322755</v>
      </c>
    </row>
    <row r="14" spans="1:18">
      <c r="J14" t="s">
        <v>919</v>
      </c>
      <c r="K14">
        <v>13034</v>
      </c>
    </row>
    <row r="15" spans="1:18">
      <c r="A15" s="12" t="s">
        <v>1449</v>
      </c>
      <c r="B15" s="12" t="s">
        <v>1448</v>
      </c>
      <c r="J15" t="s">
        <v>472</v>
      </c>
      <c r="K15">
        <v>4828</v>
      </c>
    </row>
    <row r="16" spans="1:18">
      <c r="A16" s="12" t="s">
        <v>1450</v>
      </c>
      <c r="B16" s="48">
        <v>45705</v>
      </c>
      <c r="C16" s="48">
        <v>45706</v>
      </c>
      <c r="D16" s="48">
        <v>45707</v>
      </c>
      <c r="E16" s="48">
        <v>45708</v>
      </c>
      <c r="F16" s="48">
        <v>45709</v>
      </c>
      <c r="G16" t="s">
        <v>473</v>
      </c>
      <c r="J16" t="s">
        <v>1207</v>
      </c>
      <c r="K16">
        <v>6718</v>
      </c>
    </row>
    <row r="17" spans="1:11">
      <c r="A17" t="s">
        <v>294</v>
      </c>
      <c r="E17">
        <v>547</v>
      </c>
      <c r="F17">
        <v>792</v>
      </c>
      <c r="G17">
        <v>1339</v>
      </c>
      <c r="J17" t="s">
        <v>897</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1460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1462</v>
      </c>
    </row>
    <row r="217" spans="1:7">
      <c r="A217" t="s">
        <v>366</v>
      </c>
      <c r="D217">
        <v>1373</v>
      </c>
      <c r="E217">
        <v>3928</v>
      </c>
      <c r="F217">
        <v>1528</v>
      </c>
      <c r="G217">
        <v>6829</v>
      </c>
    </row>
    <row r="218" spans="1:7">
      <c r="A218" t="s">
        <v>1463</v>
      </c>
      <c r="E218">
        <v>1016</v>
      </c>
      <c r="G218">
        <v>1016</v>
      </c>
    </row>
    <row r="219" spans="1:7">
      <c r="A219" t="s">
        <v>435</v>
      </c>
      <c r="E219">
        <v>706</v>
      </c>
      <c r="G219">
        <v>706</v>
      </c>
    </row>
    <row r="220" spans="1:7">
      <c r="A220" t="s">
        <v>1464</v>
      </c>
      <c r="F220">
        <v>583</v>
      </c>
      <c r="G220">
        <v>583</v>
      </c>
    </row>
    <row r="221" spans="1:7">
      <c r="A221" t="s">
        <v>473</v>
      </c>
      <c r="B221">
        <v>7728</v>
      </c>
      <c r="C221">
        <v>5573</v>
      </c>
      <c r="D221">
        <v>6879</v>
      </c>
      <c r="E221">
        <v>18825</v>
      </c>
      <c r="F221">
        <v>4269</v>
      </c>
      <c r="G221">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1466</v>
      </c>
    </row>
    <row r="245" spans="1:7">
      <c r="A245" t="s">
        <v>1467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1468</v>
      </c>
      <c r="E254">
        <v>0</v>
      </c>
      <c r="G254">
        <v>0</v>
      </c>
    </row>
    <row r="255" spans="1:7">
      <c r="A255" t="s">
        <v>147</v>
      </c>
      <c r="E255">
        <v>195</v>
      </c>
      <c r="G255">
        <v>195</v>
      </c>
    </row>
    <row r="256" spans="1:7">
      <c r="A256" t="s">
        <v>265</v>
      </c>
      <c r="F256">
        <v>0</v>
      </c>
      <c r="G256">
        <v>0</v>
      </c>
    </row>
    <row r="257" spans="1:7">
      <c r="A257" t="s">
        <v>1469</v>
      </c>
    </row>
    <row r="258" spans="1:7">
      <c r="A258" t="s">
        <v>473</v>
      </c>
      <c r="B258">
        <v>6288</v>
      </c>
      <c r="C258">
        <v>10704</v>
      </c>
      <c r="D258">
        <v>15537</v>
      </c>
      <c r="E258">
        <v>4598</v>
      </c>
      <c r="F258">
        <v>4133</v>
      </c>
      <c r="G258">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1470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1471</v>
      </c>
    </row>
    <row r="448" spans="1:7">
      <c r="A448" t="s">
        <v>1472</v>
      </c>
    </row>
    <row r="449" spans="1:7">
      <c r="A449" t="s">
        <v>400</v>
      </c>
      <c r="E449">
        <v>201</v>
      </c>
      <c r="F449">
        <v>30</v>
      </c>
      <c r="G449">
        <v>231</v>
      </c>
    </row>
    <row r="450" spans="1:7">
      <c r="A450" t="s">
        <v>153</v>
      </c>
      <c r="E450">
        <v>1580</v>
      </c>
      <c r="G450">
        <v>1580</v>
      </c>
    </row>
    <row r="451" spans="1:7">
      <c r="A451" t="s">
        <v>1473</v>
      </c>
      <c r="F451">
        <v>151</v>
      </c>
      <c r="G451">
        <v>151</v>
      </c>
    </row>
    <row r="452" spans="1:7">
      <c r="A452" t="s">
        <v>473</v>
      </c>
      <c r="C452">
        <v>1866</v>
      </c>
      <c r="D452">
        <v>2445</v>
      </c>
      <c r="E452">
        <v>5402</v>
      </c>
      <c r="F452">
        <v>3784</v>
      </c>
      <c r="G452">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1474</v>
      </c>
      <c r="E472">
        <v>260</v>
      </c>
      <c r="F472">
        <v>129</v>
      </c>
      <c r="G472">
        <v>389</v>
      </c>
    </row>
    <row r="473" spans="1:7">
      <c r="A473" t="s">
        <v>1475</v>
      </c>
    </row>
    <row r="474" spans="1:7">
      <c r="A474" t="s">
        <v>473</v>
      </c>
      <c r="B474">
        <v>4596</v>
      </c>
      <c r="C474">
        <v>3924</v>
      </c>
      <c r="D474">
        <v>3428</v>
      </c>
      <c r="E474">
        <v>1980</v>
      </c>
      <c r="F474">
        <v>1544</v>
      </c>
      <c r="G474">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1476</v>
      </c>
    </row>
    <row r="488" spans="1:7">
      <c r="A488" t="s">
        <v>1477</v>
      </c>
    </row>
    <row r="489" spans="1:7">
      <c r="A489" t="s">
        <v>1478</v>
      </c>
    </row>
    <row r="490" spans="1:7">
      <c r="A490" t="s">
        <v>1479</v>
      </c>
    </row>
    <row r="491" spans="1:7">
      <c r="A491" t="s">
        <v>1480</v>
      </c>
    </row>
    <row r="492" spans="1:7">
      <c r="A492" t="s">
        <v>473</v>
      </c>
      <c r="B492">
        <v>2983</v>
      </c>
      <c r="C492">
        <v>3593</v>
      </c>
      <c r="D492">
        <v>3943</v>
      </c>
      <c r="E492">
        <v>711</v>
      </c>
      <c r="F492">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1481</v>
      </c>
      <c r="B506">
        <v>6</v>
      </c>
      <c r="G506">
        <v>6</v>
      </c>
    </row>
    <row r="507" spans="1:7">
      <c r="A507" t="s">
        <v>1482</v>
      </c>
    </row>
    <row r="508" spans="1:7">
      <c r="A508" t="s">
        <v>505</v>
      </c>
    </row>
    <row r="509" spans="1:7">
      <c r="A509" t="s">
        <v>223</v>
      </c>
      <c r="D509">
        <v>610</v>
      </c>
      <c r="E509">
        <v>2523</v>
      </c>
      <c r="G509">
        <v>3133</v>
      </c>
    </row>
    <row r="510" spans="1:7">
      <c r="A510" t="s">
        <v>1483</v>
      </c>
    </row>
    <row r="511" spans="1:7">
      <c r="A511" t="s">
        <v>473</v>
      </c>
      <c r="B511">
        <v>3758</v>
      </c>
      <c r="C511">
        <v>3342</v>
      </c>
      <c r="D511">
        <v>2404</v>
      </c>
      <c r="E511">
        <v>3965</v>
      </c>
      <c r="F511">
        <v>437</v>
      </c>
      <c r="G511">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1484</v>
      </c>
      <c r="B523">
        <v>155</v>
      </c>
      <c r="G523">
        <v>155</v>
      </c>
    </row>
    <row r="524" spans="1:7">
      <c r="A524" t="s">
        <v>1485</v>
      </c>
    </row>
    <row r="525" spans="1:7">
      <c r="A525" t="s">
        <v>473</v>
      </c>
      <c r="B525">
        <v>2363</v>
      </c>
      <c r="C525">
        <v>2146</v>
      </c>
      <c r="D525">
        <v>2345</v>
      </c>
      <c r="E525">
        <v>1790</v>
      </c>
      <c r="G525">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1486</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1487</v>
      </c>
    </row>
    <row r="659" spans="1:7">
      <c r="A659" t="s">
        <v>130</v>
      </c>
      <c r="F659">
        <v>391</v>
      </c>
      <c r="G659">
        <v>391</v>
      </c>
    </row>
    <row r="660" spans="1:7">
      <c r="A660" t="s">
        <v>473</v>
      </c>
      <c r="B660">
        <v>2410</v>
      </c>
      <c r="C660">
        <v>3698</v>
      </c>
      <c r="D660">
        <v>2288</v>
      </c>
      <c r="E660">
        <v>861</v>
      </c>
      <c r="F660">
        <v>544</v>
      </c>
      <c r="G660">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1488</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1488</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1095</v>
      </c>
    </row>
    <row r="701" spans="1:7">
      <c r="A701" t="s">
        <v>473</v>
      </c>
      <c r="B701">
        <v>3421</v>
      </c>
      <c r="C701">
        <v>4269</v>
      </c>
      <c r="D701">
        <v>5361</v>
      </c>
      <c r="E701">
        <v>3598</v>
      </c>
      <c r="F701">
        <v>1314</v>
      </c>
      <c r="G701">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1095</v>
      </c>
      <c r="D717">
        <v>1491</v>
      </c>
      <c r="E717">
        <v>1549</v>
      </c>
      <c r="G717">
        <v>3040</v>
      </c>
    </row>
    <row r="718" spans="1:7">
      <c r="A718" t="s">
        <v>1489</v>
      </c>
    </row>
    <row r="719" spans="1:7">
      <c r="A719" t="s">
        <v>997</v>
      </c>
      <c r="E719">
        <v>903</v>
      </c>
      <c r="G719">
        <v>903</v>
      </c>
    </row>
    <row r="720" spans="1:7">
      <c r="A720" t="s">
        <v>142</v>
      </c>
      <c r="F720">
        <v>285</v>
      </c>
      <c r="G720">
        <v>285</v>
      </c>
    </row>
    <row r="721" spans="1:7">
      <c r="A721" t="s">
        <v>473</v>
      </c>
      <c r="C721">
        <v>992</v>
      </c>
      <c r="D721">
        <v>6977</v>
      </c>
      <c r="E721">
        <v>2557</v>
      </c>
      <c r="F721">
        <v>538</v>
      </c>
      <c r="G721">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1488</v>
      </c>
      <c r="B728">
        <v>2498</v>
      </c>
      <c r="C728">
        <v>1192</v>
      </c>
      <c r="D728">
        <v>1925</v>
      </c>
      <c r="G728">
        <v>5615</v>
      </c>
    </row>
    <row r="729" spans="1:7">
      <c r="A729" t="s">
        <v>509</v>
      </c>
      <c r="E729">
        <v>443</v>
      </c>
      <c r="G729">
        <v>443</v>
      </c>
    </row>
    <row r="730" spans="1:7">
      <c r="A730" t="s">
        <v>1095</v>
      </c>
      <c r="B730">
        <v>918</v>
      </c>
      <c r="G730">
        <v>918</v>
      </c>
    </row>
    <row r="731" spans="1:7">
      <c r="A731" t="s">
        <v>997</v>
      </c>
      <c r="B731">
        <v>254</v>
      </c>
      <c r="C731">
        <v>1686</v>
      </c>
      <c r="D731">
        <v>611</v>
      </c>
      <c r="G731">
        <v>2551</v>
      </c>
    </row>
    <row r="732" spans="1:7">
      <c r="A732" t="s">
        <v>142</v>
      </c>
      <c r="E732">
        <v>82</v>
      </c>
      <c r="G732">
        <v>82</v>
      </c>
    </row>
    <row r="733" spans="1:7">
      <c r="A733" t="s">
        <v>254</v>
      </c>
      <c r="C733">
        <v>329</v>
      </c>
      <c r="D733">
        <v>333</v>
      </c>
      <c r="G733">
        <v>662</v>
      </c>
    </row>
    <row r="734" spans="1:7">
      <c r="A734" t="s">
        <v>1038</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1488</v>
      </c>
    </row>
    <row r="748" spans="1:7">
      <c r="A748" t="s">
        <v>997</v>
      </c>
      <c r="D748">
        <v>250</v>
      </c>
      <c r="G748">
        <v>250</v>
      </c>
    </row>
    <row r="749" spans="1:7">
      <c r="A749" t="s">
        <v>1038</v>
      </c>
      <c r="B749">
        <v>1238</v>
      </c>
      <c r="C749">
        <v>1531</v>
      </c>
      <c r="D749">
        <v>1250</v>
      </c>
      <c r="E749">
        <v>361</v>
      </c>
      <c r="G749">
        <v>4380</v>
      </c>
    </row>
    <row r="750" spans="1:7">
      <c r="A750" t="s">
        <v>255</v>
      </c>
      <c r="B750">
        <v>711</v>
      </c>
      <c r="G750">
        <v>711</v>
      </c>
    </row>
    <row r="751" spans="1:7">
      <c r="A751" t="s">
        <v>1490</v>
      </c>
      <c r="D751">
        <v>75</v>
      </c>
      <c r="G751">
        <v>75</v>
      </c>
    </row>
    <row r="752" spans="1:7">
      <c r="A752" t="s">
        <v>1002</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1030</v>
      </c>
      <c r="E755">
        <v>754</v>
      </c>
      <c r="G755">
        <v>754</v>
      </c>
    </row>
    <row r="756" spans="1:7">
      <c r="A756" t="s">
        <v>1004</v>
      </c>
      <c r="E756">
        <v>562</v>
      </c>
      <c r="G756">
        <v>562</v>
      </c>
    </row>
    <row r="757" spans="1:7">
      <c r="A757" t="s">
        <v>473</v>
      </c>
      <c r="B757">
        <v>2820</v>
      </c>
      <c r="C757">
        <v>3809</v>
      </c>
      <c r="D757">
        <v>2830</v>
      </c>
      <c r="E757">
        <v>4553</v>
      </c>
      <c r="F757">
        <v>545</v>
      </c>
      <c r="G757">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1038</v>
      </c>
    </row>
    <row r="769" spans="1:7">
      <c r="A769" t="s">
        <v>1002</v>
      </c>
    </row>
    <row r="770" spans="1:7">
      <c r="A770" t="s">
        <v>132</v>
      </c>
      <c r="C770">
        <v>120</v>
      </c>
      <c r="D770">
        <v>190</v>
      </c>
      <c r="G770">
        <v>310</v>
      </c>
    </row>
    <row r="771" spans="1:7">
      <c r="A771" t="s">
        <v>890</v>
      </c>
      <c r="B771">
        <v>839</v>
      </c>
      <c r="D771">
        <v>616</v>
      </c>
      <c r="E771">
        <v>969</v>
      </c>
      <c r="F771">
        <v>552</v>
      </c>
      <c r="G771">
        <v>2976</v>
      </c>
    </row>
    <row r="772" spans="1:7">
      <c r="A772" t="s">
        <v>1030</v>
      </c>
      <c r="B772">
        <v>1285</v>
      </c>
      <c r="G772">
        <v>1285</v>
      </c>
    </row>
    <row r="773" spans="1:7">
      <c r="A773" t="s">
        <v>1004</v>
      </c>
      <c r="B773">
        <v>978</v>
      </c>
      <c r="C773">
        <v>675</v>
      </c>
      <c r="D773">
        <v>170</v>
      </c>
      <c r="G773">
        <v>1823</v>
      </c>
    </row>
    <row r="774" spans="1:7">
      <c r="A774" t="s">
        <v>431</v>
      </c>
      <c r="B774">
        <v>153</v>
      </c>
      <c r="D774">
        <v>260</v>
      </c>
      <c r="G774">
        <v>413</v>
      </c>
    </row>
    <row r="775" spans="1:7">
      <c r="A775" t="s">
        <v>1491</v>
      </c>
      <c r="B775">
        <v>329</v>
      </c>
      <c r="C775">
        <v>427</v>
      </c>
      <c r="D775">
        <v>537</v>
      </c>
      <c r="E775">
        <v>646</v>
      </c>
      <c r="F775">
        <v>793</v>
      </c>
      <c r="G775">
        <v>2732</v>
      </c>
    </row>
    <row r="776" spans="1:7">
      <c r="A776" t="s">
        <v>1127</v>
      </c>
      <c r="B776">
        <v>335</v>
      </c>
      <c r="G776">
        <v>335</v>
      </c>
    </row>
    <row r="777" spans="1:7">
      <c r="A777" t="s">
        <v>1492</v>
      </c>
      <c r="B777">
        <v>415</v>
      </c>
      <c r="C777">
        <v>291</v>
      </c>
      <c r="F777">
        <v>755</v>
      </c>
      <c r="G777">
        <v>1461</v>
      </c>
    </row>
    <row r="778" spans="1:7">
      <c r="A778" t="s">
        <v>1013</v>
      </c>
      <c r="C778">
        <v>1231</v>
      </c>
      <c r="D778">
        <v>1538</v>
      </c>
      <c r="E778">
        <v>1377</v>
      </c>
      <c r="G778">
        <v>4146</v>
      </c>
    </row>
    <row r="779" spans="1:7">
      <c r="A779" t="s">
        <v>1019</v>
      </c>
      <c r="D779">
        <v>1205</v>
      </c>
      <c r="E779">
        <v>1000</v>
      </c>
      <c r="G779">
        <v>2205</v>
      </c>
    </row>
    <row r="780" spans="1:7">
      <c r="A780" t="s">
        <v>961</v>
      </c>
      <c r="D780">
        <v>240</v>
      </c>
      <c r="E780">
        <v>504</v>
      </c>
      <c r="G780">
        <v>744</v>
      </c>
    </row>
    <row r="781" spans="1:7">
      <c r="A781" t="s">
        <v>1493</v>
      </c>
      <c r="F781">
        <v>4135</v>
      </c>
      <c r="G781">
        <v>4135</v>
      </c>
    </row>
    <row r="782" spans="1:7">
      <c r="A782" t="s">
        <v>1360</v>
      </c>
      <c r="F782">
        <v>551</v>
      </c>
      <c r="G782">
        <v>551</v>
      </c>
    </row>
    <row r="783" spans="1:7">
      <c r="A783" t="s">
        <v>1494</v>
      </c>
    </row>
    <row r="784" spans="1:7">
      <c r="A784" t="s">
        <v>473</v>
      </c>
      <c r="B784">
        <v>4394</v>
      </c>
      <c r="C784">
        <v>2968</v>
      </c>
      <c r="D784">
        <v>5524</v>
      </c>
      <c r="E784">
        <v>5070</v>
      </c>
      <c r="F784">
        <v>6786</v>
      </c>
      <c r="G784">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1030</v>
      </c>
    </row>
    <row r="797" spans="1:7">
      <c r="A797" t="s">
        <v>1492</v>
      </c>
      <c r="B797">
        <v>1418</v>
      </c>
      <c r="C797">
        <v>701</v>
      </c>
      <c r="E797">
        <v>614</v>
      </c>
      <c r="F797">
        <v>486</v>
      </c>
      <c r="G797">
        <v>3219</v>
      </c>
    </row>
    <row r="798" spans="1:7">
      <c r="A798" t="s">
        <v>1013</v>
      </c>
      <c r="B798">
        <v>600</v>
      </c>
      <c r="G798">
        <v>600</v>
      </c>
    </row>
    <row r="799" spans="1:7">
      <c r="A799" t="s">
        <v>1019</v>
      </c>
      <c r="B799">
        <v>1002</v>
      </c>
      <c r="C799">
        <v>268</v>
      </c>
      <c r="G799">
        <v>1270</v>
      </c>
    </row>
    <row r="800" spans="1:7">
      <c r="A800" t="s">
        <v>961</v>
      </c>
      <c r="B800">
        <v>80</v>
      </c>
      <c r="G800">
        <v>80</v>
      </c>
    </row>
    <row r="801" spans="1:7">
      <c r="A801" t="s">
        <v>1493</v>
      </c>
      <c r="B801">
        <v>2251</v>
      </c>
      <c r="C801">
        <v>2014</v>
      </c>
      <c r="D801">
        <v>1868</v>
      </c>
      <c r="E801">
        <v>2157</v>
      </c>
      <c r="F801">
        <v>2953</v>
      </c>
      <c r="G801">
        <v>11243</v>
      </c>
    </row>
    <row r="802" spans="1:7">
      <c r="A802" t="s">
        <v>1360</v>
      </c>
      <c r="B802">
        <v>454</v>
      </c>
      <c r="C802">
        <v>251</v>
      </c>
      <c r="D802">
        <v>224</v>
      </c>
      <c r="E802">
        <v>789</v>
      </c>
      <c r="G802">
        <v>1718</v>
      </c>
    </row>
    <row r="803" spans="1:7">
      <c r="A803" t="s">
        <v>1232</v>
      </c>
      <c r="C803">
        <v>1253</v>
      </c>
      <c r="D803">
        <v>1351</v>
      </c>
      <c r="E803">
        <v>443</v>
      </c>
      <c r="G803">
        <v>3047</v>
      </c>
    </row>
    <row r="804" spans="1:7">
      <c r="A804" t="s">
        <v>1008</v>
      </c>
      <c r="C804">
        <v>1850</v>
      </c>
      <c r="D804">
        <v>1276</v>
      </c>
      <c r="E804">
        <v>1479</v>
      </c>
      <c r="G804">
        <v>4605</v>
      </c>
    </row>
    <row r="805" spans="1:7">
      <c r="A805" t="s">
        <v>1054</v>
      </c>
      <c r="D805">
        <v>1118</v>
      </c>
      <c r="E805">
        <v>1472</v>
      </c>
      <c r="G805">
        <v>2590</v>
      </c>
    </row>
    <row r="806" spans="1:7">
      <c r="A806" t="s">
        <v>1050</v>
      </c>
      <c r="E806">
        <v>1393</v>
      </c>
      <c r="G806">
        <v>1393</v>
      </c>
    </row>
    <row r="807" spans="1:7">
      <c r="A807" t="s">
        <v>473</v>
      </c>
      <c r="B807">
        <v>7888</v>
      </c>
      <c r="C807">
        <v>8152</v>
      </c>
      <c r="D807">
        <v>7103</v>
      </c>
      <c r="E807">
        <v>10576</v>
      </c>
      <c r="F807">
        <v>4760</v>
      </c>
      <c r="G807">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1492</v>
      </c>
      <c r="B820">
        <v>225</v>
      </c>
      <c r="C820">
        <v>1287</v>
      </c>
      <c r="D820">
        <v>1185</v>
      </c>
      <c r="E820">
        <v>508</v>
      </c>
      <c r="G820">
        <v>3205</v>
      </c>
    </row>
    <row r="821" spans="1:7">
      <c r="A821" t="s">
        <v>1019</v>
      </c>
      <c r="D821">
        <v>334</v>
      </c>
      <c r="G821">
        <v>334</v>
      </c>
    </row>
    <row r="822" spans="1:7">
      <c r="A822" t="s">
        <v>1493</v>
      </c>
      <c r="C822">
        <v>216</v>
      </c>
      <c r="G822">
        <v>216</v>
      </c>
    </row>
    <row r="823" spans="1:7">
      <c r="A823" t="s">
        <v>1360</v>
      </c>
      <c r="B823">
        <v>1088</v>
      </c>
      <c r="C823">
        <v>557</v>
      </c>
      <c r="D823">
        <v>512</v>
      </c>
      <c r="E823">
        <v>369</v>
      </c>
      <c r="G823">
        <v>2526</v>
      </c>
    </row>
    <row r="824" spans="1:7">
      <c r="A824" t="s">
        <v>1232</v>
      </c>
      <c r="B824">
        <v>192</v>
      </c>
      <c r="G824">
        <v>192</v>
      </c>
    </row>
    <row r="825" spans="1:7">
      <c r="A825" t="s">
        <v>1054</v>
      </c>
      <c r="B825">
        <v>1174</v>
      </c>
      <c r="C825">
        <v>1597</v>
      </c>
      <c r="D825">
        <v>308</v>
      </c>
      <c r="G825">
        <v>3079</v>
      </c>
    </row>
    <row r="826" spans="1:7">
      <c r="A826" t="s">
        <v>1050</v>
      </c>
      <c r="B826">
        <v>1545</v>
      </c>
      <c r="C826">
        <v>995</v>
      </c>
      <c r="G826">
        <v>2540</v>
      </c>
    </row>
    <row r="827" spans="1:7">
      <c r="A827" t="s">
        <v>963</v>
      </c>
      <c r="D827">
        <v>333</v>
      </c>
      <c r="G827">
        <v>333</v>
      </c>
    </row>
    <row r="828" spans="1:7">
      <c r="A828" t="s">
        <v>1495</v>
      </c>
      <c r="D828">
        <v>160</v>
      </c>
      <c r="G828">
        <v>160</v>
      </c>
    </row>
    <row r="829" spans="1:7">
      <c r="A829" t="s">
        <v>586</v>
      </c>
      <c r="D829">
        <v>1282</v>
      </c>
      <c r="E829">
        <v>980</v>
      </c>
      <c r="G829">
        <v>2262</v>
      </c>
    </row>
    <row r="830" spans="1:7">
      <c r="A830" t="s">
        <v>1351</v>
      </c>
    </row>
    <row r="831" spans="1:7">
      <c r="A831" t="s">
        <v>473</v>
      </c>
      <c r="B831">
        <v>5232</v>
      </c>
      <c r="C831">
        <v>5991</v>
      </c>
      <c r="D831">
        <v>4240</v>
      </c>
      <c r="E831">
        <v>3081</v>
      </c>
      <c r="F831">
        <v>268</v>
      </c>
      <c r="G831">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1492</v>
      </c>
      <c r="B840">
        <v>916</v>
      </c>
      <c r="C840">
        <v>144</v>
      </c>
      <c r="G840">
        <v>1060</v>
      </c>
    </row>
    <row r="841" spans="1:7">
      <c r="A841" t="s">
        <v>1054</v>
      </c>
    </row>
    <row r="842" spans="1:7">
      <c r="A842" t="s">
        <v>1050</v>
      </c>
    </row>
    <row r="843" spans="1:7">
      <c r="A843" t="s">
        <v>586</v>
      </c>
      <c r="B843">
        <v>828</v>
      </c>
      <c r="C843">
        <v>150</v>
      </c>
      <c r="E843">
        <v>688</v>
      </c>
      <c r="G843">
        <v>1666</v>
      </c>
    </row>
    <row r="844" spans="1:7">
      <c r="A844" t="s">
        <v>1496</v>
      </c>
      <c r="B844">
        <v>233</v>
      </c>
      <c r="G844">
        <v>233</v>
      </c>
    </row>
    <row r="845" spans="1:7">
      <c r="A845" t="s">
        <v>1060</v>
      </c>
      <c r="B845">
        <v>1768</v>
      </c>
      <c r="C845">
        <v>510</v>
      </c>
      <c r="G845">
        <v>2278</v>
      </c>
    </row>
    <row r="846" spans="1:7">
      <c r="A846" t="s">
        <v>1417</v>
      </c>
      <c r="B846">
        <v>220</v>
      </c>
      <c r="C846">
        <v>435</v>
      </c>
      <c r="D846">
        <v>227</v>
      </c>
      <c r="E846">
        <v>487</v>
      </c>
      <c r="F846">
        <v>123</v>
      </c>
      <c r="G846">
        <v>1492</v>
      </c>
    </row>
    <row r="847" spans="1:7">
      <c r="A847" t="s">
        <v>896</v>
      </c>
      <c r="B847">
        <v>60</v>
      </c>
      <c r="C847">
        <v>219</v>
      </c>
      <c r="G847">
        <v>279</v>
      </c>
    </row>
    <row r="848" spans="1:7">
      <c r="A848" t="s">
        <v>1151</v>
      </c>
      <c r="D848">
        <v>240</v>
      </c>
      <c r="G848">
        <v>240</v>
      </c>
    </row>
    <row r="849" spans="1:7">
      <c r="A849" t="s">
        <v>1497</v>
      </c>
      <c r="C849">
        <v>1603</v>
      </c>
      <c r="D849">
        <v>791</v>
      </c>
      <c r="E849">
        <v>2803</v>
      </c>
      <c r="G849">
        <v>5197</v>
      </c>
    </row>
    <row r="850" spans="1:7">
      <c r="A850" t="s">
        <v>909</v>
      </c>
      <c r="C850">
        <v>927</v>
      </c>
      <c r="D850">
        <v>1221</v>
      </c>
      <c r="E850">
        <v>1023</v>
      </c>
      <c r="G850">
        <v>3171</v>
      </c>
    </row>
    <row r="851" spans="1:7">
      <c r="A851" t="s">
        <v>1064</v>
      </c>
      <c r="C851">
        <v>974</v>
      </c>
      <c r="D851">
        <v>1312</v>
      </c>
      <c r="E851">
        <v>359</v>
      </c>
      <c r="G851">
        <v>2645</v>
      </c>
    </row>
    <row r="852" spans="1:7">
      <c r="A852" t="s">
        <v>1052</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963</v>
      </c>
    </row>
    <row r="865" spans="1:7">
      <c r="A865" t="s">
        <v>1417</v>
      </c>
      <c r="C865">
        <v>413</v>
      </c>
      <c r="D865">
        <v>190</v>
      </c>
      <c r="E865">
        <v>1194</v>
      </c>
      <c r="F865">
        <v>306</v>
      </c>
      <c r="G865">
        <v>2103</v>
      </c>
    </row>
    <row r="866" spans="1:7">
      <c r="A866" t="s">
        <v>1497</v>
      </c>
      <c r="B866">
        <v>3343</v>
      </c>
      <c r="C866">
        <v>714</v>
      </c>
      <c r="D866">
        <v>2013</v>
      </c>
      <c r="E866">
        <v>1500</v>
      </c>
      <c r="F866">
        <v>1933</v>
      </c>
      <c r="G866">
        <v>9503</v>
      </c>
    </row>
    <row r="867" spans="1:7">
      <c r="A867" t="s">
        <v>909</v>
      </c>
      <c r="B867">
        <v>1100</v>
      </c>
      <c r="C867">
        <v>527</v>
      </c>
      <c r="D867">
        <v>553</v>
      </c>
      <c r="G867">
        <v>2180</v>
      </c>
    </row>
    <row r="868" spans="1:7">
      <c r="A868" t="s">
        <v>1064</v>
      </c>
      <c r="C868">
        <v>230</v>
      </c>
      <c r="G868">
        <v>230</v>
      </c>
    </row>
    <row r="869" spans="1:7">
      <c r="A869" t="s">
        <v>1052</v>
      </c>
      <c r="B869">
        <v>853</v>
      </c>
      <c r="G869">
        <v>853</v>
      </c>
    </row>
    <row r="870" spans="1:7">
      <c r="A870" t="s">
        <v>915</v>
      </c>
      <c r="B870">
        <v>1186</v>
      </c>
      <c r="C870">
        <v>1564</v>
      </c>
      <c r="D870">
        <v>1012</v>
      </c>
      <c r="E870">
        <v>588</v>
      </c>
      <c r="G870">
        <v>4350</v>
      </c>
    </row>
    <row r="871" spans="1:7">
      <c r="A871" t="s">
        <v>1058</v>
      </c>
      <c r="C871">
        <v>1007</v>
      </c>
      <c r="D871">
        <v>1672</v>
      </c>
      <c r="E871">
        <v>1544</v>
      </c>
      <c r="G871">
        <v>4223</v>
      </c>
    </row>
    <row r="872" spans="1:7">
      <c r="A872" t="s">
        <v>1093</v>
      </c>
      <c r="C872">
        <v>1182</v>
      </c>
      <c r="D872">
        <v>1604</v>
      </c>
      <c r="E872">
        <v>1268</v>
      </c>
      <c r="G872">
        <v>4054</v>
      </c>
    </row>
    <row r="873" spans="1:7">
      <c r="A873" t="s">
        <v>940</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963</v>
      </c>
      <c r="B887">
        <v>270</v>
      </c>
      <c r="C887">
        <v>60</v>
      </c>
      <c r="G887">
        <v>330</v>
      </c>
    </row>
    <row r="888" spans="1:7">
      <c r="A888" t="s">
        <v>1060</v>
      </c>
    </row>
    <row r="889" spans="1:7">
      <c r="A889" t="s">
        <v>1417</v>
      </c>
      <c r="B889">
        <v>203</v>
      </c>
      <c r="C889">
        <v>996</v>
      </c>
      <c r="D889">
        <v>1147</v>
      </c>
      <c r="E889">
        <v>1053</v>
      </c>
      <c r="F889">
        <v>955</v>
      </c>
      <c r="G889">
        <v>4354</v>
      </c>
    </row>
    <row r="890" spans="1:7">
      <c r="A890" t="s">
        <v>1497</v>
      </c>
      <c r="B890">
        <v>820</v>
      </c>
      <c r="C890">
        <v>2077</v>
      </c>
      <c r="D890">
        <v>1096</v>
      </c>
      <c r="G890">
        <v>3993</v>
      </c>
    </row>
    <row r="891" spans="1:7">
      <c r="A891" t="s">
        <v>909</v>
      </c>
      <c r="C891">
        <v>1647</v>
      </c>
      <c r="D891">
        <v>343</v>
      </c>
      <c r="G891">
        <v>1990</v>
      </c>
    </row>
    <row r="892" spans="1:7">
      <c r="A892" t="s">
        <v>1058</v>
      </c>
      <c r="B892">
        <v>587</v>
      </c>
      <c r="C892">
        <v>115</v>
      </c>
      <c r="G892">
        <v>702</v>
      </c>
    </row>
    <row r="893" spans="1:7">
      <c r="A893" t="s">
        <v>1062</v>
      </c>
      <c r="C893">
        <v>1509</v>
      </c>
      <c r="D893">
        <v>1087</v>
      </c>
      <c r="E893">
        <v>777</v>
      </c>
      <c r="G893">
        <v>3373</v>
      </c>
    </row>
    <row r="894" spans="1:7">
      <c r="A894" t="s">
        <v>1093</v>
      </c>
      <c r="B894">
        <v>1310</v>
      </c>
      <c r="G894">
        <v>1310</v>
      </c>
    </row>
    <row r="895" spans="1:7">
      <c r="A895" t="s">
        <v>940</v>
      </c>
      <c r="F895">
        <v>168</v>
      </c>
      <c r="G895">
        <v>168</v>
      </c>
    </row>
    <row r="896" spans="1:7">
      <c r="A896" t="s">
        <v>913</v>
      </c>
      <c r="B896">
        <v>1323</v>
      </c>
      <c r="C896">
        <v>1516</v>
      </c>
      <c r="D896">
        <v>790</v>
      </c>
      <c r="E896">
        <v>930</v>
      </c>
      <c r="F896">
        <v>408</v>
      </c>
      <c r="G896">
        <v>4967</v>
      </c>
    </row>
    <row r="897" spans="1:7">
      <c r="A897" t="s">
        <v>1498</v>
      </c>
      <c r="B897">
        <v>1224</v>
      </c>
      <c r="C897">
        <v>988</v>
      </c>
      <c r="D897">
        <v>2316</v>
      </c>
      <c r="E897">
        <v>2066</v>
      </c>
      <c r="G897">
        <v>6594</v>
      </c>
    </row>
    <row r="898" spans="1:7">
      <c r="A898" t="s">
        <v>1056</v>
      </c>
      <c r="C898">
        <v>1678</v>
      </c>
      <c r="E898">
        <v>394</v>
      </c>
      <c r="G898">
        <v>2072</v>
      </c>
    </row>
    <row r="899" spans="1:7">
      <c r="A899" t="s">
        <v>901</v>
      </c>
      <c r="D899">
        <v>3179</v>
      </c>
      <c r="G899">
        <v>3179</v>
      </c>
    </row>
    <row r="900" spans="1:7">
      <c r="A900" t="s">
        <v>1147</v>
      </c>
      <c r="E900">
        <v>978</v>
      </c>
      <c r="G900">
        <v>978</v>
      </c>
    </row>
    <row r="901" spans="1:7">
      <c r="A901" t="s">
        <v>1159</v>
      </c>
      <c r="E901">
        <v>502</v>
      </c>
      <c r="G901">
        <v>502</v>
      </c>
    </row>
    <row r="902" spans="1:7">
      <c r="A902" t="s">
        <v>903</v>
      </c>
      <c r="E902">
        <v>346</v>
      </c>
      <c r="G902">
        <v>346</v>
      </c>
    </row>
    <row r="903" spans="1:7">
      <c r="A903" t="s">
        <v>473</v>
      </c>
      <c r="B903">
        <v>6492</v>
      </c>
      <c r="C903">
        <v>10726</v>
      </c>
      <c r="D903">
        <v>10129</v>
      </c>
      <c r="E903">
        <v>7046</v>
      </c>
      <c r="F903">
        <v>1591</v>
      </c>
      <c r="G90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1360</v>
      </c>
      <c r="F911">
        <v>569</v>
      </c>
      <c r="G911">
        <v>569</v>
      </c>
    </row>
    <row r="912" spans="1:7">
      <c r="A912" t="s">
        <v>1417</v>
      </c>
    </row>
    <row r="913" spans="1:7">
      <c r="A913" t="s">
        <v>896</v>
      </c>
      <c r="D913">
        <v>150</v>
      </c>
      <c r="G913">
        <v>150</v>
      </c>
    </row>
    <row r="914" spans="1:7">
      <c r="A914" t="s">
        <v>915</v>
      </c>
    </row>
    <row r="915" spans="1:7">
      <c r="A915" t="s">
        <v>1093</v>
      </c>
      <c r="B915">
        <v>701</v>
      </c>
      <c r="G915">
        <v>701</v>
      </c>
    </row>
    <row r="916" spans="1:7">
      <c r="A916" t="s">
        <v>940</v>
      </c>
      <c r="B916">
        <v>463</v>
      </c>
      <c r="C916">
        <v>633</v>
      </c>
      <c r="D916">
        <v>625</v>
      </c>
      <c r="G916">
        <v>1721</v>
      </c>
    </row>
    <row r="917" spans="1:7">
      <c r="A917" t="s">
        <v>913</v>
      </c>
    </row>
    <row r="918" spans="1:7">
      <c r="A918" t="s">
        <v>901</v>
      </c>
      <c r="B918">
        <v>882</v>
      </c>
      <c r="C918">
        <v>1072</v>
      </c>
      <c r="D918">
        <v>1034</v>
      </c>
      <c r="E918">
        <v>209</v>
      </c>
      <c r="G918">
        <v>3197</v>
      </c>
    </row>
    <row r="919" spans="1:7">
      <c r="A919" t="s">
        <v>1147</v>
      </c>
      <c r="B919">
        <v>1420</v>
      </c>
      <c r="C919">
        <v>990</v>
      </c>
      <c r="D919">
        <v>549</v>
      </c>
      <c r="G919">
        <v>2959</v>
      </c>
    </row>
    <row r="920" spans="1:7">
      <c r="A920" t="s">
        <v>1159</v>
      </c>
      <c r="B920">
        <v>259</v>
      </c>
      <c r="C920">
        <v>1087</v>
      </c>
      <c r="D920">
        <v>2206</v>
      </c>
      <c r="E920">
        <v>453</v>
      </c>
      <c r="G920">
        <v>4005</v>
      </c>
    </row>
    <row r="921" spans="1:7">
      <c r="A921" t="s">
        <v>903</v>
      </c>
      <c r="C921">
        <v>379</v>
      </c>
      <c r="D921">
        <v>208</v>
      </c>
      <c r="G921">
        <v>587</v>
      </c>
    </row>
    <row r="922" spans="1:7">
      <c r="A922" t="s">
        <v>1071</v>
      </c>
      <c r="B922">
        <v>579</v>
      </c>
      <c r="C922">
        <v>1120</v>
      </c>
      <c r="D922">
        <v>1488</v>
      </c>
      <c r="E922">
        <v>954</v>
      </c>
      <c r="G922">
        <v>4141</v>
      </c>
    </row>
    <row r="923" spans="1:7">
      <c r="A923" t="s">
        <v>1499</v>
      </c>
      <c r="B923">
        <v>365</v>
      </c>
      <c r="G923">
        <v>365</v>
      </c>
    </row>
    <row r="924" spans="1:7">
      <c r="A924" t="s">
        <v>947</v>
      </c>
      <c r="B924">
        <v>207</v>
      </c>
      <c r="G924">
        <v>207</v>
      </c>
    </row>
    <row r="925" spans="1:7">
      <c r="A925" t="s">
        <v>1247</v>
      </c>
      <c r="C925">
        <v>1691</v>
      </c>
      <c r="D925">
        <v>1998</v>
      </c>
      <c r="E925">
        <v>760</v>
      </c>
      <c r="F925">
        <v>3975</v>
      </c>
      <c r="G925">
        <v>8424</v>
      </c>
    </row>
    <row r="926" spans="1:7">
      <c r="A926" t="s">
        <v>1162</v>
      </c>
      <c r="D926">
        <v>1031</v>
      </c>
      <c r="G926">
        <v>1031</v>
      </c>
    </row>
    <row r="927" spans="1:7">
      <c r="A927" t="s">
        <v>938</v>
      </c>
      <c r="E927">
        <v>1063</v>
      </c>
      <c r="F927">
        <v>1263</v>
      </c>
      <c r="G927">
        <v>2326</v>
      </c>
    </row>
    <row r="928" spans="1:7">
      <c r="A928" t="s">
        <v>1419</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1294</v>
      </c>
      <c r="F932">
        <v>2948</v>
      </c>
      <c r="G932">
        <v>2948</v>
      </c>
    </row>
    <row r="933" spans="1:7">
      <c r="A933" t="s">
        <v>473</v>
      </c>
      <c r="B933">
        <v>8142</v>
      </c>
      <c r="C933">
        <v>11254</v>
      </c>
      <c r="D933">
        <v>13276</v>
      </c>
      <c r="E933">
        <v>5812</v>
      </c>
      <c r="F933">
        <v>9206</v>
      </c>
      <c r="G93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row>
    <row r="939" spans="1:7">
      <c r="A939" t="s">
        <v>1351</v>
      </c>
    </row>
    <row r="940" spans="1:7">
      <c r="A940" t="s">
        <v>1417</v>
      </c>
      <c r="B940">
        <v>560</v>
      </c>
      <c r="G940">
        <v>560</v>
      </c>
    </row>
    <row r="941" spans="1:7">
      <c r="A941" t="s">
        <v>915</v>
      </c>
    </row>
    <row r="942" spans="1:7">
      <c r="A942" t="s">
        <v>1093</v>
      </c>
      <c r="B942">
        <v>138</v>
      </c>
      <c r="G942">
        <v>138</v>
      </c>
    </row>
    <row r="943" spans="1:7">
      <c r="A943" t="s">
        <v>913</v>
      </c>
    </row>
    <row r="944" spans="1:7">
      <c r="A944" t="s">
        <v>901</v>
      </c>
      <c r="B944">
        <v>96</v>
      </c>
      <c r="G944">
        <v>96</v>
      </c>
    </row>
    <row r="945" spans="1:7">
      <c r="A945" t="s">
        <v>1147</v>
      </c>
      <c r="B945">
        <v>632</v>
      </c>
      <c r="G945">
        <v>632</v>
      </c>
    </row>
    <row r="946" spans="1:7">
      <c r="A946" t="s">
        <v>1159</v>
      </c>
      <c r="B946">
        <v>558</v>
      </c>
      <c r="G946">
        <v>558</v>
      </c>
    </row>
    <row r="947" spans="1:7">
      <c r="A947" t="s">
        <v>903</v>
      </c>
      <c r="B947">
        <v>562</v>
      </c>
      <c r="D947">
        <v>474</v>
      </c>
      <c r="E947">
        <v>606</v>
      </c>
      <c r="F947">
        <v>322</v>
      </c>
      <c r="G947">
        <v>1964</v>
      </c>
    </row>
    <row r="948" spans="1:7">
      <c r="A948" t="s">
        <v>1162</v>
      </c>
      <c r="B948">
        <v>1351</v>
      </c>
      <c r="D948">
        <v>890</v>
      </c>
      <c r="G948">
        <v>2241</v>
      </c>
    </row>
    <row r="949" spans="1:7">
      <c r="A949" t="s">
        <v>1294</v>
      </c>
      <c r="B949">
        <v>4084</v>
      </c>
      <c r="D949">
        <v>242</v>
      </c>
      <c r="G949">
        <v>4326</v>
      </c>
    </row>
    <row r="950" spans="1:7">
      <c r="A950" t="s">
        <v>1500</v>
      </c>
      <c r="B950">
        <v>748</v>
      </c>
      <c r="C950">
        <v>1062</v>
      </c>
      <c r="G950">
        <v>1810</v>
      </c>
    </row>
    <row r="951" spans="1:7">
      <c r="A951" t="s">
        <v>906</v>
      </c>
      <c r="B951">
        <v>435</v>
      </c>
      <c r="E951">
        <v>1123</v>
      </c>
      <c r="G951">
        <v>1558</v>
      </c>
    </row>
    <row r="952" spans="1:7">
      <c r="A952" t="s">
        <v>1068</v>
      </c>
      <c r="D952">
        <v>1580</v>
      </c>
      <c r="E952">
        <v>1258</v>
      </c>
      <c r="G952">
        <v>2838</v>
      </c>
    </row>
    <row r="953" spans="1:7">
      <c r="A953" t="s">
        <v>1066</v>
      </c>
      <c r="D953">
        <v>877</v>
      </c>
      <c r="E953">
        <v>814</v>
      </c>
      <c r="G953">
        <v>1691</v>
      </c>
    </row>
    <row r="954" spans="1:7">
      <c r="A954" t="s">
        <v>615</v>
      </c>
      <c r="D954">
        <v>711</v>
      </c>
      <c r="E954">
        <v>325</v>
      </c>
      <c r="F954">
        <v>430</v>
      </c>
      <c r="G954">
        <v>1466</v>
      </c>
    </row>
    <row r="955" spans="1:7">
      <c r="A955" t="s">
        <v>850</v>
      </c>
      <c r="D955">
        <v>1486</v>
      </c>
      <c r="E955">
        <v>2912</v>
      </c>
      <c r="F955">
        <v>2125</v>
      </c>
      <c r="G955">
        <v>6523</v>
      </c>
    </row>
    <row r="956" spans="1:7">
      <c r="A956" t="s">
        <v>1432</v>
      </c>
      <c r="D956">
        <v>1264</v>
      </c>
      <c r="E956">
        <v>1281</v>
      </c>
      <c r="G956">
        <v>2545</v>
      </c>
    </row>
    <row r="957" spans="1:7">
      <c r="A957" t="s">
        <v>1501</v>
      </c>
    </row>
    <row r="958" spans="1:7">
      <c r="A958" t="s">
        <v>1298</v>
      </c>
      <c r="D958">
        <v>3678</v>
      </c>
      <c r="E958">
        <v>3382</v>
      </c>
      <c r="G958">
        <v>7060</v>
      </c>
    </row>
    <row r="959" spans="1:7">
      <c r="A959" t="s">
        <v>1502</v>
      </c>
      <c r="F959">
        <v>1505</v>
      </c>
      <c r="G959">
        <v>1505</v>
      </c>
    </row>
    <row r="960" spans="1:7">
      <c r="A960" t="s">
        <v>1345</v>
      </c>
      <c r="E960">
        <v>424</v>
      </c>
      <c r="G960">
        <v>424</v>
      </c>
    </row>
    <row r="961" spans="1:7">
      <c r="A961" t="s">
        <v>1300</v>
      </c>
      <c r="E961">
        <v>598</v>
      </c>
      <c r="G961">
        <v>598</v>
      </c>
    </row>
    <row r="962" spans="1:7">
      <c r="A962" t="s">
        <v>473</v>
      </c>
      <c r="B962">
        <v>9164</v>
      </c>
      <c r="C962">
        <v>1062</v>
      </c>
      <c r="D962">
        <v>11202</v>
      </c>
      <c r="E962">
        <v>12723</v>
      </c>
      <c r="F962">
        <v>4382</v>
      </c>
      <c r="G962">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1417</v>
      </c>
      <c r="C970">
        <v>17</v>
      </c>
      <c r="G970">
        <v>17</v>
      </c>
    </row>
    <row r="971" spans="1:7">
      <c r="A971" t="s">
        <v>1093</v>
      </c>
    </row>
    <row r="972" spans="1:7">
      <c r="A972" t="s">
        <v>1159</v>
      </c>
      <c r="B972">
        <v>127</v>
      </c>
      <c r="G972">
        <v>127</v>
      </c>
    </row>
    <row r="973" spans="1:7">
      <c r="A973" t="s">
        <v>903</v>
      </c>
      <c r="B973">
        <v>420</v>
      </c>
      <c r="G973">
        <v>420</v>
      </c>
    </row>
    <row r="974" spans="1:7">
      <c r="A974" t="s">
        <v>1162</v>
      </c>
    </row>
    <row r="975" spans="1:7">
      <c r="A975" t="s">
        <v>906</v>
      </c>
      <c r="C975">
        <v>1917</v>
      </c>
      <c r="E975">
        <v>272</v>
      </c>
      <c r="G975">
        <v>2189</v>
      </c>
    </row>
    <row r="976" spans="1:7">
      <c r="A976" t="s">
        <v>1066</v>
      </c>
      <c r="B976">
        <v>956</v>
      </c>
      <c r="G976">
        <v>956</v>
      </c>
    </row>
    <row r="977" spans="1:7">
      <c r="A977" t="s">
        <v>615</v>
      </c>
      <c r="E977">
        <v>195</v>
      </c>
      <c r="G977">
        <v>195</v>
      </c>
    </row>
    <row r="978" spans="1:7">
      <c r="A978" t="s">
        <v>850</v>
      </c>
      <c r="B978">
        <v>1449</v>
      </c>
      <c r="G978">
        <v>1449</v>
      </c>
    </row>
    <row r="979" spans="1:7">
      <c r="A979" t="s">
        <v>1432</v>
      </c>
      <c r="B979">
        <v>1662</v>
      </c>
      <c r="C979">
        <v>2684</v>
      </c>
      <c r="F979">
        <v>51</v>
      </c>
      <c r="G979">
        <v>4397</v>
      </c>
    </row>
    <row r="980" spans="1:7">
      <c r="A980" t="s">
        <v>1296</v>
      </c>
      <c r="B980">
        <v>5466</v>
      </c>
      <c r="E980">
        <v>2252</v>
      </c>
      <c r="G980">
        <v>7718</v>
      </c>
    </row>
    <row r="981" spans="1:7">
      <c r="A981" t="s">
        <v>1502</v>
      </c>
      <c r="B981">
        <v>907</v>
      </c>
      <c r="G981">
        <v>907</v>
      </c>
    </row>
    <row r="982" spans="1:7">
      <c r="A982" t="s">
        <v>1345</v>
      </c>
      <c r="E982">
        <v>313</v>
      </c>
      <c r="F982">
        <v>3007</v>
      </c>
      <c r="G982">
        <v>3320</v>
      </c>
    </row>
    <row r="983" spans="1:7">
      <c r="A983" t="s">
        <v>1300</v>
      </c>
      <c r="B983">
        <v>1498</v>
      </c>
      <c r="C983">
        <v>3613</v>
      </c>
      <c r="E983">
        <v>1027</v>
      </c>
      <c r="F983">
        <v>490</v>
      </c>
      <c r="G983">
        <v>6628</v>
      </c>
    </row>
    <row r="984" spans="1:7">
      <c r="A984" t="s">
        <v>1503</v>
      </c>
      <c r="B984">
        <v>1505</v>
      </c>
      <c r="C984">
        <v>1518</v>
      </c>
      <c r="D984">
        <v>1968</v>
      </c>
      <c r="E984">
        <v>345</v>
      </c>
      <c r="F984">
        <v>375</v>
      </c>
      <c r="G984">
        <v>5711</v>
      </c>
    </row>
    <row r="985" spans="1:7">
      <c r="A985" t="s">
        <v>1100</v>
      </c>
      <c r="B985">
        <v>1471</v>
      </c>
      <c r="G985">
        <v>1471</v>
      </c>
    </row>
    <row r="986" spans="1:7">
      <c r="A986" t="s">
        <v>1097</v>
      </c>
      <c r="B986">
        <v>762</v>
      </c>
      <c r="C986">
        <v>1530</v>
      </c>
      <c r="D986">
        <v>954</v>
      </c>
      <c r="E986">
        <v>1603</v>
      </c>
      <c r="G986">
        <v>4849</v>
      </c>
    </row>
    <row r="987" spans="1:7">
      <c r="A987" t="s">
        <v>1103</v>
      </c>
      <c r="C987">
        <v>1679</v>
      </c>
      <c r="D987">
        <v>1429</v>
      </c>
      <c r="E987">
        <v>1624</v>
      </c>
      <c r="G987">
        <v>4732</v>
      </c>
    </row>
    <row r="988" spans="1:7">
      <c r="A988" t="s">
        <v>852</v>
      </c>
      <c r="C988">
        <v>2351</v>
      </c>
      <c r="D988">
        <v>1835</v>
      </c>
      <c r="E988">
        <v>2139</v>
      </c>
      <c r="F988">
        <v>789</v>
      </c>
      <c r="G988">
        <v>7114</v>
      </c>
    </row>
    <row r="989" spans="1:7">
      <c r="A989" t="s">
        <v>1504</v>
      </c>
      <c r="C989">
        <v>12</v>
      </c>
      <c r="G989">
        <v>12</v>
      </c>
    </row>
    <row r="990" spans="1:7">
      <c r="A990" t="s">
        <v>1505</v>
      </c>
      <c r="D990">
        <v>480</v>
      </c>
      <c r="F990">
        <v>448</v>
      </c>
      <c r="G990">
        <v>928</v>
      </c>
    </row>
    <row r="991" spans="1:7">
      <c r="A991" t="s">
        <v>1267</v>
      </c>
    </row>
    <row r="992" spans="1:7">
      <c r="A992" t="s">
        <v>1270</v>
      </c>
    </row>
    <row r="993" spans="1:7">
      <c r="A993" t="s">
        <v>1355</v>
      </c>
      <c r="C993">
        <v>136</v>
      </c>
      <c r="D993">
        <v>170</v>
      </c>
      <c r="F993">
        <v>15</v>
      </c>
      <c r="G993">
        <v>321</v>
      </c>
    </row>
    <row r="994" spans="1:7">
      <c r="A994" t="s">
        <v>1303</v>
      </c>
      <c r="E994">
        <v>1420</v>
      </c>
      <c r="F994">
        <v>3043</v>
      </c>
      <c r="G994">
        <v>4463</v>
      </c>
    </row>
    <row r="995" spans="1:7">
      <c r="A995" t="s">
        <v>1306</v>
      </c>
      <c r="E995">
        <v>2376</v>
      </c>
      <c r="F995">
        <v>1217</v>
      </c>
      <c r="G995">
        <v>3593</v>
      </c>
    </row>
    <row r="996" spans="1:7">
      <c r="A996" t="s">
        <v>1381</v>
      </c>
      <c r="F996">
        <v>1281</v>
      </c>
      <c r="G996">
        <v>1281</v>
      </c>
    </row>
    <row r="997" spans="1:7">
      <c r="A997" t="s">
        <v>473</v>
      </c>
      <c r="B997">
        <v>16669</v>
      </c>
      <c r="C997">
        <v>15577</v>
      </c>
      <c r="D997">
        <v>7386</v>
      </c>
      <c r="E997">
        <v>13736</v>
      </c>
      <c r="F997">
        <v>10987</v>
      </c>
      <c r="G997">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1351</v>
      </c>
    </row>
    <row r="1008" spans="1:7">
      <c r="A1008" t="s">
        <v>940</v>
      </c>
    </row>
    <row r="1009" spans="1:7">
      <c r="A1009" t="s">
        <v>913</v>
      </c>
    </row>
    <row r="1010" spans="1:7">
      <c r="A1010" t="s">
        <v>901</v>
      </c>
    </row>
    <row r="1011" spans="1:7">
      <c r="A1011" t="s">
        <v>903</v>
      </c>
      <c r="D1011">
        <v>426</v>
      </c>
      <c r="G1011">
        <v>426</v>
      </c>
    </row>
    <row r="1012" spans="1:7">
      <c r="A1012" t="s">
        <v>938</v>
      </c>
    </row>
    <row r="1013" spans="1:7">
      <c r="A1013" t="s">
        <v>1421</v>
      </c>
    </row>
    <row r="1014" spans="1:7">
      <c r="A1014" t="s">
        <v>1427</v>
      </c>
      <c r="C1014">
        <v>1175</v>
      </c>
      <c r="G1014">
        <v>1175</v>
      </c>
    </row>
    <row r="1015" spans="1:7">
      <c r="A1015" t="s">
        <v>1424</v>
      </c>
      <c r="C1015">
        <v>996</v>
      </c>
      <c r="G1015">
        <v>996</v>
      </c>
    </row>
    <row r="1016" spans="1:7">
      <c r="A1016" t="s">
        <v>906</v>
      </c>
      <c r="B1016">
        <v>900</v>
      </c>
      <c r="G1016">
        <v>900</v>
      </c>
    </row>
    <row r="1017" spans="1:7">
      <c r="A1017" t="s">
        <v>1068</v>
      </c>
    </row>
    <row r="1018" spans="1:7">
      <c r="A1018" t="s">
        <v>1066</v>
      </c>
    </row>
    <row r="1019" spans="1:7">
      <c r="A1019" t="s">
        <v>1503</v>
      </c>
      <c r="B1019">
        <v>2805</v>
      </c>
      <c r="C1019">
        <v>1397</v>
      </c>
      <c r="G1019">
        <v>4202</v>
      </c>
    </row>
    <row r="1020" spans="1:7">
      <c r="A1020" t="s">
        <v>1100</v>
      </c>
      <c r="B1020">
        <v>665</v>
      </c>
      <c r="C1020">
        <v>1360</v>
      </c>
      <c r="D1020">
        <v>1024</v>
      </c>
      <c r="G1020">
        <v>3049</v>
      </c>
    </row>
    <row r="1021" spans="1:7">
      <c r="A1021" t="s">
        <v>1097</v>
      </c>
      <c r="B1021">
        <v>805</v>
      </c>
      <c r="G1021">
        <v>805</v>
      </c>
    </row>
    <row r="1022" spans="1:7">
      <c r="A1022" t="s">
        <v>1103</v>
      </c>
      <c r="B1022">
        <v>572</v>
      </c>
      <c r="G1022">
        <v>572</v>
      </c>
    </row>
    <row r="1023" spans="1:7">
      <c r="A1023" t="s">
        <v>1505</v>
      </c>
      <c r="B1023">
        <v>1718</v>
      </c>
      <c r="C1023">
        <v>2478</v>
      </c>
      <c r="D1023">
        <v>1567</v>
      </c>
      <c r="G1023">
        <v>5763</v>
      </c>
    </row>
    <row r="1024" spans="1:7">
      <c r="A1024" t="s">
        <v>1303</v>
      </c>
      <c r="C1024">
        <v>3411</v>
      </c>
      <c r="G1024">
        <v>3411</v>
      </c>
    </row>
    <row r="1025" spans="1:7">
      <c r="A1025" t="s">
        <v>1393</v>
      </c>
      <c r="B1025">
        <v>82</v>
      </c>
      <c r="G1025">
        <v>82</v>
      </c>
    </row>
    <row r="1026" spans="1:7">
      <c r="A1026" t="s">
        <v>1306</v>
      </c>
      <c r="C1026">
        <v>3311</v>
      </c>
      <c r="G1026">
        <v>3311</v>
      </c>
    </row>
    <row r="1027" spans="1:7">
      <c r="A1027" t="s">
        <v>1272</v>
      </c>
    </row>
    <row r="1028" spans="1:7">
      <c r="A1028" t="s">
        <v>1381</v>
      </c>
      <c r="C1028">
        <v>2568</v>
      </c>
      <c r="G1028">
        <v>2568</v>
      </c>
    </row>
    <row r="1029" spans="1:7">
      <c r="A1029" t="s">
        <v>1130</v>
      </c>
      <c r="B1029">
        <v>286</v>
      </c>
      <c r="C1029">
        <v>357</v>
      </c>
      <c r="D1029">
        <v>331</v>
      </c>
      <c r="G1029">
        <v>974</v>
      </c>
    </row>
    <row r="1030" spans="1:7">
      <c r="A1030" t="s">
        <v>1378</v>
      </c>
      <c r="B1030">
        <v>1655</v>
      </c>
      <c r="C1030">
        <v>2537</v>
      </c>
      <c r="G1030">
        <v>4192</v>
      </c>
    </row>
    <row r="1031" spans="1:7">
      <c r="A1031" t="s">
        <v>1288</v>
      </c>
      <c r="C1031">
        <v>2382</v>
      </c>
      <c r="G1031">
        <v>2382</v>
      </c>
    </row>
    <row r="1032" spans="1:7">
      <c r="A1032" t="s">
        <v>1106</v>
      </c>
      <c r="C1032">
        <v>1100</v>
      </c>
      <c r="D1032">
        <v>855</v>
      </c>
      <c r="G1032">
        <v>1955</v>
      </c>
    </row>
    <row r="1033" spans="1:7">
      <c r="A1033" t="s">
        <v>1506</v>
      </c>
      <c r="C1033">
        <v>486</v>
      </c>
      <c r="G1033">
        <v>486</v>
      </c>
    </row>
    <row r="1034" spans="1:7">
      <c r="A1034" t="s">
        <v>1309</v>
      </c>
      <c r="C1034">
        <v>3634</v>
      </c>
      <c r="G1034">
        <v>3634</v>
      </c>
    </row>
    <row r="1035" spans="1:7">
      <c r="A1035" t="s">
        <v>1507</v>
      </c>
      <c r="D1035">
        <v>955</v>
      </c>
      <c r="G1035">
        <v>955</v>
      </c>
    </row>
    <row r="1036" spans="1:7">
      <c r="A1036" t="s">
        <v>1508</v>
      </c>
    </row>
    <row r="1037" spans="1:7">
      <c r="A1037" t="s">
        <v>1278</v>
      </c>
    </row>
    <row r="1038" spans="1:7">
      <c r="A1038" t="s">
        <v>1430</v>
      </c>
    </row>
    <row r="1039" spans="1:7">
      <c r="A1039" t="s">
        <v>1274</v>
      </c>
    </row>
    <row r="1040" spans="1:7">
      <c r="A1040" t="s">
        <v>1276</v>
      </c>
    </row>
    <row r="1041" spans="1:7">
      <c r="A1041" t="s">
        <v>1280</v>
      </c>
    </row>
    <row r="1042" spans="1:7">
      <c r="A1042" t="s">
        <v>1282</v>
      </c>
    </row>
    <row r="1043" spans="1:7">
      <c r="A1043" t="s">
        <v>1283</v>
      </c>
    </row>
    <row r="1044" spans="1:7">
      <c r="A1044" t="s">
        <v>473</v>
      </c>
      <c r="B1044">
        <v>9488</v>
      </c>
      <c r="C1044">
        <v>27260</v>
      </c>
      <c r="D1044">
        <v>5158</v>
      </c>
      <c r="G1044">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1071</v>
      </c>
      <c r="C1051">
        <v>175</v>
      </c>
      <c r="G1051">
        <v>175</v>
      </c>
    </row>
    <row r="1052" spans="1:7">
      <c r="A1052" t="s">
        <v>1247</v>
      </c>
      <c r="B1052">
        <v>602</v>
      </c>
      <c r="C1052">
        <v>1069</v>
      </c>
      <c r="D1052">
        <v>1129</v>
      </c>
      <c r="E1052">
        <v>1041</v>
      </c>
      <c r="F1052">
        <v>1824</v>
      </c>
      <c r="G1052">
        <v>5665</v>
      </c>
    </row>
    <row r="1053" spans="1:7">
      <c r="A1053" t="s">
        <v>1427</v>
      </c>
      <c r="B1053">
        <v>1515</v>
      </c>
      <c r="G1053">
        <v>1515</v>
      </c>
    </row>
    <row r="1054" spans="1:7">
      <c r="A1054" t="s">
        <v>1296</v>
      </c>
      <c r="E1054">
        <v>64</v>
      </c>
      <c r="G1054">
        <v>64</v>
      </c>
    </row>
    <row r="1055" spans="1:7">
      <c r="A1055" t="s">
        <v>1298</v>
      </c>
    </row>
    <row r="1056" spans="1:7">
      <c r="A1056" t="s">
        <v>1100</v>
      </c>
      <c r="B1056">
        <v>1610</v>
      </c>
      <c r="G1056">
        <v>1610</v>
      </c>
    </row>
    <row r="1057" spans="1:7">
      <c r="A1057" t="s">
        <v>1097</v>
      </c>
    </row>
    <row r="1058" spans="1:7">
      <c r="A1058" t="s">
        <v>1303</v>
      </c>
      <c r="E1058">
        <v>52</v>
      </c>
      <c r="G1058">
        <v>52</v>
      </c>
    </row>
    <row r="1059" spans="1:7">
      <c r="A1059" t="s">
        <v>1381</v>
      </c>
      <c r="E1059">
        <v>489</v>
      </c>
      <c r="F1059">
        <v>2020</v>
      </c>
      <c r="G1059">
        <v>2509</v>
      </c>
    </row>
    <row r="1060" spans="1:7">
      <c r="A1060" t="s">
        <v>1378</v>
      </c>
      <c r="B1060">
        <v>2113</v>
      </c>
      <c r="D1060">
        <v>1677</v>
      </c>
      <c r="E1060">
        <v>1316</v>
      </c>
      <c r="G1060">
        <v>5106</v>
      </c>
    </row>
    <row r="1061" spans="1:7">
      <c r="A1061" t="s">
        <v>1288</v>
      </c>
      <c r="B1061">
        <v>3084</v>
      </c>
      <c r="G1061">
        <v>3084</v>
      </c>
    </row>
    <row r="1062" spans="1:7">
      <c r="A1062" t="s">
        <v>1106</v>
      </c>
      <c r="B1062">
        <v>1622</v>
      </c>
      <c r="C1062">
        <v>1131</v>
      </c>
      <c r="G1062">
        <v>2753</v>
      </c>
    </row>
    <row r="1063" spans="1:7">
      <c r="A1063" t="s">
        <v>1506</v>
      </c>
      <c r="B1063">
        <v>600</v>
      </c>
      <c r="C1063">
        <v>610</v>
      </c>
      <c r="D1063">
        <v>974</v>
      </c>
      <c r="G1063">
        <v>2184</v>
      </c>
    </row>
    <row r="1064" spans="1:7">
      <c r="A1064" t="s">
        <v>1309</v>
      </c>
      <c r="B1064">
        <v>3376</v>
      </c>
      <c r="G1064">
        <v>3376</v>
      </c>
    </row>
    <row r="1065" spans="1:7">
      <c r="A1065" t="s">
        <v>1507</v>
      </c>
      <c r="B1065">
        <v>1765</v>
      </c>
      <c r="C1065">
        <v>1153</v>
      </c>
      <c r="D1065">
        <v>383</v>
      </c>
      <c r="E1065">
        <v>490</v>
      </c>
      <c r="G1065">
        <v>3791</v>
      </c>
    </row>
    <row r="1066" spans="1:7">
      <c r="A1066" t="s">
        <v>1509</v>
      </c>
      <c r="B1066">
        <v>545</v>
      </c>
      <c r="C1066">
        <v>1172</v>
      </c>
      <c r="D1066">
        <v>1256</v>
      </c>
      <c r="E1066">
        <v>272</v>
      </c>
      <c r="F1066">
        <v>86</v>
      </c>
      <c r="G1066">
        <v>3331</v>
      </c>
    </row>
    <row r="1067" spans="1:7">
      <c r="A1067" t="s">
        <v>1342</v>
      </c>
      <c r="B1067">
        <v>1829</v>
      </c>
      <c r="C1067">
        <v>2302</v>
      </c>
      <c r="D1067">
        <v>694</v>
      </c>
      <c r="G1067">
        <v>4825</v>
      </c>
    </row>
    <row r="1068" spans="1:7">
      <c r="A1068" t="s">
        <v>1291</v>
      </c>
      <c r="B1068">
        <v>1391</v>
      </c>
      <c r="C1068">
        <v>2916</v>
      </c>
      <c r="D1068">
        <v>2430</v>
      </c>
      <c r="G1068">
        <v>6737</v>
      </c>
    </row>
    <row r="1069" spans="1:7">
      <c r="A1069" t="s">
        <v>1025</v>
      </c>
      <c r="D1069">
        <v>466</v>
      </c>
      <c r="E1069">
        <v>345</v>
      </c>
      <c r="G1069">
        <v>811</v>
      </c>
    </row>
    <row r="1070" spans="1:7">
      <c r="A1070" t="s">
        <v>1109</v>
      </c>
      <c r="E1070">
        <v>1431</v>
      </c>
      <c r="G1070">
        <v>1431</v>
      </c>
    </row>
    <row r="1071" spans="1:7">
      <c r="A1071" t="s">
        <v>1044</v>
      </c>
      <c r="D1071">
        <v>1379</v>
      </c>
      <c r="E1071">
        <v>1154</v>
      </c>
      <c r="G1071">
        <v>2533</v>
      </c>
    </row>
    <row r="1072" spans="1:7">
      <c r="A1072" t="s">
        <v>1285</v>
      </c>
      <c r="D1072">
        <v>243</v>
      </c>
      <c r="G1072">
        <v>243</v>
      </c>
    </row>
    <row r="1073" spans="1:7">
      <c r="A1073" t="s">
        <v>1510</v>
      </c>
      <c r="F1073">
        <v>385</v>
      </c>
      <c r="G1073">
        <v>385</v>
      </c>
    </row>
    <row r="1074" spans="1:7">
      <c r="A1074" t="s">
        <v>1511</v>
      </c>
    </row>
    <row r="1075" spans="1:7">
      <c r="A1075" t="s">
        <v>473</v>
      </c>
      <c r="B1075">
        <v>20575</v>
      </c>
      <c r="C1075">
        <v>10528</v>
      </c>
      <c r="D1075">
        <v>10631</v>
      </c>
      <c r="E1075">
        <v>6654</v>
      </c>
      <c r="F1075">
        <v>4537</v>
      </c>
      <c r="G1075">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1247</v>
      </c>
      <c r="B1081">
        <v>1283</v>
      </c>
      <c r="C1081">
        <v>442</v>
      </c>
      <c r="F1081">
        <v>706</v>
      </c>
      <c r="G1081">
        <v>2431</v>
      </c>
    </row>
    <row r="1082" spans="1:7">
      <c r="A1082" t="s">
        <v>1424</v>
      </c>
      <c r="C1082">
        <v>2203</v>
      </c>
      <c r="G1082">
        <v>2203</v>
      </c>
    </row>
    <row r="1083" spans="1:7">
      <c r="A1083" t="s">
        <v>1300</v>
      </c>
      <c r="E1083">
        <v>242</v>
      </c>
      <c r="G1083">
        <v>242</v>
      </c>
    </row>
    <row r="1084" spans="1:7">
      <c r="A1084" t="s">
        <v>1100</v>
      </c>
    </row>
    <row r="1085" spans="1:7">
      <c r="A1085" t="s">
        <v>1381</v>
      </c>
      <c r="B1085">
        <v>428</v>
      </c>
      <c r="G1085">
        <v>428</v>
      </c>
    </row>
    <row r="1086" spans="1:7">
      <c r="A1086" t="s">
        <v>1507</v>
      </c>
    </row>
    <row r="1087" spans="1:7">
      <c r="A1087" t="s">
        <v>1509</v>
      </c>
      <c r="C1087">
        <v>265</v>
      </c>
      <c r="D1087">
        <v>542</v>
      </c>
      <c r="E1087">
        <v>739</v>
      </c>
      <c r="G1087">
        <v>1546</v>
      </c>
    </row>
    <row r="1088" spans="1:7">
      <c r="A1088" t="s">
        <v>1342</v>
      </c>
      <c r="D1088">
        <v>91</v>
      </c>
      <c r="G1088">
        <v>91</v>
      </c>
    </row>
    <row r="1089" spans="1:7">
      <c r="A1089" t="s">
        <v>1025</v>
      </c>
      <c r="B1089">
        <v>1172</v>
      </c>
      <c r="G1089">
        <v>1172</v>
      </c>
    </row>
    <row r="1090" spans="1:7">
      <c r="A1090" t="s">
        <v>1109</v>
      </c>
      <c r="B1090">
        <v>1583</v>
      </c>
      <c r="C1090">
        <v>1325</v>
      </c>
      <c r="D1090">
        <v>621</v>
      </c>
      <c r="G1090">
        <v>3529</v>
      </c>
    </row>
    <row r="1091" spans="1:7">
      <c r="A1091" t="s">
        <v>1044</v>
      </c>
    </row>
    <row r="1092" spans="1:7">
      <c r="A1092" t="s">
        <v>1510</v>
      </c>
      <c r="B1092">
        <v>640</v>
      </c>
      <c r="C1092">
        <v>541</v>
      </c>
      <c r="D1092">
        <v>330</v>
      </c>
      <c r="E1092">
        <v>520</v>
      </c>
      <c r="F1092">
        <v>550</v>
      </c>
      <c r="G1092">
        <v>2581</v>
      </c>
    </row>
    <row r="1093" spans="1:7">
      <c r="A1093" t="s">
        <v>1321</v>
      </c>
      <c r="B1093">
        <v>2855</v>
      </c>
      <c r="C1093">
        <v>3343</v>
      </c>
      <c r="D1093">
        <v>931</v>
      </c>
      <c r="G1093">
        <v>7129</v>
      </c>
    </row>
    <row r="1094" spans="1:7">
      <c r="A1094" t="s">
        <v>1324</v>
      </c>
      <c r="C1094">
        <v>1743</v>
      </c>
      <c r="D1094">
        <v>522</v>
      </c>
      <c r="E1094">
        <v>1194</v>
      </c>
      <c r="F1094">
        <v>2811</v>
      </c>
      <c r="G1094">
        <v>6270</v>
      </c>
    </row>
    <row r="1095" spans="1:7">
      <c r="A1095" t="s">
        <v>1512</v>
      </c>
    </row>
    <row r="1096" spans="1:7">
      <c r="A1096" t="s">
        <v>1375</v>
      </c>
      <c r="C1096">
        <v>1640</v>
      </c>
      <c r="D1096">
        <v>1177</v>
      </c>
      <c r="G1096">
        <v>2817</v>
      </c>
    </row>
    <row r="1097" spans="1:7">
      <c r="A1097" t="s">
        <v>1312</v>
      </c>
      <c r="C1097">
        <v>1980</v>
      </c>
      <c r="D1097">
        <v>1251</v>
      </c>
      <c r="E1097">
        <v>3172</v>
      </c>
      <c r="G1097">
        <v>6403</v>
      </c>
    </row>
    <row r="1098" spans="1:7">
      <c r="A1098" t="s">
        <v>1318</v>
      </c>
      <c r="C1098">
        <v>1111</v>
      </c>
      <c r="D1098">
        <v>1373</v>
      </c>
      <c r="E1098">
        <v>1090</v>
      </c>
      <c r="F1098">
        <v>1204</v>
      </c>
      <c r="G1098">
        <v>4778</v>
      </c>
    </row>
    <row r="1099" spans="1:7">
      <c r="A1099" t="s">
        <v>1022</v>
      </c>
      <c r="C1099">
        <v>1500</v>
      </c>
      <c r="D1099">
        <v>1084</v>
      </c>
      <c r="G1099">
        <v>2584</v>
      </c>
    </row>
    <row r="1100" spans="1:7">
      <c r="A1100" t="s">
        <v>838</v>
      </c>
      <c r="D1100">
        <v>817</v>
      </c>
      <c r="E1100">
        <v>1820</v>
      </c>
      <c r="G1100">
        <v>2637</v>
      </c>
    </row>
    <row r="1101" spans="1:7">
      <c r="A1101" t="s">
        <v>1016</v>
      </c>
      <c r="E1101">
        <v>1351</v>
      </c>
      <c r="G1101">
        <v>1351</v>
      </c>
    </row>
    <row r="1102" spans="1:7">
      <c r="A1102" t="s">
        <v>844</v>
      </c>
      <c r="F1102">
        <v>1832</v>
      </c>
      <c r="G1102">
        <v>1832</v>
      </c>
    </row>
    <row r="1103" spans="1:7">
      <c r="A1103" t="s">
        <v>473</v>
      </c>
      <c r="B1103">
        <v>8198</v>
      </c>
      <c r="C1103">
        <v>16287</v>
      </c>
      <c r="D1103">
        <v>9098</v>
      </c>
      <c r="E1103">
        <v>10383</v>
      </c>
      <c r="F1103">
        <v>7356</v>
      </c>
      <c r="G110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1247</v>
      </c>
      <c r="B1109">
        <v>735</v>
      </c>
      <c r="G1109">
        <v>735</v>
      </c>
    </row>
    <row r="1110" spans="1:7">
      <c r="A1110" t="s">
        <v>1421</v>
      </c>
    </row>
    <row r="1111" spans="1:7">
      <c r="A1111" t="s">
        <v>1298</v>
      </c>
    </row>
    <row r="1112" spans="1:7">
      <c r="A1112" t="s">
        <v>1345</v>
      </c>
      <c r="E1112">
        <v>396</v>
      </c>
      <c r="G1112">
        <v>396</v>
      </c>
    </row>
    <row r="1113" spans="1:7">
      <c r="A1113" t="s">
        <v>1300</v>
      </c>
    </row>
    <row r="1114" spans="1:7">
      <c r="A1114" t="s">
        <v>1100</v>
      </c>
    </row>
    <row r="1115" spans="1:7">
      <c r="A1115" t="s">
        <v>1306</v>
      </c>
      <c r="B1115">
        <v>87</v>
      </c>
      <c r="G1115">
        <v>87</v>
      </c>
    </row>
    <row r="1116" spans="1:7">
      <c r="A1116" t="s">
        <v>1509</v>
      </c>
      <c r="B1116">
        <v>671</v>
      </c>
      <c r="C1116">
        <v>1204</v>
      </c>
      <c r="D1116">
        <v>1210</v>
      </c>
      <c r="E1116">
        <v>292</v>
      </c>
      <c r="G1116">
        <v>3377</v>
      </c>
    </row>
    <row r="1117" spans="1:7">
      <c r="A1117" t="s">
        <v>1342</v>
      </c>
      <c r="D1117">
        <v>320</v>
      </c>
      <c r="E1117">
        <v>652</v>
      </c>
      <c r="F1117">
        <v>780</v>
      </c>
      <c r="G1117">
        <v>1752</v>
      </c>
    </row>
    <row r="1118" spans="1:7">
      <c r="A1118" t="s">
        <v>1025</v>
      </c>
      <c r="D1118">
        <v>163</v>
      </c>
      <c r="G1118">
        <v>163</v>
      </c>
    </row>
    <row r="1119" spans="1:7">
      <c r="A1119" t="s">
        <v>1285</v>
      </c>
      <c r="D1119">
        <v>372</v>
      </c>
      <c r="F1119">
        <v>582</v>
      </c>
      <c r="G1119">
        <v>954</v>
      </c>
    </row>
    <row r="1120" spans="1:7">
      <c r="A1120" t="s">
        <v>1510</v>
      </c>
      <c r="B1120">
        <v>752</v>
      </c>
      <c r="C1120">
        <v>1249</v>
      </c>
      <c r="D1120">
        <v>235</v>
      </c>
      <c r="E1120">
        <v>563</v>
      </c>
      <c r="F1120">
        <v>483</v>
      </c>
      <c r="G1120">
        <v>3282</v>
      </c>
    </row>
    <row r="1121" spans="1:7">
      <c r="A1121" t="s">
        <v>1324</v>
      </c>
      <c r="D1121">
        <v>1049</v>
      </c>
      <c r="G1121">
        <v>1049</v>
      </c>
    </row>
    <row r="1122" spans="1:7">
      <c r="A1122" t="s">
        <v>1312</v>
      </c>
      <c r="B1122">
        <v>29</v>
      </c>
      <c r="G1122">
        <v>29</v>
      </c>
    </row>
    <row r="1123" spans="1:7">
      <c r="A1123" t="s">
        <v>1318</v>
      </c>
      <c r="F1123">
        <v>1235</v>
      </c>
      <c r="G1123">
        <v>1235</v>
      </c>
    </row>
    <row r="1124" spans="1:7">
      <c r="A1124" t="s">
        <v>1022</v>
      </c>
    </row>
    <row r="1125" spans="1:7">
      <c r="A1125" t="s">
        <v>1016</v>
      </c>
      <c r="B1125">
        <v>689</v>
      </c>
      <c r="C1125">
        <v>586</v>
      </c>
      <c r="D1125">
        <v>199</v>
      </c>
      <c r="G1125">
        <v>1474</v>
      </c>
    </row>
    <row r="1126" spans="1:7">
      <c r="A1126" t="s">
        <v>844</v>
      </c>
      <c r="C1126">
        <v>1164</v>
      </c>
      <c r="D1126">
        <v>308</v>
      </c>
      <c r="E1126">
        <v>892</v>
      </c>
      <c r="F1126">
        <v>366</v>
      </c>
      <c r="G1126">
        <v>2730</v>
      </c>
    </row>
    <row r="1127" spans="1:7">
      <c r="A1127" t="s">
        <v>995</v>
      </c>
      <c r="B1127">
        <v>1095</v>
      </c>
      <c r="C1127">
        <v>1676</v>
      </c>
      <c r="D1127">
        <v>1139</v>
      </c>
      <c r="G1127">
        <v>3910</v>
      </c>
    </row>
    <row r="1128" spans="1:7">
      <c r="A1128" t="s">
        <v>1040</v>
      </c>
      <c r="B1128">
        <v>1344</v>
      </c>
      <c r="C1128">
        <v>1583</v>
      </c>
      <c r="D1128">
        <v>1027</v>
      </c>
      <c r="E1128">
        <v>1596</v>
      </c>
      <c r="G1128">
        <v>5550</v>
      </c>
    </row>
    <row r="1129" spans="1:7">
      <c r="A1129" t="s">
        <v>924</v>
      </c>
      <c r="C1129">
        <v>890</v>
      </c>
      <c r="D1129">
        <v>1810</v>
      </c>
      <c r="E1129">
        <v>967</v>
      </c>
      <c r="G1129">
        <v>3667</v>
      </c>
    </row>
    <row r="1130" spans="1:7">
      <c r="A1130" t="s">
        <v>854</v>
      </c>
      <c r="B1130">
        <v>1511</v>
      </c>
      <c r="C1130">
        <v>1887</v>
      </c>
      <c r="D1130">
        <v>916</v>
      </c>
      <c r="E1130">
        <v>1704</v>
      </c>
      <c r="F1130">
        <v>974</v>
      </c>
      <c r="G1130">
        <v>6992</v>
      </c>
    </row>
    <row r="1131" spans="1:7">
      <c r="A1131" t="s">
        <v>1315</v>
      </c>
      <c r="C1131">
        <v>1617</v>
      </c>
      <c r="D1131">
        <v>1083</v>
      </c>
      <c r="E1131">
        <v>1905</v>
      </c>
      <c r="F1131">
        <v>2064</v>
      </c>
      <c r="G1131">
        <v>6669</v>
      </c>
    </row>
    <row r="1132" spans="1:7">
      <c r="A1132" t="s">
        <v>1333</v>
      </c>
      <c r="D1132">
        <v>95</v>
      </c>
      <c r="E1132">
        <v>881</v>
      </c>
      <c r="G1132">
        <v>976</v>
      </c>
    </row>
    <row r="1133" spans="1:7">
      <c r="A1133" t="s">
        <v>1327</v>
      </c>
      <c r="E1133">
        <v>3028</v>
      </c>
      <c r="F1133">
        <v>1683</v>
      </c>
      <c r="G1133">
        <v>4711</v>
      </c>
    </row>
    <row r="1134" spans="1:7">
      <c r="A1134" t="s">
        <v>1142</v>
      </c>
      <c r="E1134">
        <v>1568</v>
      </c>
      <c r="G1134">
        <v>1568</v>
      </c>
    </row>
    <row r="1135" spans="1:7">
      <c r="A1135" t="s">
        <v>1513</v>
      </c>
    </row>
    <row r="1136" spans="1:7">
      <c r="A1136" t="s">
        <v>473</v>
      </c>
      <c r="B1136">
        <v>7278</v>
      </c>
      <c r="C1136">
        <v>12066</v>
      </c>
      <c r="D1136">
        <v>9926</v>
      </c>
      <c r="E1136">
        <v>14444</v>
      </c>
      <c r="F1136">
        <v>8333</v>
      </c>
      <c r="G1136">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1509</v>
      </c>
    </row>
    <row r="1144" spans="1:7">
      <c r="A1144" t="s">
        <v>1342</v>
      </c>
      <c r="B1144">
        <v>870</v>
      </c>
      <c r="G1144">
        <v>870</v>
      </c>
    </row>
    <row r="1145" spans="1:7">
      <c r="A1145" t="s">
        <v>1285</v>
      </c>
      <c r="B1145">
        <v>551</v>
      </c>
      <c r="G1145">
        <v>551</v>
      </c>
    </row>
    <row r="1146" spans="1:7">
      <c r="A1146" t="s">
        <v>1510</v>
      </c>
    </row>
    <row r="1147" spans="1:7">
      <c r="A1147" t="s">
        <v>844</v>
      </c>
      <c r="B1147">
        <v>154</v>
      </c>
      <c r="G1147">
        <v>154</v>
      </c>
    </row>
    <row r="1148" spans="1:7">
      <c r="A1148" t="s">
        <v>1040</v>
      </c>
      <c r="B1148">
        <v>342</v>
      </c>
      <c r="G1148">
        <v>342</v>
      </c>
    </row>
    <row r="1149" spans="1:7">
      <c r="A1149" t="s">
        <v>1315</v>
      </c>
    </row>
    <row r="1150" spans="1:7">
      <c r="A1150" t="s">
        <v>1333</v>
      </c>
      <c r="B1150">
        <v>3523</v>
      </c>
      <c r="C1150">
        <v>2384</v>
      </c>
      <c r="G1150">
        <v>5907</v>
      </c>
    </row>
    <row r="1151" spans="1:7">
      <c r="A1151" t="s">
        <v>1327</v>
      </c>
      <c r="B1151">
        <v>362</v>
      </c>
      <c r="G1151">
        <v>362</v>
      </c>
    </row>
    <row r="1152" spans="1:7">
      <c r="A1152" t="s">
        <v>1142</v>
      </c>
      <c r="B1152">
        <v>380</v>
      </c>
      <c r="G1152">
        <v>380</v>
      </c>
    </row>
    <row r="1153" spans="1:7">
      <c r="A1153" t="s">
        <v>1145</v>
      </c>
      <c r="B1153">
        <v>523</v>
      </c>
      <c r="C1153">
        <v>405</v>
      </c>
      <c r="G1153">
        <v>928</v>
      </c>
    </row>
    <row r="1154" spans="1:7">
      <c r="A1154" t="s">
        <v>473</v>
      </c>
      <c r="B1154">
        <v>6705</v>
      </c>
      <c r="C1154">
        <v>3001</v>
      </c>
      <c r="G1154">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1294</v>
      </c>
    </row>
    <row r="1162" spans="1:7">
      <c r="A1162" t="s">
        <v>1432</v>
      </c>
      <c r="B1162">
        <v>0</v>
      </c>
      <c r="G1162">
        <v>0</v>
      </c>
    </row>
    <row r="1163" spans="1:7">
      <c r="A1163" t="s">
        <v>1288</v>
      </c>
      <c r="C1163">
        <v>0</v>
      </c>
      <c r="G1163">
        <v>0</v>
      </c>
    </row>
    <row r="1164" spans="1:7">
      <c r="A1164" t="s">
        <v>1291</v>
      </c>
      <c r="B1164">
        <v>0</v>
      </c>
      <c r="G1164">
        <v>0</v>
      </c>
    </row>
    <row r="1165" spans="1:7">
      <c r="A1165" t="s">
        <v>1109</v>
      </c>
    </row>
    <row r="1166" spans="1:7">
      <c r="A1166" t="s">
        <v>1285</v>
      </c>
      <c r="B1166">
        <v>738</v>
      </c>
      <c r="C1166">
        <v>466</v>
      </c>
      <c r="G1166">
        <v>1204</v>
      </c>
    </row>
    <row r="1167" spans="1:7">
      <c r="A1167" t="s">
        <v>1324</v>
      </c>
      <c r="B1167">
        <v>0</v>
      </c>
      <c r="G1167">
        <v>0</v>
      </c>
    </row>
    <row r="1168" spans="1:7">
      <c r="A1168" t="s">
        <v>844</v>
      </c>
      <c r="D1168">
        <v>173</v>
      </c>
      <c r="G1168">
        <v>173</v>
      </c>
    </row>
    <row r="1169" spans="1:7">
      <c r="A1169" t="s">
        <v>1327</v>
      </c>
      <c r="B1169">
        <v>1297</v>
      </c>
      <c r="G1169">
        <v>1297</v>
      </c>
    </row>
    <row r="1170" spans="1:7">
      <c r="A1170" t="s">
        <v>1142</v>
      </c>
      <c r="B1170">
        <v>100</v>
      </c>
      <c r="G1170">
        <v>100</v>
      </c>
    </row>
    <row r="1171" spans="1:7">
      <c r="A1171" t="s">
        <v>1330</v>
      </c>
      <c r="B1171">
        <v>2583</v>
      </c>
      <c r="C1171">
        <v>3099</v>
      </c>
      <c r="G1171">
        <v>5682</v>
      </c>
    </row>
    <row r="1172" spans="1:7">
      <c r="A1172" t="s">
        <v>1112</v>
      </c>
      <c r="B1172">
        <v>1188</v>
      </c>
      <c r="C1172">
        <v>0</v>
      </c>
      <c r="G1172">
        <v>1188</v>
      </c>
    </row>
    <row r="1173" spans="1:7">
      <c r="A1173" t="s">
        <v>1115</v>
      </c>
      <c r="B1173">
        <v>900</v>
      </c>
      <c r="G1173">
        <v>900</v>
      </c>
    </row>
    <row r="1174" spans="1:7">
      <c r="A1174" t="s">
        <v>473</v>
      </c>
      <c r="B1174">
        <v>6914</v>
      </c>
      <c r="C1174">
        <v>3918</v>
      </c>
      <c r="D1174">
        <v>173</v>
      </c>
      <c r="E1174">
        <v>0</v>
      </c>
      <c r="F1174">
        <v>0</v>
      </c>
      <c r="G1174">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938</v>
      </c>
      <c r="F1181">
        <v>0</v>
      </c>
      <c r="G1181">
        <v>0</v>
      </c>
    </row>
    <row r="1182" spans="1:7">
      <c r="A1182" t="s">
        <v>1424</v>
      </c>
      <c r="C1182">
        <v>0</v>
      </c>
      <c r="G1182">
        <v>0</v>
      </c>
    </row>
    <row r="1183" spans="1:7">
      <c r="A1183" t="s">
        <v>1309</v>
      </c>
    </row>
    <row r="1184" spans="1:7">
      <c r="A1184" t="s">
        <v>1285</v>
      </c>
      <c r="B1184">
        <v>3728</v>
      </c>
      <c r="C1184">
        <v>1789</v>
      </c>
      <c r="G1184">
        <v>5517</v>
      </c>
    </row>
    <row r="1185" spans="1:7">
      <c r="A1185" t="s">
        <v>1321</v>
      </c>
      <c r="D1185">
        <v>0</v>
      </c>
      <c r="G1185">
        <v>0</v>
      </c>
    </row>
    <row r="1186" spans="1:7">
      <c r="A1186" t="s">
        <v>1318</v>
      </c>
    </row>
    <row r="1187" spans="1:7">
      <c r="A1187" t="s">
        <v>1315</v>
      </c>
      <c r="D1187">
        <v>0</v>
      </c>
      <c r="F1187">
        <v>104</v>
      </c>
      <c r="G1187">
        <v>104</v>
      </c>
    </row>
    <row r="1188" spans="1:7">
      <c r="A1188" t="s">
        <v>1330</v>
      </c>
      <c r="B1188">
        <v>568</v>
      </c>
      <c r="G1188">
        <v>568</v>
      </c>
    </row>
    <row r="1189" spans="1:7">
      <c r="A1189" t="s">
        <v>933</v>
      </c>
      <c r="B1189">
        <v>1105</v>
      </c>
      <c r="C1189">
        <v>942</v>
      </c>
      <c r="D1189">
        <v>2151</v>
      </c>
      <c r="E1189">
        <v>1926</v>
      </c>
      <c r="F1189">
        <v>1000</v>
      </c>
      <c r="G1189">
        <v>7124</v>
      </c>
    </row>
    <row r="1190" spans="1:7">
      <c r="A1190" t="s">
        <v>1133</v>
      </c>
      <c r="B1190">
        <v>1353</v>
      </c>
      <c r="C1190">
        <v>1153</v>
      </c>
      <c r="G1190">
        <v>2506</v>
      </c>
    </row>
    <row r="1191" spans="1:7">
      <c r="A1191" t="s">
        <v>1336</v>
      </c>
      <c r="C1191">
        <v>2362</v>
      </c>
      <c r="D1191">
        <v>3079</v>
      </c>
      <c r="G1191">
        <v>5441</v>
      </c>
    </row>
    <row r="1192" spans="1:7">
      <c r="A1192" t="s">
        <v>1047</v>
      </c>
      <c r="C1192">
        <v>1534</v>
      </c>
      <c r="D1192">
        <v>180</v>
      </c>
      <c r="G1192">
        <v>1714</v>
      </c>
    </row>
    <row r="1193" spans="1:7">
      <c r="A1193" t="s">
        <v>1076</v>
      </c>
      <c r="D1193">
        <v>1687</v>
      </c>
      <c r="E1193">
        <v>1053</v>
      </c>
      <c r="G1193">
        <v>2740</v>
      </c>
    </row>
    <row r="1194" spans="1:7">
      <c r="A1194" t="s">
        <v>1079</v>
      </c>
      <c r="D1194">
        <v>1056</v>
      </c>
      <c r="G1194">
        <v>1056</v>
      </c>
    </row>
    <row r="1195" spans="1:7">
      <c r="A1195" t="s">
        <v>1339</v>
      </c>
      <c r="E1195">
        <v>2367</v>
      </c>
      <c r="F1195">
        <v>447</v>
      </c>
      <c r="G1195">
        <v>2814</v>
      </c>
    </row>
    <row r="1196" spans="1:7">
      <c r="A1196" t="s">
        <v>944</v>
      </c>
      <c r="F1196">
        <v>0</v>
      </c>
      <c r="G1196">
        <v>0</v>
      </c>
    </row>
    <row r="1197" spans="1:7">
      <c r="A1197" t="s">
        <v>841</v>
      </c>
      <c r="F1197">
        <v>1319</v>
      </c>
      <c r="G1197">
        <v>1319</v>
      </c>
    </row>
    <row r="1198" spans="1:7">
      <c r="A1198" t="s">
        <v>473</v>
      </c>
      <c r="B1198">
        <v>7002</v>
      </c>
      <c r="C1198">
        <v>7932</v>
      </c>
      <c r="D1198">
        <v>8519</v>
      </c>
      <c r="E1198">
        <v>5544</v>
      </c>
      <c r="F1198">
        <v>2870</v>
      </c>
      <c r="G1198">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1351</v>
      </c>
    </row>
    <row r="1209" spans="1:7">
      <c r="A1209" t="s">
        <v>947</v>
      </c>
    </row>
    <row r="1210" spans="1:7">
      <c r="A1210" t="s">
        <v>1318</v>
      </c>
    </row>
    <row r="1211" spans="1:7">
      <c r="A1211" t="s">
        <v>933</v>
      </c>
      <c r="B1211">
        <v>1812</v>
      </c>
      <c r="C1211">
        <v>1838</v>
      </c>
      <c r="E1211">
        <v>0</v>
      </c>
      <c r="G1211">
        <v>3650</v>
      </c>
    </row>
    <row r="1212" spans="1:7">
      <c r="A1212" t="s">
        <v>1133</v>
      </c>
      <c r="B1212">
        <v>1314</v>
      </c>
      <c r="G1212">
        <v>1314</v>
      </c>
    </row>
    <row r="1213" spans="1:7">
      <c r="A1213" t="s">
        <v>1047</v>
      </c>
      <c r="D1213">
        <v>0</v>
      </c>
      <c r="G1213">
        <v>0</v>
      </c>
    </row>
    <row r="1214" spans="1:7">
      <c r="A1214" t="s">
        <v>1076</v>
      </c>
      <c r="B1214">
        <v>0</v>
      </c>
      <c r="G1214">
        <v>0</v>
      </c>
    </row>
    <row r="1215" spans="1:7">
      <c r="A1215" t="s">
        <v>1079</v>
      </c>
      <c r="B1215">
        <v>1356</v>
      </c>
      <c r="C1215">
        <v>1435</v>
      </c>
      <c r="D1215">
        <v>1295</v>
      </c>
      <c r="G1215">
        <v>4086</v>
      </c>
    </row>
    <row r="1216" spans="1:7">
      <c r="A1216" t="s">
        <v>1339</v>
      </c>
      <c r="B1216">
        <v>858</v>
      </c>
      <c r="G1216">
        <v>858</v>
      </c>
    </row>
    <row r="1217" spans="1:7">
      <c r="A1217" t="s">
        <v>841</v>
      </c>
      <c r="B1217">
        <v>926</v>
      </c>
      <c r="C1217">
        <v>1128</v>
      </c>
      <c r="D1217">
        <v>1082</v>
      </c>
      <c r="E1217">
        <v>1325</v>
      </c>
      <c r="F1217">
        <v>441</v>
      </c>
      <c r="G1217">
        <v>4902</v>
      </c>
    </row>
    <row r="1218" spans="1:7">
      <c r="A1218" t="s">
        <v>517</v>
      </c>
      <c r="B1218">
        <v>205</v>
      </c>
      <c r="F1218">
        <v>107</v>
      </c>
      <c r="G1218">
        <v>312</v>
      </c>
    </row>
    <row r="1219" spans="1:7">
      <c r="A1219" t="s">
        <v>1253</v>
      </c>
      <c r="B1219">
        <v>4915</v>
      </c>
      <c r="C1219">
        <v>914</v>
      </c>
      <c r="D1219">
        <v>0</v>
      </c>
      <c r="G1219">
        <v>5829</v>
      </c>
    </row>
    <row r="1220" spans="1:7">
      <c r="A1220" t="s">
        <v>1250</v>
      </c>
      <c r="B1220">
        <v>813</v>
      </c>
      <c r="C1220">
        <v>1491</v>
      </c>
      <c r="D1220">
        <v>1062</v>
      </c>
      <c r="E1220">
        <v>527</v>
      </c>
      <c r="G1220">
        <v>3893</v>
      </c>
    </row>
    <row r="1221" spans="1:7">
      <c r="A1221" t="s">
        <v>1166</v>
      </c>
    </row>
    <row r="1222" spans="1:7">
      <c r="A1222" t="s">
        <v>1121</v>
      </c>
    </row>
    <row r="1223" spans="1:7">
      <c r="A1223" t="s">
        <v>1433</v>
      </c>
      <c r="C1223">
        <v>6092</v>
      </c>
      <c r="D1223">
        <v>0</v>
      </c>
      <c r="E1223">
        <v>0</v>
      </c>
      <c r="G1223">
        <v>6092</v>
      </c>
    </row>
    <row r="1224" spans="1:7">
      <c r="A1224" t="s">
        <v>1255</v>
      </c>
      <c r="C1224">
        <v>822</v>
      </c>
      <c r="D1224">
        <v>2611</v>
      </c>
      <c r="G1224">
        <v>3433</v>
      </c>
    </row>
    <row r="1225" spans="1:7">
      <c r="A1225" t="s">
        <v>1259</v>
      </c>
      <c r="D1225">
        <v>544</v>
      </c>
      <c r="E1225">
        <v>2832</v>
      </c>
      <c r="F1225">
        <v>457</v>
      </c>
      <c r="G1225">
        <v>3833</v>
      </c>
    </row>
    <row r="1226" spans="1:7">
      <c r="A1226" t="s">
        <v>1257</v>
      </c>
      <c r="D1226">
        <v>1728</v>
      </c>
      <c r="F1226">
        <v>3082</v>
      </c>
      <c r="G1226">
        <v>4810</v>
      </c>
    </row>
    <row r="1227" spans="1:7">
      <c r="A1227" t="s">
        <v>1261</v>
      </c>
      <c r="E1227">
        <v>1562</v>
      </c>
      <c r="F1227">
        <v>673</v>
      </c>
      <c r="G1227">
        <v>2235</v>
      </c>
    </row>
    <row r="1228" spans="1:7">
      <c r="A1228" t="s">
        <v>1263</v>
      </c>
      <c r="E1228">
        <v>1639</v>
      </c>
      <c r="F1228">
        <v>987</v>
      </c>
      <c r="G1228">
        <v>2626</v>
      </c>
    </row>
    <row r="1229" spans="1:7">
      <c r="A1229" t="s">
        <v>1373</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1427</v>
      </c>
      <c r="C1239">
        <v>2209</v>
      </c>
      <c r="G1239">
        <v>2209</v>
      </c>
    </row>
    <row r="1240" spans="1:7">
      <c r="A1240" t="s">
        <v>1315</v>
      </c>
    </row>
    <row r="1241" spans="1:7">
      <c r="A1241" t="s">
        <v>1133</v>
      </c>
    </row>
    <row r="1242" spans="1:7">
      <c r="A1242" t="s">
        <v>1079</v>
      </c>
      <c r="C1242">
        <v>0</v>
      </c>
      <c r="G1242">
        <v>0</v>
      </c>
    </row>
    <row r="1243" spans="1:7">
      <c r="A1243" t="s">
        <v>1339</v>
      </c>
      <c r="E1243">
        <v>1940</v>
      </c>
      <c r="G1243">
        <v>1940</v>
      </c>
    </row>
    <row r="1244" spans="1:7">
      <c r="A1244" t="s">
        <v>517</v>
      </c>
      <c r="C1244">
        <v>183</v>
      </c>
      <c r="D1244">
        <v>182</v>
      </c>
      <c r="E1244">
        <v>186</v>
      </c>
      <c r="G1244">
        <v>551</v>
      </c>
    </row>
    <row r="1245" spans="1:7">
      <c r="A1245" t="s">
        <v>1250</v>
      </c>
      <c r="E1245">
        <v>1776</v>
      </c>
      <c r="G1245">
        <v>1776</v>
      </c>
    </row>
    <row r="1246" spans="1:7">
      <c r="A1246" t="s">
        <v>1259</v>
      </c>
      <c r="C1246">
        <v>506</v>
      </c>
      <c r="G1246">
        <v>506</v>
      </c>
    </row>
    <row r="1247" spans="1:7">
      <c r="A1247" t="s">
        <v>1261</v>
      </c>
      <c r="D1247">
        <v>2265</v>
      </c>
      <c r="F1247">
        <v>2651</v>
      </c>
      <c r="G1247">
        <v>4916</v>
      </c>
    </row>
    <row r="1248" spans="1:7">
      <c r="A1248" t="s">
        <v>1263</v>
      </c>
      <c r="C1248">
        <v>0</v>
      </c>
      <c r="D1248">
        <v>575</v>
      </c>
      <c r="F1248">
        <v>818</v>
      </c>
      <c r="G1248">
        <v>1393</v>
      </c>
    </row>
    <row r="1249" spans="1:7">
      <c r="A1249" t="s">
        <v>1384</v>
      </c>
      <c r="C1249">
        <v>1344</v>
      </c>
      <c r="G1249">
        <v>1344</v>
      </c>
    </row>
    <row r="1250" spans="1:7">
      <c r="A1250" t="s">
        <v>1514</v>
      </c>
      <c r="C1250">
        <v>660</v>
      </c>
      <c r="D1250">
        <v>754</v>
      </c>
      <c r="E1250">
        <v>520</v>
      </c>
      <c r="F1250">
        <v>0</v>
      </c>
      <c r="G1250">
        <v>1934</v>
      </c>
    </row>
    <row r="1251" spans="1:7">
      <c r="A1251" t="s">
        <v>1515</v>
      </c>
      <c r="C1251">
        <v>1382</v>
      </c>
      <c r="D1251">
        <v>993</v>
      </c>
      <c r="E1251">
        <v>1462</v>
      </c>
      <c r="F1251">
        <v>1617</v>
      </c>
      <c r="G1251">
        <v>5454</v>
      </c>
    </row>
    <row r="1252" spans="1:7">
      <c r="A1252" t="s">
        <v>693</v>
      </c>
      <c r="C1252">
        <v>2719</v>
      </c>
      <c r="D1252">
        <v>408</v>
      </c>
      <c r="G1252">
        <v>3127</v>
      </c>
    </row>
    <row r="1253" spans="1:7">
      <c r="A1253" t="s">
        <v>1265</v>
      </c>
      <c r="C1253">
        <v>1277</v>
      </c>
      <c r="G1253">
        <v>1277</v>
      </c>
    </row>
    <row r="1254" spans="1:7">
      <c r="A1254" t="s">
        <v>1085</v>
      </c>
      <c r="D1254">
        <v>686</v>
      </c>
      <c r="E1254">
        <v>736</v>
      </c>
      <c r="G1254">
        <v>1422</v>
      </c>
    </row>
    <row r="1255" spans="1:7">
      <c r="A1255" t="s">
        <v>1082</v>
      </c>
      <c r="D1255">
        <v>867</v>
      </c>
      <c r="E1255">
        <v>1539</v>
      </c>
      <c r="G1255">
        <v>2406</v>
      </c>
    </row>
    <row r="1256" spans="1:7">
      <c r="A1256" t="s">
        <v>699</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1333</v>
      </c>
    </row>
    <row r="1266" spans="1:7">
      <c r="A1266" t="s">
        <v>1327</v>
      </c>
    </row>
    <row r="1267" spans="1:7">
      <c r="A1267" t="s">
        <v>1330</v>
      </c>
    </row>
    <row r="1268" spans="1:7">
      <c r="A1268" t="s">
        <v>933</v>
      </c>
      <c r="D1268">
        <v>149</v>
      </c>
      <c r="G1268">
        <v>149</v>
      </c>
    </row>
    <row r="1269" spans="1:7">
      <c r="A1269" t="s">
        <v>1133</v>
      </c>
    </row>
    <row r="1270" spans="1:7">
      <c r="A1270" t="s">
        <v>1336</v>
      </c>
    </row>
    <row r="1271" spans="1:7">
      <c r="A1271" t="s">
        <v>1076</v>
      </c>
    </row>
    <row r="1272" spans="1:7">
      <c r="A1272" t="s">
        <v>1339</v>
      </c>
    </row>
    <row r="1273" spans="1:7">
      <c r="A1273" t="s">
        <v>1253</v>
      </c>
    </row>
    <row r="1274" spans="1:7">
      <c r="A1274" t="s">
        <v>1250</v>
      </c>
    </row>
    <row r="1275" spans="1:7">
      <c r="A1275" t="s">
        <v>1433</v>
      </c>
    </row>
    <row r="1276" spans="1:7">
      <c r="A1276" t="s">
        <v>1255</v>
      </c>
      <c r="B1276">
        <v>1908</v>
      </c>
      <c r="G1276">
        <v>1908</v>
      </c>
    </row>
    <row r="1277" spans="1:7">
      <c r="A1277" t="s">
        <v>1259</v>
      </c>
    </row>
    <row r="1278" spans="1:7">
      <c r="A1278" t="s">
        <v>1257</v>
      </c>
    </row>
    <row r="1279" spans="1:7">
      <c r="A1279" t="s">
        <v>1261</v>
      </c>
    </row>
    <row r="1280" spans="1:7">
      <c r="A1280" t="s">
        <v>1263</v>
      </c>
    </row>
    <row r="1281" spans="1:7">
      <c r="A1281" t="s">
        <v>1384</v>
      </c>
      <c r="B1281">
        <v>886</v>
      </c>
      <c r="G1281">
        <v>886</v>
      </c>
    </row>
    <row r="1282" spans="1:7">
      <c r="A1282" t="s">
        <v>1514</v>
      </c>
      <c r="B1282">
        <v>376</v>
      </c>
      <c r="C1282">
        <v>647</v>
      </c>
      <c r="D1282">
        <v>565</v>
      </c>
      <c r="E1282">
        <v>222</v>
      </c>
      <c r="G1282">
        <v>1810</v>
      </c>
    </row>
    <row r="1283" spans="1:7">
      <c r="A1283" t="s">
        <v>1515</v>
      </c>
      <c r="B1283">
        <v>1642</v>
      </c>
      <c r="C1283">
        <v>843</v>
      </c>
      <c r="E1283">
        <v>410</v>
      </c>
      <c r="G1283">
        <v>2895</v>
      </c>
    </row>
    <row r="1284" spans="1:7">
      <c r="A1284" t="s">
        <v>1265</v>
      </c>
    </row>
    <row r="1285" spans="1:7">
      <c r="A1285" t="s">
        <v>1085</v>
      </c>
      <c r="B1285">
        <v>835</v>
      </c>
      <c r="C1285">
        <v>858</v>
      </c>
      <c r="D1285">
        <v>976</v>
      </c>
      <c r="G1285">
        <v>2669</v>
      </c>
    </row>
    <row r="1286" spans="1:7">
      <c r="A1286" t="s">
        <v>1082</v>
      </c>
      <c r="B1286">
        <v>1590</v>
      </c>
      <c r="C1286">
        <v>1230</v>
      </c>
      <c r="D1286">
        <v>1015</v>
      </c>
      <c r="G1286">
        <v>3835</v>
      </c>
    </row>
    <row r="1287" spans="1:7">
      <c r="A1287" t="s">
        <v>910</v>
      </c>
      <c r="B1287">
        <v>1530</v>
      </c>
      <c r="C1287">
        <v>388</v>
      </c>
      <c r="E1287">
        <v>470</v>
      </c>
      <c r="G1287">
        <v>2388</v>
      </c>
    </row>
    <row r="1288" spans="1:7">
      <c r="A1288" t="s">
        <v>1088</v>
      </c>
      <c r="C1288">
        <v>1758</v>
      </c>
      <c r="D1288">
        <v>1363</v>
      </c>
      <c r="G1288">
        <v>3121</v>
      </c>
    </row>
    <row r="1289" spans="1:7">
      <c r="A1289" t="s">
        <v>1368</v>
      </c>
      <c r="D1289">
        <v>881</v>
      </c>
      <c r="E1289">
        <v>1143</v>
      </c>
      <c r="G1289">
        <v>2024</v>
      </c>
    </row>
    <row r="1290" spans="1:7">
      <c r="A1290" t="s">
        <v>847</v>
      </c>
      <c r="E1290">
        <v>1468</v>
      </c>
      <c r="F1290">
        <v>1637</v>
      </c>
      <c r="G1290">
        <v>3105</v>
      </c>
    </row>
    <row r="1291" spans="1:7">
      <c r="A1291" t="s">
        <v>473</v>
      </c>
      <c r="B1291">
        <v>8767</v>
      </c>
      <c r="C1291">
        <v>6578</v>
      </c>
      <c r="D1291">
        <v>5335</v>
      </c>
      <c r="E1291">
        <v>4880</v>
      </c>
      <c r="F1291">
        <v>2118</v>
      </c>
      <c r="G1291">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903</v>
      </c>
    </row>
    <row r="1299" spans="1:7">
      <c r="A1299" t="s">
        <v>1318</v>
      </c>
      <c r="E1299">
        <v>253</v>
      </c>
      <c r="G1299">
        <v>253</v>
      </c>
    </row>
    <row r="1300" spans="1:7">
      <c r="A1300" t="s">
        <v>933</v>
      </c>
    </row>
    <row r="1301" spans="1:7">
      <c r="A1301" t="s">
        <v>517</v>
      </c>
    </row>
    <row r="1302" spans="1:7">
      <c r="A1302" t="s">
        <v>1514</v>
      </c>
    </row>
    <row r="1303" spans="1:7">
      <c r="A1303" t="s">
        <v>1515</v>
      </c>
    </row>
    <row r="1304" spans="1:7">
      <c r="A1304" t="s">
        <v>693</v>
      </c>
      <c r="D1304">
        <v>1809</v>
      </c>
      <c r="E1304">
        <v>696</v>
      </c>
      <c r="F1304">
        <v>3</v>
      </c>
      <c r="G1304">
        <v>2508</v>
      </c>
    </row>
    <row r="1305" spans="1:7">
      <c r="A1305" t="s">
        <v>1085</v>
      </c>
      <c r="B1305">
        <v>505</v>
      </c>
      <c r="G1305">
        <v>505</v>
      </c>
    </row>
    <row r="1306" spans="1:7">
      <c r="A1306" t="s">
        <v>1082</v>
      </c>
    </row>
    <row r="1307" spans="1:7">
      <c r="A1307" t="s">
        <v>1088</v>
      </c>
    </row>
    <row r="1308" spans="1:7">
      <c r="A1308" t="s">
        <v>1368</v>
      </c>
      <c r="C1308">
        <v>363</v>
      </c>
      <c r="D1308">
        <v>933</v>
      </c>
      <c r="E1308">
        <v>363</v>
      </c>
      <c r="G1308">
        <v>1659</v>
      </c>
    </row>
    <row r="1309" spans="1:7">
      <c r="A1309" t="s">
        <v>847</v>
      </c>
      <c r="C1309">
        <v>1646</v>
      </c>
      <c r="F1309">
        <v>6</v>
      </c>
      <c r="G1309">
        <v>1652</v>
      </c>
    </row>
    <row r="1310" spans="1:7">
      <c r="A1310" t="s">
        <v>1091</v>
      </c>
      <c r="C1310">
        <v>1250</v>
      </c>
      <c r="D1310">
        <v>518</v>
      </c>
      <c r="E1310">
        <v>990</v>
      </c>
      <c r="G1310">
        <v>2758</v>
      </c>
    </row>
    <row r="1311" spans="1:7">
      <c r="A1311" t="s">
        <v>969</v>
      </c>
      <c r="C1311">
        <v>251</v>
      </c>
      <c r="E1311">
        <v>298</v>
      </c>
      <c r="G1311">
        <v>549</v>
      </c>
    </row>
    <row r="1312" spans="1:7">
      <c r="A1312" t="s">
        <v>984</v>
      </c>
      <c r="D1312">
        <v>330</v>
      </c>
      <c r="E1312">
        <v>625</v>
      </c>
      <c r="G1312">
        <v>955</v>
      </c>
    </row>
    <row r="1313" spans="1:7">
      <c r="A1313" t="s">
        <v>473</v>
      </c>
      <c r="B1313">
        <v>1615</v>
      </c>
      <c r="C1313">
        <v>3510</v>
      </c>
      <c r="D1313">
        <v>3590</v>
      </c>
      <c r="E1313">
        <v>3225</v>
      </c>
      <c r="F1313">
        <v>9</v>
      </c>
      <c r="G131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933</v>
      </c>
    </row>
    <row r="1322" spans="1:7">
      <c r="A1322" t="s">
        <v>1368</v>
      </c>
      <c r="E1322">
        <v>30</v>
      </c>
      <c r="G1322">
        <v>30</v>
      </c>
    </row>
    <row r="1323" spans="1:7">
      <c r="A1323" t="s">
        <v>1091</v>
      </c>
      <c r="F1323">
        <v>342</v>
      </c>
      <c r="G1323">
        <v>342</v>
      </c>
    </row>
    <row r="1324" spans="1:7">
      <c r="A1324" t="s">
        <v>969</v>
      </c>
      <c r="D1324">
        <v>150</v>
      </c>
      <c r="G1324">
        <v>150</v>
      </c>
    </row>
    <row r="1325" spans="1:7">
      <c r="A1325" t="s">
        <v>984</v>
      </c>
      <c r="B1325">
        <v>712</v>
      </c>
      <c r="C1325">
        <v>1092</v>
      </c>
      <c r="D1325">
        <v>384</v>
      </c>
      <c r="E1325">
        <v>397</v>
      </c>
      <c r="G1325">
        <v>2585</v>
      </c>
    </row>
    <row r="1326" spans="1:7">
      <c r="A1326" t="s">
        <v>1516</v>
      </c>
      <c r="C1326">
        <v>189</v>
      </c>
      <c r="G1326">
        <v>189</v>
      </c>
    </row>
    <row r="1327" spans="1:7">
      <c r="A1327" t="s">
        <v>930</v>
      </c>
      <c r="C1327">
        <v>817</v>
      </c>
      <c r="G1327">
        <v>817</v>
      </c>
    </row>
    <row r="1328" spans="1:7">
      <c r="A1328" t="s">
        <v>834</v>
      </c>
      <c r="D1328">
        <v>753</v>
      </c>
      <c r="E1328">
        <v>1289</v>
      </c>
      <c r="G1328">
        <v>2042</v>
      </c>
    </row>
    <row r="1329" spans="1:7">
      <c r="A1329" t="s">
        <v>696</v>
      </c>
      <c r="D1329">
        <v>2073</v>
      </c>
      <c r="E1329">
        <v>1342</v>
      </c>
      <c r="F1329">
        <v>1601</v>
      </c>
      <c r="G1329">
        <v>5016</v>
      </c>
    </row>
    <row r="1330" spans="1:7">
      <c r="A1330" t="s">
        <v>473</v>
      </c>
      <c r="B1330">
        <v>1101</v>
      </c>
      <c r="C1330">
        <v>2447</v>
      </c>
      <c r="D1330">
        <v>3743</v>
      </c>
      <c r="E1330">
        <v>3058</v>
      </c>
      <c r="F1330">
        <v>1943</v>
      </c>
      <c r="G1330">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944</v>
      </c>
      <c r="C1339">
        <v>1340</v>
      </c>
      <c r="D1339">
        <v>1529</v>
      </c>
      <c r="E1339">
        <v>1168</v>
      </c>
      <c r="F1339">
        <v>1008</v>
      </c>
      <c r="G1339">
        <v>5045</v>
      </c>
    </row>
    <row r="1340" spans="1:7">
      <c r="A1340" t="s">
        <v>984</v>
      </c>
      <c r="B1340">
        <v>669</v>
      </c>
      <c r="C1340">
        <v>467</v>
      </c>
      <c r="D1340">
        <v>1133</v>
      </c>
      <c r="E1340">
        <v>448</v>
      </c>
      <c r="G1340">
        <v>2717</v>
      </c>
    </row>
    <row r="1341" spans="1:7">
      <c r="A1341" t="s">
        <v>974</v>
      </c>
      <c r="B1341">
        <v>1564</v>
      </c>
      <c r="C1341">
        <v>1532</v>
      </c>
      <c r="D1341">
        <v>1447</v>
      </c>
      <c r="E1341">
        <v>864</v>
      </c>
      <c r="G1341">
        <v>5407</v>
      </c>
    </row>
    <row r="1342" spans="1:7">
      <c r="A1342" t="s">
        <v>1517</v>
      </c>
      <c r="C1342">
        <v>199</v>
      </c>
      <c r="D1342">
        <v>361</v>
      </c>
      <c r="E1342">
        <v>652</v>
      </c>
      <c r="F1342">
        <v>379</v>
      </c>
      <c r="G1342">
        <v>1591</v>
      </c>
    </row>
    <row r="1343" spans="1:7">
      <c r="A1343" t="s">
        <v>978</v>
      </c>
      <c r="E1343">
        <v>538</v>
      </c>
      <c r="G1343">
        <v>538</v>
      </c>
    </row>
    <row r="1344" spans="1:7">
      <c r="A1344" t="s">
        <v>818</v>
      </c>
      <c r="F1344">
        <v>45</v>
      </c>
      <c r="G1344">
        <v>45</v>
      </c>
    </row>
    <row r="1345" spans="1:7">
      <c r="A1345" t="s">
        <v>1518</v>
      </c>
      <c r="D1345">
        <v>187</v>
      </c>
      <c r="E1345">
        <v>300</v>
      </c>
      <c r="G1345">
        <v>487</v>
      </c>
    </row>
    <row r="1346" spans="1:7">
      <c r="A1346" t="s">
        <v>473</v>
      </c>
      <c r="B1346">
        <v>2233</v>
      </c>
      <c r="C1346">
        <v>4954</v>
      </c>
      <c r="D1346">
        <v>5369</v>
      </c>
      <c r="E1346">
        <v>4444</v>
      </c>
      <c r="F1346">
        <v>1727</v>
      </c>
      <c r="G1346">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v>837</v>
      </c>
      <c r="F1350">
        <v>199</v>
      </c>
      <c r="G1350">
        <v>1036</v>
      </c>
    </row>
    <row r="1351" spans="1:7">
      <c r="A1351" t="s">
        <v>944</v>
      </c>
      <c r="B1351">
        <v>1274</v>
      </c>
      <c r="C1351">
        <v>1073</v>
      </c>
      <c r="D1351">
        <v>271</v>
      </c>
      <c r="G1351">
        <v>2618</v>
      </c>
    </row>
    <row r="1352" spans="1:7">
      <c r="A1352" t="s">
        <v>1384</v>
      </c>
      <c r="E1352">
        <v>1033</v>
      </c>
      <c r="G1352">
        <v>1033</v>
      </c>
    </row>
    <row r="1353" spans="1:7">
      <c r="A1353" t="s">
        <v>693</v>
      </c>
      <c r="D1353">
        <v>667</v>
      </c>
      <c r="G1353">
        <v>667</v>
      </c>
    </row>
    <row r="1354" spans="1:7">
      <c r="A1354" t="s">
        <v>984</v>
      </c>
      <c r="B1354">
        <v>1044</v>
      </c>
      <c r="G1354">
        <v>1044</v>
      </c>
    </row>
    <row r="1355" spans="1:7">
      <c r="A1355" t="s">
        <v>834</v>
      </c>
      <c r="C1355">
        <v>1062</v>
      </c>
      <c r="D1355">
        <v>1318</v>
      </c>
      <c r="E1355">
        <v>1165</v>
      </c>
      <c r="G1355">
        <v>3545</v>
      </c>
    </row>
    <row r="1356" spans="1:7">
      <c r="A1356" t="s">
        <v>696</v>
      </c>
      <c r="B1356">
        <v>1099</v>
      </c>
      <c r="D1356">
        <v>2025</v>
      </c>
      <c r="G1356">
        <v>3124</v>
      </c>
    </row>
    <row r="1357" spans="1:7">
      <c r="A1357" t="s">
        <v>974</v>
      </c>
    </row>
    <row r="1358" spans="1:7">
      <c r="A1358" t="s">
        <v>1517</v>
      </c>
      <c r="B1358">
        <v>534</v>
      </c>
      <c r="D1358">
        <v>223</v>
      </c>
      <c r="G1358">
        <v>757</v>
      </c>
    </row>
    <row r="1359" spans="1:7">
      <c r="A1359" t="s">
        <v>978</v>
      </c>
      <c r="C1359">
        <v>1056</v>
      </c>
      <c r="D1359">
        <v>2018</v>
      </c>
      <c r="G1359">
        <v>3074</v>
      </c>
    </row>
    <row r="1360" spans="1:7">
      <c r="A1360" t="s">
        <v>1518</v>
      </c>
      <c r="B1360">
        <v>201</v>
      </c>
      <c r="D1360">
        <v>200</v>
      </c>
      <c r="G1360">
        <v>401</v>
      </c>
    </row>
    <row r="1361" spans="1:7">
      <c r="A1361" t="s">
        <v>1519</v>
      </c>
      <c r="F1361">
        <v>1187</v>
      </c>
      <c r="G1361">
        <v>1187</v>
      </c>
    </row>
    <row r="1362" spans="1:7">
      <c r="A1362" t="s">
        <v>473</v>
      </c>
      <c r="B1362">
        <v>4989</v>
      </c>
      <c r="C1362">
        <v>3191</v>
      </c>
      <c r="D1362">
        <v>6722</v>
      </c>
      <c r="E1362">
        <v>2198</v>
      </c>
      <c r="F1362">
        <v>1386</v>
      </c>
      <c r="G1362">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C1367">
        <v>179</v>
      </c>
      <c r="G1367">
        <v>179</v>
      </c>
    </row>
    <row r="1368" spans="1:7">
      <c r="A1368" t="s">
        <v>944</v>
      </c>
    </row>
    <row r="1369" spans="1:7">
      <c r="A1369" t="s">
        <v>984</v>
      </c>
    </row>
    <row r="1370" spans="1:7">
      <c r="A1370" t="s">
        <v>834</v>
      </c>
      <c r="B1370">
        <v>1391</v>
      </c>
      <c r="G1370">
        <v>1391</v>
      </c>
    </row>
    <row r="1371" spans="1:7">
      <c r="A1371" t="s">
        <v>978</v>
      </c>
      <c r="B1371">
        <v>1016</v>
      </c>
      <c r="G1371">
        <v>1016</v>
      </c>
    </row>
    <row r="1372" spans="1:7">
      <c r="A1372" t="s">
        <v>1519</v>
      </c>
      <c r="B1372">
        <v>1287</v>
      </c>
      <c r="C1372">
        <v>575</v>
      </c>
      <c r="D1372">
        <v>857</v>
      </c>
      <c r="E1372">
        <v>668</v>
      </c>
      <c r="F1372">
        <v>1392</v>
      </c>
      <c r="G1372">
        <v>4779</v>
      </c>
    </row>
    <row r="1373" spans="1:7">
      <c r="A1373" t="s">
        <v>988</v>
      </c>
      <c r="B1373">
        <v>611</v>
      </c>
      <c r="C1373">
        <v>1612</v>
      </c>
      <c r="G1373">
        <v>2223</v>
      </c>
    </row>
    <row r="1374" spans="1:7">
      <c r="A1374" t="s">
        <v>927</v>
      </c>
      <c r="D1374">
        <v>480</v>
      </c>
      <c r="E1374">
        <v>774</v>
      </c>
      <c r="G1374">
        <v>1254</v>
      </c>
    </row>
    <row r="1375" spans="1:7">
      <c r="A1375" t="s">
        <v>473</v>
      </c>
      <c r="B1375">
        <v>4305</v>
      </c>
      <c r="C1375">
        <v>2366</v>
      </c>
      <c r="D1375">
        <v>1337</v>
      </c>
      <c r="E1375">
        <v>1442</v>
      </c>
      <c r="F1375">
        <v>1392</v>
      </c>
      <c r="G1375">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F1380">
        <v>100</v>
      </c>
      <c r="G1380">
        <v>100</v>
      </c>
    </row>
    <row r="1381" spans="1:7">
      <c r="A1381" t="s">
        <v>1519</v>
      </c>
      <c r="B1381">
        <v>167</v>
      </c>
      <c r="C1381">
        <v>487</v>
      </c>
      <c r="D1381">
        <v>263</v>
      </c>
      <c r="E1381">
        <v>399</v>
      </c>
      <c r="F1381">
        <v>278</v>
      </c>
      <c r="G1381">
        <v>1594</v>
      </c>
    </row>
    <row r="1382" spans="1:7">
      <c r="A1382" t="s">
        <v>988</v>
      </c>
      <c r="B1382">
        <v>1561</v>
      </c>
      <c r="G1382">
        <v>1561</v>
      </c>
    </row>
    <row r="1383" spans="1:7">
      <c r="A1383" t="s">
        <v>927</v>
      </c>
      <c r="B1383">
        <v>570</v>
      </c>
      <c r="G1383">
        <v>570</v>
      </c>
    </row>
    <row r="1384" spans="1:7">
      <c r="A1384" t="s">
        <v>936</v>
      </c>
      <c r="B1384">
        <v>1146</v>
      </c>
      <c r="C1384">
        <v>308</v>
      </c>
      <c r="D1384">
        <v>300</v>
      </c>
      <c r="F1384">
        <v>510</v>
      </c>
      <c r="G1384">
        <v>2264</v>
      </c>
    </row>
    <row r="1385" spans="1:7">
      <c r="A1385" t="s">
        <v>679</v>
      </c>
      <c r="B1385">
        <v>535</v>
      </c>
      <c r="D1385">
        <v>342</v>
      </c>
      <c r="E1385">
        <v>103</v>
      </c>
      <c r="G1385">
        <v>980</v>
      </c>
    </row>
    <row r="1386" spans="1:7">
      <c r="A1386" t="s">
        <v>1520</v>
      </c>
      <c r="B1386">
        <v>606</v>
      </c>
      <c r="C1386">
        <v>459</v>
      </c>
      <c r="D1386">
        <v>243</v>
      </c>
      <c r="E1386">
        <v>778</v>
      </c>
      <c r="F1386">
        <v>664</v>
      </c>
      <c r="G1386">
        <v>2750</v>
      </c>
    </row>
    <row r="1387" spans="1:7">
      <c r="A1387" t="s">
        <v>981</v>
      </c>
      <c r="C1387">
        <v>1595</v>
      </c>
      <c r="D1387">
        <v>1704</v>
      </c>
      <c r="G1387">
        <v>3299</v>
      </c>
    </row>
    <row r="1388" spans="1:7">
      <c r="A1388" t="s">
        <v>473</v>
      </c>
      <c r="B1388">
        <v>4585</v>
      </c>
      <c r="C1388">
        <v>2849</v>
      </c>
      <c r="D1388">
        <v>2852</v>
      </c>
      <c r="E1388">
        <v>1280</v>
      </c>
      <c r="F1388">
        <v>1552</v>
      </c>
      <c r="G1388">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E1393">
        <v>140</v>
      </c>
      <c r="G1393">
        <v>140</v>
      </c>
    </row>
    <row r="1394" spans="1:7">
      <c r="A1394" t="s">
        <v>924</v>
      </c>
      <c r="B1394">
        <v>326</v>
      </c>
      <c r="G1394">
        <v>326</v>
      </c>
    </row>
    <row r="1395" spans="1:7">
      <c r="A1395" t="s">
        <v>1518</v>
      </c>
      <c r="B1395">
        <v>314</v>
      </c>
      <c r="C1395">
        <v>240</v>
      </c>
      <c r="G1395">
        <v>554</v>
      </c>
    </row>
    <row r="1396" spans="1:7">
      <c r="A1396" t="s">
        <v>1519</v>
      </c>
      <c r="F1396">
        <v>308</v>
      </c>
      <c r="G1396">
        <v>308</v>
      </c>
    </row>
    <row r="1397" spans="1:7">
      <c r="A1397" t="s">
        <v>988</v>
      </c>
    </row>
    <row r="1398" spans="1:7">
      <c r="A1398" t="s">
        <v>837</v>
      </c>
      <c r="E1398">
        <v>646</v>
      </c>
      <c r="F1398">
        <v>212</v>
      </c>
      <c r="G1398">
        <v>858</v>
      </c>
    </row>
    <row r="1399" spans="1:7">
      <c r="A1399" t="s">
        <v>927</v>
      </c>
      <c r="B1399">
        <v>307</v>
      </c>
      <c r="C1399">
        <v>872</v>
      </c>
      <c r="D1399">
        <v>312</v>
      </c>
      <c r="E1399">
        <v>287</v>
      </c>
      <c r="G1399">
        <v>1778</v>
      </c>
    </row>
    <row r="1400" spans="1:7">
      <c r="A1400" t="s">
        <v>936</v>
      </c>
      <c r="B1400">
        <v>1297</v>
      </c>
      <c r="C1400">
        <v>1300</v>
      </c>
      <c r="E1400">
        <v>1766</v>
      </c>
      <c r="F1400">
        <v>41</v>
      </c>
      <c r="G1400">
        <v>4404</v>
      </c>
    </row>
    <row r="1401" spans="1:7">
      <c r="A1401" t="s">
        <v>1520</v>
      </c>
      <c r="B1401">
        <v>534</v>
      </c>
      <c r="C1401">
        <v>466</v>
      </c>
      <c r="D1401">
        <v>483</v>
      </c>
      <c r="G1401">
        <v>1483</v>
      </c>
    </row>
    <row r="1402" spans="1:7">
      <c r="A1402" t="s">
        <v>981</v>
      </c>
      <c r="B1402">
        <v>1581</v>
      </c>
      <c r="G1402">
        <v>1581</v>
      </c>
    </row>
    <row r="1403" spans="1:7">
      <c r="A1403" t="s">
        <v>893</v>
      </c>
      <c r="B1403">
        <v>1163</v>
      </c>
      <c r="G1403">
        <v>1163</v>
      </c>
    </row>
    <row r="1404" spans="1:7">
      <c r="A1404" t="s">
        <v>1073</v>
      </c>
      <c r="C1404">
        <v>560</v>
      </c>
      <c r="D1404">
        <v>367</v>
      </c>
      <c r="G1404">
        <v>927</v>
      </c>
    </row>
    <row r="1405" spans="1:7">
      <c r="A1405" t="s">
        <v>673</v>
      </c>
    </row>
    <row r="1406" spans="1:7">
      <c r="A1406" t="s">
        <v>1364</v>
      </c>
      <c r="C1406">
        <v>130</v>
      </c>
      <c r="G1406">
        <v>130</v>
      </c>
    </row>
    <row r="1407" spans="1:7">
      <c r="A1407" t="s">
        <v>1521</v>
      </c>
      <c r="D1407">
        <v>86</v>
      </c>
      <c r="G1407">
        <v>86</v>
      </c>
    </row>
    <row r="1408" spans="1:7">
      <c r="A1408" t="s">
        <v>1522</v>
      </c>
      <c r="D1408">
        <v>157</v>
      </c>
      <c r="G1408">
        <v>157</v>
      </c>
    </row>
    <row r="1409" spans="1:7">
      <c r="A1409" t="s">
        <v>1181</v>
      </c>
      <c r="D1409">
        <v>462</v>
      </c>
      <c r="E1409">
        <v>1412</v>
      </c>
      <c r="F1409">
        <v>1376</v>
      </c>
      <c r="G1409">
        <v>3250</v>
      </c>
    </row>
    <row r="1410" spans="1:7">
      <c r="A1410" t="s">
        <v>473</v>
      </c>
      <c r="B1410">
        <v>5522</v>
      </c>
      <c r="C1410">
        <v>3568</v>
      </c>
      <c r="D1410">
        <v>1867</v>
      </c>
      <c r="E1410">
        <v>4251</v>
      </c>
      <c r="F1410">
        <v>1937</v>
      </c>
      <c r="G1410">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row>
    <row r="1416" spans="1:7">
      <c r="A1416" t="s">
        <v>510</v>
      </c>
    </row>
    <row r="1417" spans="1:7">
      <c r="A1417" t="s">
        <v>903</v>
      </c>
      <c r="E1417">
        <v>438</v>
      </c>
      <c r="G1417">
        <v>438</v>
      </c>
    </row>
    <row r="1418" spans="1:7">
      <c r="A1418" t="s">
        <v>924</v>
      </c>
    </row>
    <row r="1419" spans="1:7">
      <c r="A1419" t="s">
        <v>837</v>
      </c>
      <c r="B1419">
        <v>225</v>
      </c>
      <c r="C1419">
        <v>135</v>
      </c>
      <c r="D1419">
        <v>494</v>
      </c>
      <c r="E1419">
        <v>333</v>
      </c>
      <c r="F1419">
        <v>377</v>
      </c>
      <c r="G1419">
        <v>1564</v>
      </c>
    </row>
    <row r="1420" spans="1:7">
      <c r="A1420" t="s">
        <v>927</v>
      </c>
    </row>
    <row r="1421" spans="1:7">
      <c r="A1421" t="s">
        <v>936</v>
      </c>
    </row>
    <row r="1422" spans="1:7">
      <c r="A1422" t="s">
        <v>1181</v>
      </c>
      <c r="D1422">
        <v>2020</v>
      </c>
      <c r="E1422">
        <v>1855</v>
      </c>
      <c r="F1422">
        <v>1609</v>
      </c>
      <c r="G1422">
        <v>5484</v>
      </c>
    </row>
    <row r="1423" spans="1:7">
      <c r="A1423" t="s">
        <v>916</v>
      </c>
      <c r="B1423">
        <v>735</v>
      </c>
      <c r="C1423">
        <v>755</v>
      </c>
      <c r="D1423">
        <v>897</v>
      </c>
      <c r="E1423">
        <v>583</v>
      </c>
      <c r="G1423">
        <v>2970</v>
      </c>
    </row>
    <row r="1424" spans="1:7">
      <c r="A1424" t="s">
        <v>1523</v>
      </c>
      <c r="C1424">
        <v>513</v>
      </c>
      <c r="G1424">
        <v>513</v>
      </c>
    </row>
    <row r="1425" spans="1:7">
      <c r="A1425" t="s">
        <v>690</v>
      </c>
      <c r="D1425">
        <v>172</v>
      </c>
      <c r="G1425">
        <v>172</v>
      </c>
    </row>
    <row r="1426" spans="1:7">
      <c r="A1426" t="s">
        <v>857</v>
      </c>
      <c r="D1426">
        <v>918</v>
      </c>
      <c r="G1426">
        <v>918</v>
      </c>
    </row>
    <row r="1427" spans="1:7">
      <c r="A1427" t="s">
        <v>1186</v>
      </c>
    </row>
    <row r="1428" spans="1:7">
      <c r="A1428" t="s">
        <v>1179</v>
      </c>
      <c r="D1428">
        <v>7</v>
      </c>
      <c r="G1428">
        <v>7</v>
      </c>
    </row>
    <row r="1429" spans="1:7">
      <c r="A1429" t="s">
        <v>1192</v>
      </c>
      <c r="E1429">
        <v>265</v>
      </c>
      <c r="F1429">
        <v>372</v>
      </c>
      <c r="G1429">
        <v>637</v>
      </c>
    </row>
    <row r="1430" spans="1:7">
      <c r="A1430" t="s">
        <v>473</v>
      </c>
      <c r="B1430">
        <v>960</v>
      </c>
      <c r="C1430">
        <v>1403</v>
      </c>
      <c r="D1430">
        <v>4508</v>
      </c>
      <c r="E1430">
        <v>3474</v>
      </c>
      <c r="F1430">
        <v>2358</v>
      </c>
      <c r="G1430">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row>
    <row r="1436" spans="1:7">
      <c r="A1436" t="s">
        <v>837</v>
      </c>
      <c r="B1436">
        <v>526</v>
      </c>
      <c r="C1436">
        <v>36</v>
      </c>
      <c r="D1436">
        <v>12</v>
      </c>
      <c r="G1436">
        <v>574</v>
      </c>
    </row>
    <row r="1437" spans="1:7">
      <c r="A1437" t="s">
        <v>1181</v>
      </c>
      <c r="C1437">
        <v>1420</v>
      </c>
      <c r="D1437">
        <v>1208</v>
      </c>
      <c r="E1437">
        <v>596</v>
      </c>
      <c r="G1437">
        <v>3224</v>
      </c>
    </row>
    <row r="1438" spans="1:7">
      <c r="A1438" t="s">
        <v>1192</v>
      </c>
      <c r="B1438">
        <v>396</v>
      </c>
      <c r="E1438">
        <v>145</v>
      </c>
      <c r="G1438">
        <v>541</v>
      </c>
    </row>
    <row r="1439" spans="1:7">
      <c r="A1439" t="s">
        <v>823</v>
      </c>
      <c r="B1439">
        <v>978</v>
      </c>
      <c r="C1439">
        <v>1555</v>
      </c>
      <c r="D1439">
        <v>1095</v>
      </c>
      <c r="G1439">
        <v>3628</v>
      </c>
    </row>
    <row r="1440" spans="1:7">
      <c r="A1440" t="s">
        <v>1184</v>
      </c>
      <c r="B1440">
        <v>788</v>
      </c>
      <c r="C1440">
        <v>1083</v>
      </c>
      <c r="G1440">
        <v>1871</v>
      </c>
    </row>
    <row r="1441" spans="1:7">
      <c r="A1441" t="s">
        <v>1189</v>
      </c>
      <c r="B1441">
        <v>195</v>
      </c>
      <c r="D1441">
        <v>349</v>
      </c>
      <c r="E1441">
        <v>790</v>
      </c>
      <c r="F1441">
        <v>15</v>
      </c>
      <c r="G1441">
        <v>1349</v>
      </c>
    </row>
    <row r="1442" spans="1:7">
      <c r="A1442" t="s">
        <v>1524</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row>
    <row r="1451" spans="1:7">
      <c r="A1451" t="s">
        <v>1505</v>
      </c>
    </row>
    <row r="1452" spans="1:7">
      <c r="A1452" t="s">
        <v>1181</v>
      </c>
    </row>
    <row r="1453" spans="1:7">
      <c r="A1453" t="s">
        <v>1186</v>
      </c>
    </row>
    <row r="1454" spans="1:7">
      <c r="A1454" t="s">
        <v>1179</v>
      </c>
    </row>
    <row r="1455" spans="1:7">
      <c r="A1455" t="s">
        <v>1192</v>
      </c>
    </row>
    <row r="1456" spans="1:7">
      <c r="A1456" t="s">
        <v>823</v>
      </c>
      <c r="C1456">
        <v>400</v>
      </c>
      <c r="G1456">
        <v>400</v>
      </c>
    </row>
    <row r="1457" spans="1:7">
      <c r="A1457" t="s">
        <v>1184</v>
      </c>
    </row>
    <row r="1458" spans="1:7">
      <c r="A1458" t="s">
        <v>1189</v>
      </c>
    </row>
    <row r="1459" spans="1:7">
      <c r="A1459" t="s">
        <v>864</v>
      </c>
    </row>
    <row r="1460" spans="1:7">
      <c r="A1460" t="s">
        <v>873</v>
      </c>
    </row>
    <row r="1461" spans="1:7">
      <c r="A1461" t="s">
        <v>825</v>
      </c>
      <c r="B1461">
        <v>1360</v>
      </c>
      <c r="G1461">
        <v>1360</v>
      </c>
    </row>
    <row r="1462" spans="1:7">
      <c r="A1462" t="s">
        <v>867</v>
      </c>
      <c r="C1462">
        <v>102</v>
      </c>
      <c r="G1462">
        <v>102</v>
      </c>
    </row>
    <row r="1463" spans="1:7">
      <c r="A1463" t="s">
        <v>870</v>
      </c>
      <c r="C1463">
        <v>417</v>
      </c>
      <c r="G1463">
        <v>417</v>
      </c>
    </row>
    <row r="1464" spans="1:7">
      <c r="A1464" t="s">
        <v>831</v>
      </c>
      <c r="D1464">
        <v>1036</v>
      </c>
      <c r="G1464">
        <v>1036</v>
      </c>
    </row>
    <row r="1465" spans="1:7">
      <c r="A1465" t="s">
        <v>681</v>
      </c>
      <c r="F1465">
        <v>891</v>
      </c>
      <c r="G1465">
        <v>891</v>
      </c>
    </row>
    <row r="1466" spans="1:7">
      <c r="A1466" t="s">
        <v>473</v>
      </c>
      <c r="B1466">
        <v>1360</v>
      </c>
      <c r="C1466">
        <v>919</v>
      </c>
      <c r="D1466">
        <v>1036</v>
      </c>
      <c r="F1466">
        <v>891</v>
      </c>
      <c r="G1466">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F1471">
        <v>67</v>
      </c>
      <c r="G1471">
        <v>67</v>
      </c>
    </row>
    <row r="1472" spans="1:7">
      <c r="A1472" t="s">
        <v>1181</v>
      </c>
    </row>
    <row r="1473" spans="1:7">
      <c r="A1473" t="s">
        <v>823</v>
      </c>
    </row>
    <row r="1474" spans="1:7">
      <c r="A1474" t="s">
        <v>825</v>
      </c>
    </row>
    <row r="1475" spans="1:7">
      <c r="A1475" t="s">
        <v>867</v>
      </c>
    </row>
    <row r="1476" spans="1:7">
      <c r="A1476" t="s">
        <v>870</v>
      </c>
    </row>
    <row r="1477" spans="1:7">
      <c r="A1477" t="s">
        <v>681</v>
      </c>
      <c r="B1477">
        <v>2719</v>
      </c>
      <c r="C1477">
        <v>2206</v>
      </c>
      <c r="D1477">
        <v>2612</v>
      </c>
      <c r="E1477">
        <v>1765</v>
      </c>
      <c r="F1477">
        <v>1356</v>
      </c>
      <c r="G1477">
        <v>10658</v>
      </c>
    </row>
    <row r="1478" spans="1:7">
      <c r="A1478" t="s">
        <v>1525</v>
      </c>
    </row>
    <row r="1479" spans="1:7">
      <c r="A1479" t="s">
        <v>612</v>
      </c>
      <c r="E1479">
        <v>407</v>
      </c>
      <c r="G1479">
        <v>407</v>
      </c>
    </row>
    <row r="1480" spans="1:7">
      <c r="A1480" t="s">
        <v>473</v>
      </c>
      <c r="B1480">
        <v>2719</v>
      </c>
      <c r="C1480">
        <v>2206</v>
      </c>
      <c r="D1480">
        <v>2612</v>
      </c>
      <c r="E1480">
        <v>2172</v>
      </c>
      <c r="F1480">
        <v>1423</v>
      </c>
      <c r="G1480">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F1485">
        <v>70</v>
      </c>
      <c r="G1485">
        <v>70</v>
      </c>
    </row>
    <row r="1486" spans="1:7">
      <c r="A1486" t="s">
        <v>690</v>
      </c>
      <c r="B1486">
        <v>572</v>
      </c>
      <c r="C1486">
        <v>776</v>
      </c>
      <c r="D1486">
        <v>1009</v>
      </c>
      <c r="E1486">
        <v>770</v>
      </c>
      <c r="G1486">
        <v>3127</v>
      </c>
    </row>
    <row r="1487" spans="1:7">
      <c r="A1487" t="s">
        <v>831</v>
      </c>
    </row>
    <row r="1488" spans="1:7">
      <c r="A1488" t="s">
        <v>681</v>
      </c>
      <c r="B1488">
        <v>1212</v>
      </c>
      <c r="C1488">
        <v>866</v>
      </c>
      <c r="D1488">
        <v>969</v>
      </c>
      <c r="E1488">
        <v>262</v>
      </c>
      <c r="G1488">
        <v>3309</v>
      </c>
    </row>
    <row r="1489" spans="1:7">
      <c r="A1489" t="s">
        <v>612</v>
      </c>
      <c r="B1489">
        <v>940</v>
      </c>
      <c r="C1489">
        <v>1575</v>
      </c>
      <c r="D1489">
        <v>507</v>
      </c>
      <c r="F1489">
        <v>354</v>
      </c>
      <c r="G1489">
        <v>3376</v>
      </c>
    </row>
    <row r="1490" spans="1:7">
      <c r="A1490" t="s">
        <v>638</v>
      </c>
      <c r="E1490">
        <v>2434</v>
      </c>
      <c r="G1490">
        <v>2434</v>
      </c>
    </row>
    <row r="1491" spans="1:7">
      <c r="A1491" t="s">
        <v>606</v>
      </c>
      <c r="C1491">
        <v>767</v>
      </c>
      <c r="D1491">
        <v>779</v>
      </c>
      <c r="E1491">
        <v>130</v>
      </c>
      <c r="G1491">
        <v>1676</v>
      </c>
    </row>
    <row r="1492" spans="1:7">
      <c r="A1492" t="s">
        <v>729</v>
      </c>
      <c r="F1492">
        <v>339</v>
      </c>
      <c r="G1492">
        <v>339</v>
      </c>
    </row>
    <row r="1493" spans="1:7">
      <c r="A1493" t="s">
        <v>732</v>
      </c>
      <c r="B1493">
        <v>288</v>
      </c>
      <c r="G1493">
        <v>288</v>
      </c>
    </row>
    <row r="1494" spans="1:7">
      <c r="A1494" t="s">
        <v>734</v>
      </c>
      <c r="C1494">
        <v>290</v>
      </c>
      <c r="G1494">
        <v>290</v>
      </c>
    </row>
    <row r="1495" spans="1:7">
      <c r="A1495" t="s">
        <v>593</v>
      </c>
      <c r="D1495">
        <v>390</v>
      </c>
      <c r="F1495">
        <v>8</v>
      </c>
      <c r="G1495">
        <v>398</v>
      </c>
    </row>
    <row r="1496" spans="1:7">
      <c r="A1496" t="s">
        <v>600</v>
      </c>
      <c r="D1496">
        <v>454</v>
      </c>
      <c r="E1496">
        <v>285</v>
      </c>
      <c r="F1496">
        <v>33</v>
      </c>
      <c r="G1496">
        <v>772</v>
      </c>
    </row>
    <row r="1497" spans="1:7">
      <c r="A1497" t="s">
        <v>803</v>
      </c>
      <c r="D1497">
        <v>544</v>
      </c>
      <c r="E1497">
        <v>723</v>
      </c>
      <c r="F1497">
        <v>563</v>
      </c>
      <c r="G1497">
        <v>1830</v>
      </c>
    </row>
    <row r="1498" spans="1:7">
      <c r="A1498" t="s">
        <v>800</v>
      </c>
      <c r="C1498">
        <v>3749</v>
      </c>
      <c r="G1498">
        <v>3749</v>
      </c>
    </row>
    <row r="1499" spans="1:7">
      <c r="A1499" t="s">
        <v>627</v>
      </c>
      <c r="F1499">
        <v>1587</v>
      </c>
      <c r="G1499">
        <v>1587</v>
      </c>
    </row>
    <row r="1500" spans="1:7">
      <c r="A1500" t="s">
        <v>704</v>
      </c>
      <c r="F1500">
        <v>1085</v>
      </c>
      <c r="G1500">
        <v>1085</v>
      </c>
    </row>
    <row r="1501" spans="1:7">
      <c r="A1501" t="s">
        <v>473</v>
      </c>
      <c r="B1501">
        <v>3012</v>
      </c>
      <c r="C1501">
        <v>8023</v>
      </c>
      <c r="D1501">
        <v>4652</v>
      </c>
      <c r="E1501">
        <v>4604</v>
      </c>
      <c r="F1501">
        <v>4039</v>
      </c>
      <c r="G1501">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v>380</v>
      </c>
      <c r="G1506">
        <v>380</v>
      </c>
    </row>
    <row r="1507" spans="1:7">
      <c r="A1507" t="s">
        <v>673</v>
      </c>
      <c r="B1507">
        <v>245</v>
      </c>
      <c r="G1507">
        <v>245</v>
      </c>
    </row>
    <row r="1508" spans="1:7">
      <c r="A1508" t="s">
        <v>612</v>
      </c>
      <c r="B1508">
        <v>864</v>
      </c>
      <c r="C1508">
        <v>674</v>
      </c>
      <c r="D1508">
        <v>724</v>
      </c>
      <c r="E1508">
        <v>165</v>
      </c>
      <c r="G1508">
        <v>2427</v>
      </c>
    </row>
    <row r="1509" spans="1:7">
      <c r="A1509" t="s">
        <v>638</v>
      </c>
      <c r="D1509">
        <v>1012</v>
      </c>
      <c r="G1509">
        <v>1012</v>
      </c>
    </row>
    <row r="1510" spans="1:7">
      <c r="A1510" t="s">
        <v>606</v>
      </c>
      <c r="C1510">
        <v>276</v>
      </c>
      <c r="E1510">
        <v>425</v>
      </c>
      <c r="G1510">
        <v>701</v>
      </c>
    </row>
    <row r="1511" spans="1:7">
      <c r="A1511" t="s">
        <v>593</v>
      </c>
      <c r="B1511">
        <v>615</v>
      </c>
      <c r="C1511">
        <v>349</v>
      </c>
      <c r="G1511">
        <v>964</v>
      </c>
    </row>
    <row r="1512" spans="1:7">
      <c r="A1512" t="s">
        <v>600</v>
      </c>
      <c r="B1512">
        <v>327</v>
      </c>
      <c r="C1512">
        <v>269</v>
      </c>
      <c r="D1512">
        <v>515</v>
      </c>
      <c r="E1512">
        <v>451</v>
      </c>
      <c r="G1512">
        <v>1562</v>
      </c>
    </row>
    <row r="1513" spans="1:7">
      <c r="A1513" t="s">
        <v>803</v>
      </c>
      <c r="B1513">
        <v>1246</v>
      </c>
      <c r="G1513">
        <v>1246</v>
      </c>
    </row>
    <row r="1514" spans="1:7">
      <c r="A1514" t="s">
        <v>627</v>
      </c>
      <c r="B1514">
        <v>1339</v>
      </c>
      <c r="C1514">
        <v>857</v>
      </c>
      <c r="D1514">
        <v>32</v>
      </c>
      <c r="G1514">
        <v>2228</v>
      </c>
    </row>
    <row r="1515" spans="1:7">
      <c r="A1515" t="s">
        <v>704</v>
      </c>
      <c r="E1515">
        <v>2018</v>
      </c>
      <c r="F1515">
        <v>1563</v>
      </c>
      <c r="G1515">
        <v>3581</v>
      </c>
    </row>
    <row r="1516" spans="1:7">
      <c r="A1516" t="s">
        <v>603</v>
      </c>
      <c r="D1516">
        <v>440</v>
      </c>
      <c r="F1516">
        <v>549</v>
      </c>
      <c r="G1516">
        <v>989</v>
      </c>
    </row>
    <row r="1517" spans="1:7">
      <c r="A1517" t="s">
        <v>1526</v>
      </c>
      <c r="D1517">
        <v>641</v>
      </c>
      <c r="G1517">
        <v>641</v>
      </c>
    </row>
    <row r="1518" spans="1:7">
      <c r="A1518" t="s">
        <v>621</v>
      </c>
      <c r="D1518">
        <v>947</v>
      </c>
      <c r="E1518">
        <v>1381</v>
      </c>
      <c r="G1518">
        <v>2328</v>
      </c>
    </row>
    <row r="1519" spans="1:7">
      <c r="A1519" t="s">
        <v>609</v>
      </c>
      <c r="C1519">
        <v>2304</v>
      </c>
      <c r="D1519">
        <v>1216</v>
      </c>
      <c r="E1519">
        <v>2932</v>
      </c>
      <c r="G1519">
        <v>6452</v>
      </c>
    </row>
    <row r="1520" spans="1:7">
      <c r="A1520" t="s">
        <v>805</v>
      </c>
      <c r="C1520">
        <v>708</v>
      </c>
      <c r="D1520">
        <v>697</v>
      </c>
      <c r="G1520">
        <v>1405</v>
      </c>
    </row>
    <row r="1521" spans="1:7">
      <c r="A1521" t="s">
        <v>473</v>
      </c>
      <c r="B1521">
        <v>5016</v>
      </c>
      <c r="C1521">
        <v>5437</v>
      </c>
      <c r="D1521">
        <v>6224</v>
      </c>
      <c r="E1521">
        <v>7372</v>
      </c>
      <c r="F1521">
        <v>2112</v>
      </c>
      <c r="G1521">
        <v>26161</v>
      </c>
    </row>
    <row r="1524" spans="1:7">
      <c r="A1524" s="12" t="s">
        <v>1449</v>
      </c>
      <c r="B1524" s="12" t="s">
        <v>1448</v>
      </c>
    </row>
    <row r="1525" spans="1:7">
      <c r="A1525" s="12" t="s">
        <v>1450</v>
      </c>
      <c r="B1525" s="48">
        <v>46146</v>
      </c>
      <c r="C1525" s="48">
        <v>46147</v>
      </c>
      <c r="D1525" t="s">
        <v>473</v>
      </c>
    </row>
    <row r="1526" spans="1:7">
      <c r="A1526" t="s">
        <v>638</v>
      </c>
      <c r="B1526">
        <v>757</v>
      </c>
      <c r="D1526">
        <v>757</v>
      </c>
    </row>
    <row r="1527" spans="1:7">
      <c r="A1527" t="s">
        <v>606</v>
      </c>
    </row>
    <row r="1528" spans="1:7">
      <c r="A1528" t="s">
        <v>704</v>
      </c>
      <c r="B1528">
        <v>699</v>
      </c>
      <c r="D1528">
        <v>699</v>
      </c>
    </row>
    <row r="1529" spans="1:7">
      <c r="A1529" t="s">
        <v>603</v>
      </c>
      <c r="B1529">
        <v>847</v>
      </c>
      <c r="D1529">
        <v>847</v>
      </c>
    </row>
    <row r="1530" spans="1:7">
      <c r="A1530" t="s">
        <v>621</v>
      </c>
      <c r="B1530">
        <v>897</v>
      </c>
      <c r="D1530">
        <v>897</v>
      </c>
    </row>
    <row r="1531" spans="1:7">
      <c r="A1531" t="s">
        <v>609</v>
      </c>
      <c r="B1531">
        <v>350</v>
      </c>
      <c r="D1531">
        <v>350</v>
      </c>
    </row>
    <row r="1532" spans="1:7">
      <c r="A1532" t="s">
        <v>718</v>
      </c>
    </row>
    <row r="1533" spans="1:7">
      <c r="A1533" t="s">
        <v>728</v>
      </c>
    </row>
    <row r="1534" spans="1:7">
      <c r="A1534" t="s">
        <v>618</v>
      </c>
    </row>
    <row r="1535" spans="1:7">
      <c r="A1535" t="s">
        <v>473</v>
      </c>
      <c r="B1535">
        <v>3550</v>
      </c>
      <c r="D1535">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3" sqref="D299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7"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8"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9"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70" t="s">
        <v>2236</v>
      </c>
      <c r="G2118" t="s">
        <v>2173</v>
      </c>
    </row>
    <row r="2119" spans="1:7">
      <c r="A2119" s="347" t="s">
        <v>938</v>
      </c>
      <c r="B2119" s="178" t="s">
        <v>2099</v>
      </c>
      <c r="C2119" s="23">
        <v>45985</v>
      </c>
      <c r="D2119" s="74"/>
      <c r="E2119" s="11"/>
      <c r="F2119" s="1170" t="s">
        <v>2237</v>
      </c>
      <c r="G2119" t="s">
        <v>2173</v>
      </c>
    </row>
    <row r="2120" spans="1:7">
      <c r="A2120" s="11" t="s">
        <v>913</v>
      </c>
      <c r="B2120" s="178" t="s">
        <v>2099</v>
      </c>
      <c r="C2120" s="23">
        <v>45985</v>
      </c>
      <c r="D2120" s="74"/>
      <c r="E2120" s="11"/>
      <c r="F2120" s="1170"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9"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9"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1"/>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7" t="s">
        <v>56</v>
      </c>
      <c r="C2380" s="23">
        <v>46010</v>
      </c>
      <c r="D2380" s="11">
        <v>582</v>
      </c>
      <c r="G2380" t="s">
        <v>2253</v>
      </c>
    </row>
    <row r="2381" spans="1:7">
      <c r="A2381" s="178" t="s">
        <v>1315</v>
      </c>
      <c r="B2381" s="1127" t="s">
        <v>56</v>
      </c>
      <c r="C2381" s="23">
        <v>46010</v>
      </c>
      <c r="D2381" s="89">
        <v>2064</v>
      </c>
      <c r="G2381" t="s">
        <v>2253</v>
      </c>
    </row>
    <row r="2382" spans="1:7">
      <c r="A2382" s="178" t="s">
        <v>1327</v>
      </c>
      <c r="B2382" s="1127" t="s">
        <v>56</v>
      </c>
      <c r="C2382" s="23">
        <v>46010</v>
      </c>
      <c r="D2382" s="89">
        <v>1683</v>
      </c>
      <c r="G2382" t="s">
        <v>2253</v>
      </c>
    </row>
    <row r="2383" spans="1:7">
      <c r="A2383" s="178" t="s">
        <v>1318</v>
      </c>
      <c r="B2383" s="1127" t="s">
        <v>56</v>
      </c>
      <c r="C2383" s="23">
        <v>46010</v>
      </c>
      <c r="D2383" s="89">
        <v>1235</v>
      </c>
      <c r="G2383" t="s">
        <v>2253</v>
      </c>
    </row>
    <row r="2384" spans="1:7">
      <c r="A2384" s="178" t="s">
        <v>1312</v>
      </c>
      <c r="B2384" s="1127" t="s">
        <v>56</v>
      </c>
      <c r="C2384" s="23">
        <v>46010</v>
      </c>
      <c r="F2384" s="11" t="s">
        <v>2354</v>
      </c>
      <c r="G2384" t="s">
        <v>2253</v>
      </c>
    </row>
    <row r="2385" spans="1:7">
      <c r="A2385" s="178" t="s">
        <v>1342</v>
      </c>
      <c r="B2385" s="1127" t="s">
        <v>56</v>
      </c>
      <c r="C2385" s="23">
        <v>46010</v>
      </c>
      <c r="D2385" s="11">
        <v>780</v>
      </c>
      <c r="E2385" s="135"/>
      <c r="F2385" s="50"/>
      <c r="G2385" t="s">
        <v>2253</v>
      </c>
    </row>
    <row r="2386" spans="1:7">
      <c r="A2386" s="178" t="s">
        <v>1513</v>
      </c>
      <c r="B2386" s="1127"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2" t="s">
        <v>56</v>
      </c>
      <c r="C2404" s="23">
        <v>46014</v>
      </c>
      <c r="E2404" s="250">
        <v>14727</v>
      </c>
      <c r="F2404" s="347" t="s">
        <v>2359</v>
      </c>
      <c r="G2404" t="s">
        <v>2253</v>
      </c>
    </row>
    <row r="2405" spans="1:7">
      <c r="A2405" s="296" t="s">
        <v>1333</v>
      </c>
      <c r="B2405" s="1173"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3"/>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3" t="s">
        <v>2369</v>
      </c>
      <c r="G2448" t="s">
        <v>2365</v>
      </c>
    </row>
    <row r="2449" spans="1:7">
      <c r="A2449" s="178" t="s">
        <v>1047</v>
      </c>
      <c r="B2449" s="91" t="s">
        <v>56</v>
      </c>
      <c r="C2449" s="23">
        <v>46029</v>
      </c>
      <c r="D2449" s="38">
        <v>180</v>
      </c>
      <c r="E2449" s="11"/>
      <c r="F2449" s="1143" t="s">
        <v>1538</v>
      </c>
      <c r="G2449" t="s">
        <v>2365</v>
      </c>
    </row>
    <row r="2450" spans="1:7">
      <c r="A2450" s="178" t="s">
        <v>933</v>
      </c>
      <c r="B2450" s="91" t="s">
        <v>52</v>
      </c>
      <c r="C2450" s="23">
        <v>46029</v>
      </c>
      <c r="D2450" s="790">
        <v>2151</v>
      </c>
      <c r="E2450" s="11"/>
      <c r="F2450" s="1143"/>
      <c r="G2450" t="s">
        <v>2365</v>
      </c>
    </row>
    <row r="2451" spans="1:7">
      <c r="A2451" s="178" t="s">
        <v>1336</v>
      </c>
      <c r="B2451" s="91" t="s">
        <v>56</v>
      </c>
      <c r="C2451" s="23">
        <v>46029</v>
      </c>
      <c r="D2451" s="790">
        <v>3079</v>
      </c>
      <c r="E2451" s="11"/>
      <c r="F2451" s="1143"/>
      <c r="G2451" t="s">
        <v>2365</v>
      </c>
    </row>
    <row r="2452" spans="1:7">
      <c r="A2452" s="296" t="s">
        <v>1321</v>
      </c>
      <c r="B2452" s="587" t="s">
        <v>56</v>
      </c>
      <c r="C2452" s="23">
        <v>46029</v>
      </c>
      <c r="D2452" s="38">
        <v>0</v>
      </c>
      <c r="E2452" s="11"/>
      <c r="F2452" s="1174" t="s">
        <v>2364</v>
      </c>
      <c r="G2452" t="s">
        <v>2365</v>
      </c>
    </row>
    <row r="2453" spans="1:7" ht="15.75">
      <c r="A2453" s="178" t="s">
        <v>435</v>
      </c>
      <c r="B2453" s="175" t="s">
        <v>1457</v>
      </c>
      <c r="C2453" s="239">
        <v>46030</v>
      </c>
      <c r="D2453" s="38">
        <v>85</v>
      </c>
      <c r="E2453" s="11"/>
      <c r="F2453" s="1143"/>
      <c r="G2453" t="s">
        <v>2365</v>
      </c>
    </row>
    <row r="2454" spans="1:7" ht="15.75">
      <c r="A2454" s="178" t="s">
        <v>505</v>
      </c>
      <c r="B2454" s="175" t="s">
        <v>1457</v>
      </c>
      <c r="C2454" s="239">
        <v>46030</v>
      </c>
      <c r="D2454" s="38">
        <v>113</v>
      </c>
      <c r="E2454" s="11"/>
      <c r="F2454" s="1143" t="s">
        <v>2370</v>
      </c>
      <c r="G2454" t="s">
        <v>2365</v>
      </c>
    </row>
    <row r="2455" spans="1:7">
      <c r="A2455" s="317" t="s">
        <v>1076</v>
      </c>
      <c r="B2455" s="785" t="s">
        <v>56</v>
      </c>
      <c r="C2455" s="23">
        <v>46030</v>
      </c>
      <c r="D2455" s="790">
        <v>1053</v>
      </c>
      <c r="E2455" s="11"/>
      <c r="F2455" s="1143" t="s">
        <v>2371</v>
      </c>
      <c r="G2455" t="s">
        <v>2365</v>
      </c>
    </row>
    <row r="2456" spans="1:7">
      <c r="A2456" s="178" t="s">
        <v>933</v>
      </c>
      <c r="B2456" s="91" t="s">
        <v>52</v>
      </c>
      <c r="C2456" s="23">
        <v>46030</v>
      </c>
      <c r="D2456" s="790">
        <v>1926</v>
      </c>
      <c r="E2456" s="11"/>
      <c r="F2456" s="1143"/>
      <c r="G2456" t="s">
        <v>2365</v>
      </c>
    </row>
    <row r="2457" spans="1:7">
      <c r="A2457" s="178" t="s">
        <v>1339</v>
      </c>
      <c r="B2457" s="91" t="s">
        <v>56</v>
      </c>
      <c r="C2457" s="23">
        <v>46030</v>
      </c>
      <c r="D2457" s="790">
        <v>2367</v>
      </c>
      <c r="E2457" s="11"/>
      <c r="F2457" s="1143"/>
      <c r="G2457" t="s">
        <v>2365</v>
      </c>
    </row>
    <row r="2458" spans="1:7">
      <c r="A2458" s="178" t="s">
        <v>938</v>
      </c>
      <c r="B2458" s="91" t="s">
        <v>2372</v>
      </c>
      <c r="C2458" s="23">
        <v>46030</v>
      </c>
      <c r="D2458" s="790"/>
      <c r="E2458" s="790">
        <v>2706</v>
      </c>
      <c r="F2458" s="1143"/>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3"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3"/>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4"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3"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3"/>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3" t="s">
        <v>1657</v>
      </c>
      <c r="G2486" t="s">
        <v>2365</v>
      </c>
    </row>
    <row r="2487" spans="1:7">
      <c r="A2487" s="317" t="s">
        <v>933</v>
      </c>
      <c r="B2487" s="785" t="s">
        <v>52</v>
      </c>
      <c r="C2487" s="23">
        <v>46035</v>
      </c>
      <c r="D2487" s="790">
        <v>1838</v>
      </c>
      <c r="E2487" s="38"/>
      <c r="F2487" s="1143"/>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4"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5"/>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3"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3" t="s">
        <v>2395</v>
      </c>
      <c r="G2528" t="s">
        <v>2365</v>
      </c>
    </row>
    <row r="2529" spans="1:7">
      <c r="A2529" s="244" t="s">
        <v>1515</v>
      </c>
      <c r="B2529" s="244" t="s">
        <v>62</v>
      </c>
      <c r="C2529" s="23">
        <v>46042</v>
      </c>
      <c r="D2529" s="89">
        <v>1382</v>
      </c>
      <c r="F2529" s="1143" t="s">
        <v>2314</v>
      </c>
      <c r="G2529" t="s">
        <v>2365</v>
      </c>
    </row>
    <row r="2530" spans="1:7">
      <c r="A2530" s="244" t="s">
        <v>693</v>
      </c>
      <c r="B2530" s="244" t="s">
        <v>52</v>
      </c>
      <c r="C2530" s="23">
        <v>46042</v>
      </c>
      <c r="D2530" s="89">
        <v>2719</v>
      </c>
      <c r="F2530" s="1143"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3"/>
      <c r="G2532" t="s">
        <v>2365</v>
      </c>
    </row>
    <row r="2533" spans="1:7">
      <c r="A2533" s="556" t="s">
        <v>1259</v>
      </c>
      <c r="B2533" s="91" t="s">
        <v>56</v>
      </c>
      <c r="C2533" s="262">
        <v>46042</v>
      </c>
      <c r="D2533" s="50">
        <v>506</v>
      </c>
      <c r="E2533" s="135"/>
      <c r="F2533" s="1176"/>
      <c r="G2533" t="s">
        <v>2365</v>
      </c>
    </row>
    <row r="2534" spans="1:7">
      <c r="A2534" s="235" t="s">
        <v>1427</v>
      </c>
      <c r="B2534" s="587" t="s">
        <v>56</v>
      </c>
      <c r="C2534" s="23">
        <v>46042</v>
      </c>
      <c r="D2534" s="89">
        <v>2209</v>
      </c>
      <c r="E2534" s="11"/>
      <c r="F2534" s="1143" t="s">
        <v>2031</v>
      </c>
      <c r="G2534" t="s">
        <v>2365</v>
      </c>
    </row>
    <row r="2535" spans="1:7" ht="15.75">
      <c r="A2535" s="76" t="s">
        <v>517</v>
      </c>
      <c r="B2535" s="175" t="s">
        <v>1457</v>
      </c>
      <c r="C2535" s="248">
        <v>46043</v>
      </c>
      <c r="D2535" s="103">
        <v>182</v>
      </c>
      <c r="E2535" s="182"/>
      <c r="F2535" s="1177"/>
      <c r="G2535" t="s">
        <v>2365</v>
      </c>
    </row>
    <row r="2536" spans="1:7">
      <c r="A2536" s="556" t="s">
        <v>509</v>
      </c>
      <c r="B2536" s="556" t="s">
        <v>58</v>
      </c>
      <c r="C2536" s="23">
        <v>46043</v>
      </c>
      <c r="D2536" s="11">
        <v>150</v>
      </c>
      <c r="F2536" s="1143"/>
      <c r="G2536" t="s">
        <v>2365</v>
      </c>
    </row>
    <row r="2537" spans="1:7">
      <c r="A2537" s="76" t="s">
        <v>1085</v>
      </c>
      <c r="B2537" s="176" t="s">
        <v>998</v>
      </c>
      <c r="C2537" s="239">
        <v>46043</v>
      </c>
      <c r="D2537" s="11">
        <v>686</v>
      </c>
      <c r="F2537" s="1143" t="s">
        <v>2374</v>
      </c>
      <c r="G2537" t="s">
        <v>2365</v>
      </c>
    </row>
    <row r="2538" spans="1:7">
      <c r="A2538" s="556" t="s">
        <v>1082</v>
      </c>
      <c r="B2538" s="871" t="s">
        <v>56</v>
      </c>
      <c r="C2538" s="23">
        <v>46043</v>
      </c>
      <c r="D2538" s="11">
        <v>867</v>
      </c>
      <c r="F2538" s="1143" t="s">
        <v>2397</v>
      </c>
      <c r="G2538" t="s">
        <v>2365</v>
      </c>
    </row>
    <row r="2539" spans="1:7" ht="15.75">
      <c r="A2539" s="76" t="s">
        <v>1133</v>
      </c>
      <c r="B2539" s="175" t="s">
        <v>1457</v>
      </c>
      <c r="C2539" s="239">
        <v>46043</v>
      </c>
      <c r="E2539" s="250">
        <v>3507</v>
      </c>
      <c r="F2539" s="1143" t="s">
        <v>2398</v>
      </c>
      <c r="G2539" t="s">
        <v>2365</v>
      </c>
    </row>
    <row r="2540" spans="1:7">
      <c r="A2540" s="244" t="s">
        <v>1514</v>
      </c>
      <c r="B2540" s="244" t="s">
        <v>58</v>
      </c>
      <c r="C2540" s="23">
        <v>46043</v>
      </c>
      <c r="D2540" s="11">
        <v>754</v>
      </c>
      <c r="F2540" s="1143" t="s">
        <v>2399</v>
      </c>
      <c r="G2540" t="s">
        <v>2365</v>
      </c>
    </row>
    <row r="2541" spans="1:7">
      <c r="A2541" s="244" t="s">
        <v>1515</v>
      </c>
      <c r="B2541" s="244" t="s">
        <v>62</v>
      </c>
      <c r="C2541" s="23">
        <v>46043</v>
      </c>
      <c r="D2541" s="11">
        <v>993</v>
      </c>
      <c r="F2541" s="1143" t="s">
        <v>2400</v>
      </c>
      <c r="G2541" t="s">
        <v>2365</v>
      </c>
    </row>
    <row r="2542" spans="1:7">
      <c r="A2542" s="244" t="s">
        <v>693</v>
      </c>
      <c r="B2542" s="244" t="s">
        <v>52</v>
      </c>
      <c r="C2542" s="23">
        <v>46043</v>
      </c>
      <c r="D2542" s="89">
        <v>408</v>
      </c>
      <c r="F2542" s="1143"/>
      <c r="G2542" t="s">
        <v>2365</v>
      </c>
    </row>
    <row r="2543" spans="1:7">
      <c r="A2543" s="244" t="s">
        <v>699</v>
      </c>
      <c r="B2543" s="244" t="s">
        <v>52</v>
      </c>
      <c r="C2543" s="23">
        <v>46043</v>
      </c>
      <c r="D2543" s="89">
        <v>2000</v>
      </c>
      <c r="F2543" s="1143"/>
      <c r="G2543" t="s">
        <v>2365</v>
      </c>
    </row>
    <row r="2544" spans="1:7">
      <c r="A2544" s="240" t="s">
        <v>1263</v>
      </c>
      <c r="B2544" s="91" t="s">
        <v>56</v>
      </c>
      <c r="C2544" s="23">
        <v>46043</v>
      </c>
      <c r="D2544" s="11">
        <v>575</v>
      </c>
      <c r="F2544" s="1143"/>
      <c r="G2544" t="s">
        <v>2365</v>
      </c>
    </row>
    <row r="2545" spans="1:7">
      <c r="A2545" s="556" t="s">
        <v>1261</v>
      </c>
      <c r="B2545" s="91" t="s">
        <v>56</v>
      </c>
      <c r="C2545" s="262">
        <v>46043</v>
      </c>
      <c r="D2545" s="810">
        <v>2265</v>
      </c>
      <c r="E2545" s="135"/>
      <c r="F2545" s="1176"/>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7"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3" t="s">
        <v>2401</v>
      </c>
      <c r="G2549" t="s">
        <v>2365</v>
      </c>
    </row>
    <row r="2550" spans="1:7">
      <c r="A2550" s="556" t="s">
        <v>1082</v>
      </c>
      <c r="B2550" s="871" t="s">
        <v>56</v>
      </c>
      <c r="C2550" s="23">
        <v>46044</v>
      </c>
      <c r="D2550" s="89">
        <v>1539</v>
      </c>
      <c r="F2550" s="1143" t="s">
        <v>2402</v>
      </c>
      <c r="G2550" t="s">
        <v>2365</v>
      </c>
    </row>
    <row r="2551" spans="1:7" ht="15.75">
      <c r="A2551" s="76" t="s">
        <v>1079</v>
      </c>
      <c r="B2551" s="175" t="s">
        <v>1457</v>
      </c>
      <c r="C2551" s="239">
        <v>46044</v>
      </c>
      <c r="E2551" s="74">
        <v>486</v>
      </c>
      <c r="F2551" s="1143" t="s">
        <v>2403</v>
      </c>
      <c r="G2551" t="s">
        <v>2365</v>
      </c>
    </row>
    <row r="2552" spans="1:7">
      <c r="A2552" s="244" t="s">
        <v>1514</v>
      </c>
      <c r="B2552" s="244" t="s">
        <v>58</v>
      </c>
      <c r="C2552" s="23">
        <v>46044</v>
      </c>
      <c r="D2552" s="11">
        <v>520</v>
      </c>
      <c r="F2552" s="1143" t="s">
        <v>2389</v>
      </c>
      <c r="G2552" t="s">
        <v>2365</v>
      </c>
    </row>
    <row r="2553" spans="1:7">
      <c r="A2553" s="244" t="s">
        <v>1515</v>
      </c>
      <c r="B2553" s="244" t="s">
        <v>62</v>
      </c>
      <c r="C2553" s="23">
        <v>46044</v>
      </c>
      <c r="D2553" s="89">
        <v>1462</v>
      </c>
      <c r="F2553" s="1143" t="s">
        <v>2404</v>
      </c>
      <c r="G2553" t="s">
        <v>2365</v>
      </c>
    </row>
    <row r="2554" spans="1:7">
      <c r="A2554" s="244" t="s">
        <v>910</v>
      </c>
      <c r="B2554" s="244" t="s">
        <v>52</v>
      </c>
      <c r="C2554" s="23">
        <v>46044</v>
      </c>
      <c r="D2554" s="89">
        <v>2031</v>
      </c>
      <c r="F2554" s="1143" t="s">
        <v>2405</v>
      </c>
      <c r="G2554" t="s">
        <v>2365</v>
      </c>
    </row>
    <row r="2555" spans="1:7">
      <c r="A2555" s="244" t="s">
        <v>699</v>
      </c>
      <c r="B2555" s="244" t="s">
        <v>52</v>
      </c>
      <c r="C2555" s="23">
        <v>46044</v>
      </c>
      <c r="D2555" s="11">
        <v>970</v>
      </c>
      <c r="F2555" s="1143" t="s">
        <v>2406</v>
      </c>
      <c r="G2555" t="s">
        <v>2365</v>
      </c>
    </row>
    <row r="2556" spans="1:7">
      <c r="A2556" s="244" t="s">
        <v>1250</v>
      </c>
      <c r="B2556" s="91" t="s">
        <v>56</v>
      </c>
      <c r="C2556" s="23">
        <v>46044</v>
      </c>
      <c r="D2556" s="89">
        <v>1776</v>
      </c>
      <c r="F2556" s="1143" t="s">
        <v>2407</v>
      </c>
      <c r="G2556" t="s">
        <v>2365</v>
      </c>
    </row>
    <row r="2557" spans="1:7">
      <c r="A2557" s="556" t="s">
        <v>1339</v>
      </c>
      <c r="B2557" s="587" t="s">
        <v>56</v>
      </c>
      <c r="C2557" s="23">
        <v>46044</v>
      </c>
      <c r="D2557" s="89">
        <v>1940</v>
      </c>
      <c r="F2557" s="1143" t="s">
        <v>2408</v>
      </c>
      <c r="G2557" t="s">
        <v>2365</v>
      </c>
    </row>
    <row r="2558" spans="1:7" ht="15.75">
      <c r="A2558" s="76" t="s">
        <v>386</v>
      </c>
      <c r="B2558" s="175" t="s">
        <v>1457</v>
      </c>
      <c r="C2558" s="239">
        <v>46045</v>
      </c>
      <c r="D2558" s="11">
        <v>57</v>
      </c>
      <c r="F2558" s="1143" t="s">
        <v>1952</v>
      </c>
      <c r="G2558" t="s">
        <v>2365</v>
      </c>
    </row>
    <row r="2559" spans="1:7">
      <c r="A2559" s="244" t="s">
        <v>509</v>
      </c>
      <c r="B2559" s="244" t="s">
        <v>58</v>
      </c>
      <c r="C2559" s="23">
        <v>46045</v>
      </c>
      <c r="D2559" s="11">
        <v>274</v>
      </c>
      <c r="F2559" s="1143"/>
      <c r="G2559" t="s">
        <v>2365</v>
      </c>
    </row>
    <row r="2560" spans="1:7">
      <c r="A2560" s="240" t="s">
        <v>1514</v>
      </c>
      <c r="B2560" s="240" t="s">
        <v>58</v>
      </c>
      <c r="C2560" s="23">
        <v>46045</v>
      </c>
      <c r="D2560" s="11">
        <v>0</v>
      </c>
      <c r="F2560" s="1143" t="s">
        <v>104</v>
      </c>
      <c r="G2560" t="s">
        <v>2365</v>
      </c>
    </row>
    <row r="2561" spans="1:7">
      <c r="A2561" s="244" t="s">
        <v>1515</v>
      </c>
      <c r="B2561" s="244" t="s">
        <v>62</v>
      </c>
      <c r="C2561" s="23">
        <v>46045</v>
      </c>
      <c r="D2561" s="89">
        <v>1617</v>
      </c>
      <c r="F2561" s="1143"/>
      <c r="G2561" t="s">
        <v>2365</v>
      </c>
    </row>
    <row r="2562" spans="1:7">
      <c r="A2562" s="244" t="s">
        <v>910</v>
      </c>
      <c r="B2562" s="244" t="s">
        <v>52</v>
      </c>
      <c r="C2562" s="23">
        <v>46045</v>
      </c>
      <c r="D2562" s="11">
        <v>845</v>
      </c>
      <c r="F2562" s="1143" t="s">
        <v>2409</v>
      </c>
      <c r="G2562" t="s">
        <v>2365</v>
      </c>
    </row>
    <row r="2563" spans="1:7">
      <c r="A2563" s="240" t="s">
        <v>1261</v>
      </c>
      <c r="B2563" s="91" t="s">
        <v>56</v>
      </c>
      <c r="C2563" s="23">
        <v>46045</v>
      </c>
      <c r="D2563" s="89">
        <v>2651</v>
      </c>
      <c r="F2563" s="1143" t="s">
        <v>2410</v>
      </c>
      <c r="G2563" t="s">
        <v>2365</v>
      </c>
    </row>
    <row r="2564" spans="1:7">
      <c r="A2564" s="556" t="s">
        <v>1263</v>
      </c>
      <c r="B2564" s="587" t="s">
        <v>56</v>
      </c>
      <c r="C2564" s="23">
        <v>46045</v>
      </c>
      <c r="D2564" s="11">
        <v>818</v>
      </c>
      <c r="F2564" s="1143"/>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3" t="s">
        <v>2213</v>
      </c>
      <c r="G2567" t="s">
        <v>2365</v>
      </c>
    </row>
    <row r="2568" spans="1:7">
      <c r="A2568" s="76" t="s">
        <v>1085</v>
      </c>
      <c r="B2568" s="176" t="s">
        <v>998</v>
      </c>
      <c r="C2568" s="239">
        <v>46048</v>
      </c>
      <c r="D2568" s="11">
        <v>835</v>
      </c>
      <c r="F2568" s="1143"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3" t="s">
        <v>1584</v>
      </c>
      <c r="G2570" t="s">
        <v>2365</v>
      </c>
    </row>
    <row r="2571" spans="1:7" ht="15.75">
      <c r="A2571" s="76" t="s">
        <v>1133</v>
      </c>
      <c r="B2571" s="175" t="s">
        <v>1457</v>
      </c>
      <c r="C2571" s="239">
        <v>46048</v>
      </c>
      <c r="E2571" s="74">
        <v>313</v>
      </c>
      <c r="F2571" s="1143" t="s">
        <v>2414</v>
      </c>
      <c r="G2571" t="s">
        <v>2365</v>
      </c>
    </row>
    <row r="2572" spans="1:7">
      <c r="A2572" s="244" t="s">
        <v>1514</v>
      </c>
      <c r="B2572" s="244" t="s">
        <v>58</v>
      </c>
      <c r="C2572" s="23">
        <v>46048</v>
      </c>
      <c r="D2572" s="11">
        <v>376</v>
      </c>
      <c r="F2572" s="1143"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8"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5" t="s">
        <v>1518</v>
      </c>
      <c r="B2790" s="1185" t="s">
        <v>1457</v>
      </c>
      <c r="C2790" s="23">
        <v>46098</v>
      </c>
      <c r="D2790" s="11">
        <v>240</v>
      </c>
      <c r="F2790" s="11" t="s">
        <v>2492</v>
      </c>
      <c r="G2790" t="s">
        <v>1454</v>
      </c>
    </row>
    <row r="2791" spans="1:7">
      <c r="A2791" s="1185" t="s">
        <v>1073</v>
      </c>
      <c r="B2791" s="240" t="s">
        <v>463</v>
      </c>
      <c r="C2791" s="23">
        <v>46098</v>
      </c>
      <c r="D2791" s="11">
        <v>560</v>
      </c>
      <c r="F2791" s="11" t="s">
        <v>2493</v>
      </c>
      <c r="G2791" t="s">
        <v>1454</v>
      </c>
    </row>
    <row r="2792" spans="1:7">
      <c r="A2792" s="1185" t="s">
        <v>936</v>
      </c>
      <c r="B2792" s="1185" t="s">
        <v>52</v>
      </c>
      <c r="C2792" s="23">
        <v>46098</v>
      </c>
      <c r="D2792" s="89">
        <v>1300</v>
      </c>
      <c r="G2792" t="s">
        <v>1454</v>
      </c>
    </row>
    <row r="2793" spans="1:7">
      <c r="A2793" s="1186" t="s">
        <v>927</v>
      </c>
      <c r="B2793" s="1186" t="s">
        <v>54</v>
      </c>
      <c r="C2793" s="23">
        <v>46098</v>
      </c>
      <c r="D2793" s="11">
        <v>872</v>
      </c>
      <c r="F2793" s="11" t="s">
        <v>2106</v>
      </c>
      <c r="G2793" t="s">
        <v>1454</v>
      </c>
    </row>
    <row r="2794" spans="1:7">
      <c r="A2794" s="1186" t="s">
        <v>1520</v>
      </c>
      <c r="B2794" s="1186" t="s">
        <v>58</v>
      </c>
      <c r="C2794" s="23">
        <v>46098</v>
      </c>
      <c r="D2794" s="11">
        <v>466</v>
      </c>
      <c r="F2794" s="11" t="s">
        <v>2422</v>
      </c>
      <c r="G2794" t="s">
        <v>1454</v>
      </c>
    </row>
    <row r="2795" spans="1:7">
      <c r="A2795" s="1186" t="s">
        <v>673</v>
      </c>
      <c r="B2795" s="1186" t="s">
        <v>1457</v>
      </c>
      <c r="C2795" s="23">
        <v>46098</v>
      </c>
      <c r="F2795" s="240" t="s">
        <v>1732</v>
      </c>
      <c r="G2795" t="s">
        <v>1454</v>
      </c>
    </row>
    <row r="2796" spans="1:7">
      <c r="A2796" s="1186" t="s">
        <v>1364</v>
      </c>
      <c r="B2796" s="1186" t="s">
        <v>1457</v>
      </c>
      <c r="C2796" s="23">
        <v>46098</v>
      </c>
      <c r="D2796" s="11">
        <v>130</v>
      </c>
      <c r="F2796" s="11" t="s">
        <v>2494</v>
      </c>
      <c r="G2796" t="s">
        <v>1454</v>
      </c>
    </row>
    <row r="2797" spans="1:7">
      <c r="A2797" s="240" t="s">
        <v>1521</v>
      </c>
      <c r="B2797" s="1186"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5"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5" t="s">
        <v>1755</v>
      </c>
      <c r="G2806" t="s">
        <v>1454</v>
      </c>
    </row>
    <row r="2807" spans="1:7">
      <c r="A2807" s="244" t="s">
        <v>988</v>
      </c>
      <c r="B2807" s="244" t="s">
        <v>1457</v>
      </c>
      <c r="C2807" s="23">
        <v>46100</v>
      </c>
      <c r="E2807" s="74">
        <v>679</v>
      </c>
      <c r="F2807" s="240"/>
      <c r="G2807" t="s">
        <v>1454</v>
      </c>
    </row>
    <row r="2808" spans="1:7">
      <c r="A2808" s="1231" t="s">
        <v>837</v>
      </c>
      <c r="B2808" s="1231" t="s">
        <v>58</v>
      </c>
      <c r="C2808" s="23">
        <v>46100</v>
      </c>
      <c r="D2808" s="11">
        <v>646</v>
      </c>
      <c r="G2808" t="s">
        <v>1454</v>
      </c>
    </row>
    <row r="2809" spans="1:7">
      <c r="A2809" s="1232" t="s">
        <v>936</v>
      </c>
      <c r="B2809" s="1232" t="s">
        <v>52</v>
      </c>
      <c r="C2809" s="23">
        <v>46100</v>
      </c>
      <c r="D2809" s="89">
        <v>1766</v>
      </c>
      <c r="F2809" s="11" t="s">
        <v>1956</v>
      </c>
      <c r="G2809" t="s">
        <v>1454</v>
      </c>
    </row>
    <row r="2810" spans="1:7">
      <c r="A2810" s="1232" t="s">
        <v>927</v>
      </c>
      <c r="B2810" s="1232" t="s">
        <v>54</v>
      </c>
      <c r="C2810" s="23">
        <v>46100</v>
      </c>
      <c r="D2810" s="11">
        <v>287</v>
      </c>
      <c r="F2810" s="11" t="s">
        <v>2499</v>
      </c>
      <c r="G2810" t="s">
        <v>1454</v>
      </c>
    </row>
    <row r="2811" spans="1:7">
      <c r="A2811" s="1233" t="s">
        <v>1181</v>
      </c>
      <c r="B2811" s="1232" t="s">
        <v>52</v>
      </c>
      <c r="C2811" s="23">
        <v>46100</v>
      </c>
      <c r="D2811" s="89">
        <v>1412</v>
      </c>
      <c r="G2811" t="s">
        <v>1454</v>
      </c>
    </row>
    <row r="2812" spans="1:7">
      <c r="A2812" s="1232" t="s">
        <v>893</v>
      </c>
      <c r="B2812" s="1232" t="s">
        <v>2372</v>
      </c>
      <c r="C2812" s="23">
        <v>46100</v>
      </c>
      <c r="E2812" s="250">
        <v>1678</v>
      </c>
      <c r="F2812" s="11" t="s">
        <v>2500</v>
      </c>
      <c r="G2812" t="s">
        <v>1454</v>
      </c>
    </row>
    <row r="2813" spans="1:7">
      <c r="A2813" s="1232" t="s">
        <v>1364</v>
      </c>
      <c r="B2813" s="1232" t="s">
        <v>2372</v>
      </c>
      <c r="C2813" s="23">
        <v>46100</v>
      </c>
      <c r="E2813" s="74">
        <v>318</v>
      </c>
      <c r="F2813" s="1235" t="s">
        <v>2501</v>
      </c>
      <c r="G2813" t="s">
        <v>1454</v>
      </c>
    </row>
    <row r="2814" spans="1:7">
      <c r="A2814" s="1232" t="s">
        <v>893</v>
      </c>
      <c r="B2814" s="1232" t="s">
        <v>52</v>
      </c>
      <c r="C2814" s="23">
        <v>46100</v>
      </c>
      <c r="F2814" s="1236" t="s">
        <v>2502</v>
      </c>
      <c r="G2814" t="s">
        <v>1454</v>
      </c>
    </row>
    <row r="2815" spans="1:7">
      <c r="A2815" s="240" t="s">
        <v>1519</v>
      </c>
      <c r="B2815" s="240" t="s">
        <v>62</v>
      </c>
      <c r="C2815" s="23">
        <v>46100</v>
      </c>
      <c r="F2815" s="240" t="s">
        <v>1732</v>
      </c>
      <c r="G2815" t="s">
        <v>1454</v>
      </c>
    </row>
    <row r="2816" spans="1:7">
      <c r="A2816" s="1232" t="s">
        <v>936</v>
      </c>
      <c r="B2816" s="1232" t="s">
        <v>52</v>
      </c>
      <c r="C2816" s="23">
        <v>46101</v>
      </c>
      <c r="D2816" s="11">
        <v>41</v>
      </c>
      <c r="F2816" s="11" t="s">
        <v>1899</v>
      </c>
      <c r="G2816" t="s">
        <v>1454</v>
      </c>
    </row>
    <row r="2817" spans="1:7">
      <c r="A2817" s="1231" t="s">
        <v>837</v>
      </c>
      <c r="B2817" s="1231" t="s">
        <v>58</v>
      </c>
      <c r="C2817" s="23">
        <v>46101</v>
      </c>
      <c r="D2817" s="11">
        <v>212</v>
      </c>
      <c r="G2817" t="s">
        <v>1454</v>
      </c>
    </row>
    <row r="2818" spans="1:7">
      <c r="A2818" s="1233" t="s">
        <v>1181</v>
      </c>
      <c r="B2818" s="1232"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3" t="s">
        <v>837</v>
      </c>
      <c r="B2820" s="1243" t="s">
        <v>58</v>
      </c>
      <c r="C2820" s="23">
        <v>46104</v>
      </c>
      <c r="D2820" s="11">
        <v>225</v>
      </c>
      <c r="G2820" t="s">
        <v>1454</v>
      </c>
    </row>
    <row r="2821" spans="1:7">
      <c r="A2821" s="1244" t="s">
        <v>924</v>
      </c>
      <c r="B2821" s="1244" t="s">
        <v>54</v>
      </c>
      <c r="C2821" s="23">
        <v>46104</v>
      </c>
      <c r="F2821" s="1236" t="s">
        <v>1755</v>
      </c>
      <c r="G2821" t="s">
        <v>1454</v>
      </c>
    </row>
    <row r="2822" spans="1:7">
      <c r="A2822" s="1244" t="s">
        <v>927</v>
      </c>
      <c r="B2822" s="1244" t="s">
        <v>54</v>
      </c>
      <c r="C2822" s="23">
        <v>46104</v>
      </c>
      <c r="F2822" s="1236" t="s">
        <v>1755</v>
      </c>
      <c r="G2822" t="s">
        <v>1454</v>
      </c>
    </row>
    <row r="2823" spans="1:7">
      <c r="A2823" s="178" t="s">
        <v>916</v>
      </c>
      <c r="B2823" s="1244" t="s">
        <v>54</v>
      </c>
      <c r="C2823" s="23">
        <v>46104</v>
      </c>
      <c r="D2823" s="11">
        <v>735</v>
      </c>
      <c r="G2823" t="s">
        <v>1454</v>
      </c>
    </row>
    <row r="2824" spans="1:7">
      <c r="A2824" s="1231" t="s">
        <v>837</v>
      </c>
      <c r="B2824" s="1231" t="s">
        <v>58</v>
      </c>
      <c r="C2824" s="23">
        <v>46105</v>
      </c>
      <c r="D2824" s="11">
        <v>135</v>
      </c>
      <c r="G2824" t="s">
        <v>1454</v>
      </c>
    </row>
    <row r="2825" spans="1:7">
      <c r="A2825" s="1232" t="s">
        <v>1523</v>
      </c>
      <c r="B2825" s="1232" t="s">
        <v>1457</v>
      </c>
      <c r="C2825" s="23">
        <v>46105</v>
      </c>
      <c r="D2825" s="11">
        <v>513</v>
      </c>
      <c r="G2825" t="s">
        <v>1454</v>
      </c>
    </row>
    <row r="2826" spans="1:7">
      <c r="A2826" s="1232" t="s">
        <v>690</v>
      </c>
      <c r="B2826" s="1232" t="s">
        <v>2504</v>
      </c>
      <c r="C2826" s="23">
        <v>46105</v>
      </c>
      <c r="F2826" s="1236" t="s">
        <v>1732</v>
      </c>
      <c r="G2826" t="s">
        <v>1454</v>
      </c>
    </row>
    <row r="2827" spans="1:7">
      <c r="A2827" s="1232" t="s">
        <v>916</v>
      </c>
      <c r="B2827" s="1232"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1" t="s">
        <v>837</v>
      </c>
      <c r="B2830" s="1231" t="s">
        <v>58</v>
      </c>
      <c r="C2830" s="23">
        <v>46106</v>
      </c>
      <c r="D2830" s="11">
        <v>278</v>
      </c>
      <c r="F2830" s="11" t="s">
        <v>2506</v>
      </c>
      <c r="G2830" t="s">
        <v>1454</v>
      </c>
    </row>
    <row r="2831" spans="1:7">
      <c r="A2831" s="1232" t="s">
        <v>916</v>
      </c>
      <c r="B2831" s="1232" t="s">
        <v>54</v>
      </c>
      <c r="C2831" s="23">
        <v>46106</v>
      </c>
      <c r="D2831" s="11">
        <v>897</v>
      </c>
      <c r="F2831" s="11" t="s">
        <v>2106</v>
      </c>
      <c r="G2831" t="s">
        <v>1454</v>
      </c>
    </row>
    <row r="2832" spans="1:7">
      <c r="A2832" s="1232" t="s">
        <v>936</v>
      </c>
      <c r="B2832" s="1232" t="s">
        <v>2372</v>
      </c>
      <c r="C2832" s="23">
        <v>46106</v>
      </c>
      <c r="E2832" s="250">
        <v>8226</v>
      </c>
      <c r="F2832" s="11" t="s">
        <v>2507</v>
      </c>
      <c r="G2832" t="s">
        <v>1454</v>
      </c>
    </row>
    <row r="2833" spans="1:7">
      <c r="A2833" s="1232" t="s">
        <v>837</v>
      </c>
      <c r="B2833" s="1232" t="s">
        <v>1457</v>
      </c>
      <c r="C2833" s="23">
        <v>46106</v>
      </c>
      <c r="D2833" s="11">
        <v>216</v>
      </c>
      <c r="G2833" t="s">
        <v>1454</v>
      </c>
    </row>
    <row r="2834" spans="1:7">
      <c r="A2834" s="1232" t="s">
        <v>1181</v>
      </c>
      <c r="B2834" s="1232" t="s">
        <v>52</v>
      </c>
      <c r="C2834" s="23">
        <v>46106</v>
      </c>
      <c r="D2834" s="89">
        <v>2020</v>
      </c>
      <c r="G2834" t="s">
        <v>1454</v>
      </c>
    </row>
    <row r="2835" spans="1:7">
      <c r="A2835" s="1232" t="s">
        <v>1186</v>
      </c>
      <c r="B2835" s="1232" t="s">
        <v>1457</v>
      </c>
      <c r="C2835" s="23">
        <v>46106</v>
      </c>
      <c r="F2835" s="11" t="s">
        <v>1732</v>
      </c>
      <c r="G2835" t="s">
        <v>1454</v>
      </c>
    </row>
    <row r="2836" spans="1:7">
      <c r="A2836" s="1232" t="s">
        <v>1179</v>
      </c>
      <c r="B2836" s="1232" t="s">
        <v>1457</v>
      </c>
      <c r="C2836" s="23">
        <v>46106</v>
      </c>
      <c r="D2836" s="11">
        <v>7</v>
      </c>
      <c r="F2836" s="11" t="s">
        <v>1584</v>
      </c>
      <c r="G2836" t="s">
        <v>1454</v>
      </c>
    </row>
    <row r="2837" spans="1:7">
      <c r="A2837" s="1232" t="s">
        <v>690</v>
      </c>
      <c r="B2837" s="1232" t="s">
        <v>2508</v>
      </c>
      <c r="C2837" s="23">
        <v>46106</v>
      </c>
      <c r="D2837" s="11">
        <v>172</v>
      </c>
      <c r="G2837" t="s">
        <v>1454</v>
      </c>
    </row>
    <row r="2838" spans="1:7">
      <c r="A2838" s="240" t="s">
        <v>510</v>
      </c>
      <c r="B2838" s="1232" t="s">
        <v>1457</v>
      </c>
      <c r="C2838" s="23">
        <v>46107</v>
      </c>
      <c r="E2838" s="250">
        <v>2676</v>
      </c>
      <c r="G2838" t="s">
        <v>1454</v>
      </c>
    </row>
    <row r="2839" spans="1:7">
      <c r="A2839" s="1231" t="s">
        <v>837</v>
      </c>
      <c r="B2839" s="1231" t="s">
        <v>58</v>
      </c>
      <c r="C2839" s="23">
        <v>46107</v>
      </c>
      <c r="D2839" s="11">
        <v>333</v>
      </c>
      <c r="G2839" t="s">
        <v>1454</v>
      </c>
    </row>
    <row r="2840" spans="1:7">
      <c r="A2840" s="1232" t="s">
        <v>903</v>
      </c>
      <c r="B2840" s="1232" t="s">
        <v>54</v>
      </c>
      <c r="C2840" s="23">
        <v>46107</v>
      </c>
      <c r="D2840" s="11">
        <v>438</v>
      </c>
      <c r="G2840" t="s">
        <v>1454</v>
      </c>
    </row>
    <row r="2841" spans="1:7">
      <c r="A2841" s="1232" t="s">
        <v>916</v>
      </c>
      <c r="B2841" s="1232" t="s">
        <v>54</v>
      </c>
      <c r="C2841" s="23">
        <v>46107</v>
      </c>
      <c r="D2841" s="11">
        <v>583</v>
      </c>
      <c r="F2841" s="11" t="s">
        <v>2509</v>
      </c>
      <c r="G2841" t="s">
        <v>1454</v>
      </c>
    </row>
    <row r="2842" spans="1:7">
      <c r="A2842" s="1232" t="s">
        <v>1181</v>
      </c>
      <c r="B2842" s="1232" t="s">
        <v>52</v>
      </c>
      <c r="C2842" s="23">
        <v>46107</v>
      </c>
      <c r="D2842" s="89">
        <v>1855</v>
      </c>
      <c r="G2842" t="s">
        <v>1454</v>
      </c>
    </row>
    <row r="2843" spans="1:7">
      <c r="A2843" s="178" t="s">
        <v>1192</v>
      </c>
      <c r="B2843" s="1244" t="s">
        <v>1457</v>
      </c>
      <c r="C2843" s="23">
        <v>46107</v>
      </c>
      <c r="D2843" s="11">
        <v>265</v>
      </c>
      <c r="G2843" t="s">
        <v>1454</v>
      </c>
    </row>
    <row r="2844" spans="1:7">
      <c r="A2844" s="1231" t="s">
        <v>837</v>
      </c>
      <c r="B2844" s="1231" t="s">
        <v>58</v>
      </c>
      <c r="C2844" s="23">
        <v>46108</v>
      </c>
      <c r="D2844" s="11">
        <v>377</v>
      </c>
      <c r="G2844" t="s">
        <v>1454</v>
      </c>
    </row>
    <row r="2845" spans="1:7">
      <c r="A2845" s="1232" t="s">
        <v>1181</v>
      </c>
      <c r="B2845" s="1232" t="s">
        <v>52</v>
      </c>
      <c r="C2845" s="23">
        <v>46108</v>
      </c>
      <c r="D2845" s="89">
        <v>1609</v>
      </c>
      <c r="G2845" t="s">
        <v>1454</v>
      </c>
    </row>
    <row r="2846" spans="1:7">
      <c r="A2846" s="178" t="s">
        <v>1192</v>
      </c>
      <c r="B2846" s="1244" t="s">
        <v>1457</v>
      </c>
      <c r="C2846" s="23">
        <v>46108</v>
      </c>
      <c r="D2846" s="11">
        <v>372</v>
      </c>
      <c r="G2846" t="s">
        <v>1454</v>
      </c>
    </row>
    <row r="2847" spans="1:7">
      <c r="A2847" s="1243" t="s">
        <v>837</v>
      </c>
      <c r="B2847" s="1243" t="s">
        <v>58</v>
      </c>
      <c r="C2847" s="23">
        <v>46111</v>
      </c>
      <c r="D2847" s="11">
        <v>526</v>
      </c>
      <c r="G2847" t="s">
        <v>1454</v>
      </c>
    </row>
    <row r="2848" spans="1:7">
      <c r="A2848" s="1244" t="s">
        <v>823</v>
      </c>
      <c r="B2848" s="1244" t="s">
        <v>54</v>
      </c>
      <c r="C2848" s="23">
        <v>46111</v>
      </c>
      <c r="D2848" s="11">
        <v>978</v>
      </c>
      <c r="G2848" t="s">
        <v>1454</v>
      </c>
    </row>
    <row r="2849" spans="1:7">
      <c r="A2849" s="1244" t="s">
        <v>1189</v>
      </c>
      <c r="B2849" s="1244" t="s">
        <v>1457</v>
      </c>
      <c r="C2849" s="23">
        <v>46111</v>
      </c>
      <c r="D2849" s="11">
        <v>195</v>
      </c>
      <c r="G2849" t="s">
        <v>1454</v>
      </c>
    </row>
    <row r="2850" spans="1:7">
      <c r="A2850" s="1244" t="s">
        <v>1192</v>
      </c>
      <c r="B2850" s="1244" t="s">
        <v>1457</v>
      </c>
      <c r="C2850" s="23">
        <v>46111</v>
      </c>
      <c r="D2850" s="11">
        <v>396</v>
      </c>
      <c r="G2850" t="s">
        <v>1454</v>
      </c>
    </row>
    <row r="2851" spans="1:7">
      <c r="A2851" s="1244" t="s">
        <v>1184</v>
      </c>
      <c r="B2851" s="1244" t="s">
        <v>52</v>
      </c>
      <c r="C2851" s="23">
        <v>46111</v>
      </c>
      <c r="D2851" s="11">
        <v>788</v>
      </c>
      <c r="G2851" t="s">
        <v>1454</v>
      </c>
    </row>
    <row r="2852" spans="1:7">
      <c r="A2852" s="1244" t="s">
        <v>1181</v>
      </c>
      <c r="B2852" s="1244" t="s">
        <v>52</v>
      </c>
      <c r="C2852" s="23">
        <v>46111</v>
      </c>
      <c r="F2852" s="11" t="s">
        <v>1732</v>
      </c>
      <c r="G2852" t="s">
        <v>1454</v>
      </c>
    </row>
    <row r="2853" spans="1:7">
      <c r="A2853" s="240" t="s">
        <v>1524</v>
      </c>
      <c r="B2853" s="1244" t="s">
        <v>1457</v>
      </c>
      <c r="C2853" s="23">
        <v>46112</v>
      </c>
      <c r="D2853" s="11">
        <v>55</v>
      </c>
      <c r="G2853" t="s">
        <v>1454</v>
      </c>
    </row>
    <row r="2854" spans="1:7">
      <c r="A2854" s="1231" t="s">
        <v>837</v>
      </c>
      <c r="B2854" s="1231" t="s">
        <v>58</v>
      </c>
      <c r="C2854" s="23">
        <v>46112</v>
      </c>
      <c r="D2854" s="11">
        <v>36</v>
      </c>
      <c r="F2854" s="11" t="s">
        <v>2510</v>
      </c>
      <c r="G2854" t="s">
        <v>1454</v>
      </c>
    </row>
    <row r="2855" spans="1:7">
      <c r="A2855" s="1232" t="s">
        <v>823</v>
      </c>
      <c r="B2855" s="1232" t="s">
        <v>54</v>
      </c>
      <c r="C2855" s="23">
        <v>46112</v>
      </c>
      <c r="D2855" s="89">
        <v>1555</v>
      </c>
      <c r="G2855" t="s">
        <v>1454</v>
      </c>
    </row>
    <row r="2856" spans="1:7">
      <c r="A2856" s="1232" t="s">
        <v>1184</v>
      </c>
      <c r="B2856" s="1232" t="s">
        <v>52</v>
      </c>
      <c r="C2856" s="23">
        <v>46112</v>
      </c>
      <c r="D2856" s="89">
        <v>1083</v>
      </c>
      <c r="F2856" s="11" t="s">
        <v>1913</v>
      </c>
      <c r="G2856" t="s">
        <v>1454</v>
      </c>
    </row>
    <row r="2857" spans="1:7">
      <c r="A2857" s="1232" t="s">
        <v>1181</v>
      </c>
      <c r="B2857" s="1232" t="s">
        <v>52</v>
      </c>
      <c r="C2857" s="23">
        <v>46112</v>
      </c>
      <c r="D2857" s="89">
        <v>1420</v>
      </c>
      <c r="G2857" t="s">
        <v>1454</v>
      </c>
    </row>
    <row r="2858" spans="1:7">
      <c r="A2858" s="1232" t="s">
        <v>864</v>
      </c>
      <c r="B2858" s="1232" t="s">
        <v>52</v>
      </c>
      <c r="C2858" s="23">
        <v>46112</v>
      </c>
      <c r="D2858" s="11">
        <v>551</v>
      </c>
      <c r="F2858" s="11" t="s">
        <v>1596</v>
      </c>
      <c r="G2858" t="s">
        <v>1454</v>
      </c>
    </row>
    <row r="2859" spans="1:7">
      <c r="A2859" s="1231" t="s">
        <v>837</v>
      </c>
      <c r="B2859" s="1231" t="s">
        <v>58</v>
      </c>
      <c r="C2859" s="23">
        <v>46113</v>
      </c>
      <c r="D2859" s="11">
        <v>12</v>
      </c>
      <c r="F2859" s="11" t="s">
        <v>2511</v>
      </c>
      <c r="G2859" t="s">
        <v>1455</v>
      </c>
    </row>
    <row r="2860" spans="1:7">
      <c r="A2860" s="1232" t="s">
        <v>823</v>
      </c>
      <c r="B2860" s="1232" t="s">
        <v>54</v>
      </c>
      <c r="C2860" s="23">
        <v>46113</v>
      </c>
      <c r="D2860" s="89">
        <v>1095</v>
      </c>
      <c r="G2860" t="s">
        <v>1455</v>
      </c>
    </row>
    <row r="2861" spans="1:7">
      <c r="A2861" s="1232" t="s">
        <v>1189</v>
      </c>
      <c r="B2861" s="1232" t="s">
        <v>1457</v>
      </c>
      <c r="C2861" s="23">
        <v>46113</v>
      </c>
      <c r="D2861" s="11">
        <v>349</v>
      </c>
      <c r="G2861" t="s">
        <v>1455</v>
      </c>
    </row>
    <row r="2862" spans="1:7">
      <c r="A2862" s="1232" t="s">
        <v>1181</v>
      </c>
      <c r="B2862" s="1232" t="s">
        <v>52</v>
      </c>
      <c r="C2862" s="23">
        <v>46113</v>
      </c>
      <c r="D2862" s="89">
        <v>1208</v>
      </c>
      <c r="G2862" t="s">
        <v>1455</v>
      </c>
    </row>
    <row r="2863" spans="1:7">
      <c r="A2863" s="1232" t="s">
        <v>864</v>
      </c>
      <c r="B2863" s="1232" t="s">
        <v>52</v>
      </c>
      <c r="C2863" s="23">
        <v>46113</v>
      </c>
      <c r="D2863" s="89">
        <v>1606</v>
      </c>
      <c r="G2863" t="s">
        <v>1455</v>
      </c>
    </row>
    <row r="2864" spans="1:7">
      <c r="A2864" s="1231" t="s">
        <v>837</v>
      </c>
      <c r="B2864" s="1231" t="s">
        <v>58</v>
      </c>
      <c r="C2864" s="23">
        <v>46114</v>
      </c>
      <c r="F2864" s="11" t="s">
        <v>2512</v>
      </c>
      <c r="G2864" t="s">
        <v>1455</v>
      </c>
    </row>
    <row r="2865" spans="1:7">
      <c r="A2865" s="1232" t="s">
        <v>837</v>
      </c>
      <c r="B2865" s="1232" t="s">
        <v>1457</v>
      </c>
      <c r="C2865" s="23">
        <v>46114</v>
      </c>
      <c r="E2865" s="74">
        <v>106</v>
      </c>
      <c r="F2865" s="11" t="s">
        <v>1584</v>
      </c>
      <c r="G2865" t="s">
        <v>1455</v>
      </c>
    </row>
    <row r="2866" spans="1:7">
      <c r="A2866" s="1232" t="s">
        <v>823</v>
      </c>
      <c r="B2866" s="1232" t="s">
        <v>54</v>
      </c>
      <c r="C2866" s="23">
        <v>46114</v>
      </c>
      <c r="F2866" s="11" t="s">
        <v>1584</v>
      </c>
      <c r="G2866" t="s">
        <v>1455</v>
      </c>
    </row>
    <row r="2867" spans="1:7">
      <c r="A2867" s="1232" t="s">
        <v>1192</v>
      </c>
      <c r="B2867" s="1232" t="s">
        <v>1457</v>
      </c>
      <c r="C2867" s="23">
        <v>46114</v>
      </c>
      <c r="D2867" s="11">
        <v>145</v>
      </c>
      <c r="G2867" t="s">
        <v>1455</v>
      </c>
    </row>
    <row r="2868" spans="1:7">
      <c r="A2868" s="1232" t="s">
        <v>1189</v>
      </c>
      <c r="B2868" s="1232" t="s">
        <v>52</v>
      </c>
      <c r="C2868" s="23">
        <v>46114</v>
      </c>
      <c r="D2868" s="11">
        <v>790</v>
      </c>
      <c r="G2868" t="s">
        <v>1455</v>
      </c>
    </row>
    <row r="2869" spans="1:7">
      <c r="A2869" s="1232" t="s">
        <v>1181</v>
      </c>
      <c r="B2869" s="1232" t="s">
        <v>52</v>
      </c>
      <c r="C2869" s="23">
        <v>46114</v>
      </c>
      <c r="D2869" s="11">
        <v>596</v>
      </c>
      <c r="G2869" t="s">
        <v>1455</v>
      </c>
    </row>
    <row r="2870" spans="1:7">
      <c r="A2870" s="178" t="s">
        <v>1505</v>
      </c>
      <c r="B2870" s="1232" t="s">
        <v>1457</v>
      </c>
      <c r="C2870" s="23">
        <v>46115</v>
      </c>
      <c r="F2870" s="11" t="s">
        <v>104</v>
      </c>
      <c r="G2870" t="s">
        <v>1455</v>
      </c>
    </row>
    <row r="2871" spans="1:7">
      <c r="A2871" s="178" t="s">
        <v>873</v>
      </c>
      <c r="B2871" s="1232" t="s">
        <v>52</v>
      </c>
      <c r="C2871" s="23">
        <v>46115</v>
      </c>
      <c r="D2871" s="11">
        <v>752</v>
      </c>
      <c r="F2871" s="11" t="s">
        <v>1896</v>
      </c>
      <c r="G2871" t="s">
        <v>1455</v>
      </c>
    </row>
    <row r="2872" spans="1:7">
      <c r="A2872" s="178" t="s">
        <v>1189</v>
      </c>
      <c r="B2872" s="1232" t="s">
        <v>52</v>
      </c>
      <c r="C2872" s="23">
        <v>46115</v>
      </c>
      <c r="D2872" s="11">
        <v>15</v>
      </c>
      <c r="G2872" t="s">
        <v>1455</v>
      </c>
    </row>
    <row r="2873" spans="1:7">
      <c r="A2873" s="178" t="s">
        <v>1192</v>
      </c>
      <c r="B2873" s="1232" t="s">
        <v>52</v>
      </c>
      <c r="C2873" s="23">
        <v>46115</v>
      </c>
      <c r="F2873" s="11" t="s">
        <v>1896</v>
      </c>
      <c r="G2873" t="s">
        <v>1455</v>
      </c>
    </row>
    <row r="2874" spans="1:7">
      <c r="A2874" s="178" t="s">
        <v>1505</v>
      </c>
      <c r="B2874" s="1232" t="s">
        <v>1457</v>
      </c>
      <c r="C2874" s="23">
        <v>46118</v>
      </c>
      <c r="F2874" s="11" t="s">
        <v>104</v>
      </c>
      <c r="G2874" t="s">
        <v>1455</v>
      </c>
    </row>
    <row r="2875" spans="1:7">
      <c r="A2875" s="1231" t="s">
        <v>825</v>
      </c>
      <c r="B2875" s="1231" t="s">
        <v>54</v>
      </c>
      <c r="C2875" s="23">
        <v>46118</v>
      </c>
      <c r="D2875" s="89">
        <v>1360</v>
      </c>
      <c r="G2875" t="s">
        <v>1455</v>
      </c>
    </row>
    <row r="2876" spans="1:7">
      <c r="A2876" s="1231" t="s">
        <v>386</v>
      </c>
      <c r="B2876" s="1231" t="s">
        <v>1457</v>
      </c>
      <c r="C2876" s="23">
        <v>46119</v>
      </c>
      <c r="F2876" s="11" t="s">
        <v>104</v>
      </c>
      <c r="G2876" t="s">
        <v>1455</v>
      </c>
    </row>
    <row r="2877" spans="1:7">
      <c r="A2877" s="1231" t="s">
        <v>867</v>
      </c>
      <c r="B2877" s="1231" t="s">
        <v>2099</v>
      </c>
      <c r="C2877" s="23">
        <v>46119</v>
      </c>
      <c r="D2877" s="11">
        <v>102</v>
      </c>
      <c r="F2877" s="11" t="s">
        <v>1891</v>
      </c>
      <c r="G2877" t="s">
        <v>1455</v>
      </c>
    </row>
    <row r="2878" spans="1:7">
      <c r="A2878" s="1232" t="s">
        <v>870</v>
      </c>
      <c r="B2878" s="1232" t="s">
        <v>2099</v>
      </c>
      <c r="C2878" s="23">
        <v>46119</v>
      </c>
      <c r="D2878" s="11">
        <v>417</v>
      </c>
      <c r="F2878" s="11" t="s">
        <v>1596</v>
      </c>
      <c r="G2878" t="s">
        <v>1455</v>
      </c>
    </row>
    <row r="2879" spans="1:7">
      <c r="A2879" s="1232" t="s">
        <v>1181</v>
      </c>
      <c r="B2879" s="1232" t="s">
        <v>52</v>
      </c>
      <c r="C2879" s="23">
        <v>46119</v>
      </c>
      <c r="F2879" s="11" t="s">
        <v>2513</v>
      </c>
      <c r="G2879" t="s">
        <v>1455</v>
      </c>
    </row>
    <row r="2880" spans="1:7">
      <c r="A2880" s="1232" t="s">
        <v>825</v>
      </c>
      <c r="B2880" s="1232" t="s">
        <v>54</v>
      </c>
      <c r="C2880" s="23">
        <v>46119</v>
      </c>
      <c r="F2880" s="11" t="s">
        <v>1617</v>
      </c>
      <c r="G2880" t="s">
        <v>1455</v>
      </c>
    </row>
    <row r="2881" spans="1:7">
      <c r="A2881" s="1232" t="s">
        <v>823</v>
      </c>
      <c r="B2881" s="1232"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1" t="s">
        <v>831</v>
      </c>
      <c r="B2889" s="1232" t="s">
        <v>52</v>
      </c>
      <c r="C2889" s="23">
        <v>46120</v>
      </c>
      <c r="D2889" s="89">
        <v>1036</v>
      </c>
      <c r="G2889" t="s">
        <v>1455</v>
      </c>
    </row>
    <row r="2890" spans="1:7">
      <c r="A2890" s="1231" t="s">
        <v>831</v>
      </c>
      <c r="B2890" s="1232" t="s">
        <v>52</v>
      </c>
      <c r="C2890" s="23">
        <v>46121</v>
      </c>
      <c r="D2890" s="89"/>
      <c r="F2890" s="11" t="s">
        <v>1896</v>
      </c>
      <c r="G2890" t="s">
        <v>1455</v>
      </c>
    </row>
    <row r="2891" spans="1:7">
      <c r="A2891" s="178" t="s">
        <v>681</v>
      </c>
      <c r="B2891" s="1232" t="s">
        <v>54</v>
      </c>
      <c r="C2891" s="23">
        <v>46122</v>
      </c>
      <c r="D2891" s="11">
        <v>891</v>
      </c>
      <c r="G2891" t="s">
        <v>1455</v>
      </c>
    </row>
    <row r="2892" spans="1:7">
      <c r="A2892" s="178" t="s">
        <v>681</v>
      </c>
      <c r="B2892" s="1232" t="s">
        <v>54</v>
      </c>
      <c r="C2892" s="23">
        <v>46125</v>
      </c>
      <c r="D2892" s="89">
        <v>2719</v>
      </c>
      <c r="G2892" t="s">
        <v>1455</v>
      </c>
    </row>
    <row r="2893" spans="1:7">
      <c r="A2893" s="1231" t="s">
        <v>681</v>
      </c>
      <c r="B2893" s="1231" t="s">
        <v>54</v>
      </c>
      <c r="C2893" s="23">
        <v>46126</v>
      </c>
      <c r="D2893" s="89">
        <v>2206</v>
      </c>
      <c r="G2893" t="s">
        <v>1455</v>
      </c>
    </row>
    <row r="2894" spans="1:7">
      <c r="A2894" s="1232" t="s">
        <v>823</v>
      </c>
      <c r="B2894" s="1232" t="s">
        <v>2176</v>
      </c>
      <c r="C2894" s="23">
        <v>46126</v>
      </c>
      <c r="E2894" s="250">
        <v>4672</v>
      </c>
      <c r="F2894" s="11" t="s">
        <v>2522</v>
      </c>
      <c r="G2894" t="s">
        <v>1455</v>
      </c>
    </row>
    <row r="2895" spans="1:7">
      <c r="A2895" s="1232" t="s">
        <v>825</v>
      </c>
      <c r="B2895" s="1232" t="s">
        <v>2176</v>
      </c>
      <c r="C2895" s="23">
        <v>46126</v>
      </c>
      <c r="E2895" s="250">
        <v>1850</v>
      </c>
      <c r="F2895" s="11" t="s">
        <v>2523</v>
      </c>
      <c r="G2895" t="s">
        <v>1455</v>
      </c>
    </row>
    <row r="2896" spans="1:7">
      <c r="A2896" s="1232" t="s">
        <v>1181</v>
      </c>
      <c r="B2896" s="1232" t="s">
        <v>2372</v>
      </c>
      <c r="C2896" s="23">
        <v>46126</v>
      </c>
      <c r="E2896" s="250">
        <v>14650</v>
      </c>
      <c r="F2896" s="11" t="s">
        <v>2524</v>
      </c>
      <c r="G2896" t="s">
        <v>1455</v>
      </c>
    </row>
    <row r="2897" spans="1:7">
      <c r="A2897" s="1231" t="s">
        <v>681</v>
      </c>
      <c r="B2897" s="1231" t="s">
        <v>54</v>
      </c>
      <c r="C2897" s="23">
        <v>46127</v>
      </c>
      <c r="D2897" s="89">
        <v>2612</v>
      </c>
      <c r="G2897" t="s">
        <v>1455</v>
      </c>
    </row>
    <row r="2898" spans="1:7">
      <c r="A2898" s="178" t="s">
        <v>867</v>
      </c>
      <c r="B2898" s="1232" t="s">
        <v>1457</v>
      </c>
      <c r="C2898" s="23">
        <v>46127</v>
      </c>
      <c r="E2898" s="74">
        <v>300</v>
      </c>
      <c r="F2898" s="11" t="s">
        <v>2525</v>
      </c>
      <c r="G2898" t="s">
        <v>1455</v>
      </c>
    </row>
    <row r="2899" spans="1:7">
      <c r="A2899" s="178" t="s">
        <v>870</v>
      </c>
      <c r="B2899" s="1232" t="s">
        <v>1457</v>
      </c>
      <c r="C2899" s="23">
        <v>46127</v>
      </c>
      <c r="E2899" s="74">
        <v>688</v>
      </c>
      <c r="F2899" s="11" t="s">
        <v>2526</v>
      </c>
      <c r="G2899" t="s">
        <v>1455</v>
      </c>
    </row>
    <row r="2900" spans="1:7">
      <c r="A2900" s="1231" t="s">
        <v>681</v>
      </c>
      <c r="B2900" s="1231" t="s">
        <v>54</v>
      </c>
      <c r="C2900" s="23">
        <v>46128</v>
      </c>
      <c r="D2900" s="89">
        <v>1765</v>
      </c>
      <c r="G2900" t="s">
        <v>1455</v>
      </c>
    </row>
    <row r="2901" spans="1:7">
      <c r="A2901" s="1232" t="s">
        <v>823</v>
      </c>
      <c r="B2901" s="1232" t="s">
        <v>1457</v>
      </c>
      <c r="C2901" s="23">
        <v>46128</v>
      </c>
      <c r="F2901" s="11" t="s">
        <v>2527</v>
      </c>
      <c r="G2901" t="s">
        <v>1455</v>
      </c>
    </row>
    <row r="2902" spans="1:7">
      <c r="A2902" s="1232" t="s">
        <v>1525</v>
      </c>
      <c r="B2902" s="1232" t="s">
        <v>1457</v>
      </c>
      <c r="C2902" s="23">
        <v>46128</v>
      </c>
      <c r="F2902" s="11" t="s">
        <v>2527</v>
      </c>
      <c r="G2902" t="s">
        <v>1455</v>
      </c>
    </row>
    <row r="2903" spans="1:7">
      <c r="A2903" s="1232" t="s">
        <v>612</v>
      </c>
      <c r="B2903" s="1232" t="s">
        <v>52</v>
      </c>
      <c r="C2903" s="23">
        <v>46128</v>
      </c>
      <c r="D2903" s="11">
        <v>407</v>
      </c>
      <c r="G2903" t="s">
        <v>1455</v>
      </c>
    </row>
    <row r="2904" spans="1:7">
      <c r="A2904" s="1231" t="s">
        <v>681</v>
      </c>
      <c r="B2904" s="1231" t="s">
        <v>54</v>
      </c>
      <c r="C2904" s="23">
        <v>46129</v>
      </c>
      <c r="D2904" s="89">
        <v>1356</v>
      </c>
      <c r="G2904" t="s">
        <v>1455</v>
      </c>
    </row>
    <row r="2905" spans="1:7">
      <c r="A2905" s="1231" t="s">
        <v>673</v>
      </c>
      <c r="B2905" s="1231" t="s">
        <v>1457</v>
      </c>
      <c r="C2905" s="23">
        <v>46129</v>
      </c>
      <c r="D2905" s="11">
        <v>67</v>
      </c>
      <c r="G2905" t="s">
        <v>1455</v>
      </c>
    </row>
    <row r="2906" spans="1:7">
      <c r="A2906" s="1232" t="s">
        <v>612</v>
      </c>
      <c r="B2906" s="1232" t="s">
        <v>52</v>
      </c>
      <c r="C2906" s="23">
        <v>46129</v>
      </c>
      <c r="F2906" s="11" t="s">
        <v>2528</v>
      </c>
      <c r="G2906" t="s">
        <v>1455</v>
      </c>
    </row>
    <row r="2907" spans="1:7">
      <c r="A2907" s="1231" t="s">
        <v>612</v>
      </c>
      <c r="B2907" s="1231" t="s">
        <v>52</v>
      </c>
      <c r="C2907" s="23">
        <v>46132</v>
      </c>
      <c r="D2907" s="11">
        <v>940</v>
      </c>
      <c r="G2907" t="s">
        <v>1455</v>
      </c>
    </row>
    <row r="2908" spans="1:7">
      <c r="A2908" s="1232" t="s">
        <v>681</v>
      </c>
      <c r="B2908" s="1232" t="s">
        <v>54</v>
      </c>
      <c r="C2908" s="23">
        <v>46132</v>
      </c>
      <c r="D2908" s="89">
        <v>1212</v>
      </c>
      <c r="G2908" t="s">
        <v>1455</v>
      </c>
    </row>
    <row r="2909" spans="1:7">
      <c r="A2909" s="1232" t="s">
        <v>831</v>
      </c>
      <c r="B2909" s="1232" t="s">
        <v>2529</v>
      </c>
      <c r="C2909" s="23">
        <v>46132</v>
      </c>
      <c r="E2909" s="250">
        <v>1268</v>
      </c>
      <c r="F2909" s="11" t="s">
        <v>2530</v>
      </c>
      <c r="G2909" t="s">
        <v>1455</v>
      </c>
    </row>
    <row r="2910" spans="1:7">
      <c r="A2910" s="1232" t="s">
        <v>606</v>
      </c>
      <c r="B2910" s="1232" t="s">
        <v>1457</v>
      </c>
      <c r="C2910" s="23">
        <v>46132</v>
      </c>
      <c r="F2910" s="11" t="s">
        <v>2531</v>
      </c>
      <c r="G2910" t="s">
        <v>1455</v>
      </c>
    </row>
    <row r="2911" spans="1:7">
      <c r="A2911" s="1232" t="s">
        <v>690</v>
      </c>
      <c r="B2911" s="1232" t="s">
        <v>2532</v>
      </c>
      <c r="C2911" s="23">
        <v>46132</v>
      </c>
      <c r="D2911" s="11">
        <v>572</v>
      </c>
      <c r="G2911" t="s">
        <v>1455</v>
      </c>
    </row>
    <row r="2912" spans="1:7">
      <c r="A2912" s="1232" t="s">
        <v>732</v>
      </c>
      <c r="B2912" s="1232" t="s">
        <v>1457</v>
      </c>
      <c r="C2912" s="23">
        <v>46132</v>
      </c>
      <c r="D2912" s="11">
        <v>288</v>
      </c>
      <c r="G2912" t="s">
        <v>1455</v>
      </c>
    </row>
    <row r="2913" spans="1:7">
      <c r="A2913" s="1231" t="s">
        <v>612</v>
      </c>
      <c r="B2913" s="1231" t="s">
        <v>52</v>
      </c>
      <c r="C2913" s="23">
        <v>46133</v>
      </c>
      <c r="D2913" s="89">
        <v>1575</v>
      </c>
      <c r="G2913" t="s">
        <v>1455</v>
      </c>
    </row>
    <row r="2914" spans="1:7">
      <c r="A2914" s="1232" t="s">
        <v>681</v>
      </c>
      <c r="B2914" s="1232" t="s">
        <v>54</v>
      </c>
      <c r="C2914" s="23">
        <v>46133</v>
      </c>
      <c r="D2914" s="11">
        <v>866</v>
      </c>
      <c r="G2914" t="s">
        <v>1455</v>
      </c>
    </row>
    <row r="2915" spans="1:7">
      <c r="A2915" s="1232" t="s">
        <v>606</v>
      </c>
      <c r="B2915" s="1232" t="s">
        <v>1457</v>
      </c>
      <c r="C2915" s="23">
        <v>46133</v>
      </c>
      <c r="D2915" s="11">
        <v>290</v>
      </c>
      <c r="G2915" t="s">
        <v>1455</v>
      </c>
    </row>
    <row r="2916" spans="1:7">
      <c r="A2916" s="1232" t="s">
        <v>606</v>
      </c>
      <c r="B2916" s="1232" t="s">
        <v>1457</v>
      </c>
      <c r="C2916" s="23">
        <v>46133</v>
      </c>
      <c r="D2916" s="11">
        <v>477</v>
      </c>
      <c r="G2916" t="s">
        <v>1455</v>
      </c>
    </row>
    <row r="2917" spans="1:7">
      <c r="A2917" s="1232" t="s">
        <v>690</v>
      </c>
      <c r="B2917" s="1232" t="s">
        <v>2532</v>
      </c>
      <c r="C2917" s="23">
        <v>46133</v>
      </c>
      <c r="D2917" s="11">
        <v>776</v>
      </c>
      <c r="G2917" t="s">
        <v>1455</v>
      </c>
    </row>
    <row r="2918" spans="1:7">
      <c r="A2918" s="1232" t="s">
        <v>732</v>
      </c>
      <c r="B2918" s="1232" t="s">
        <v>1457</v>
      </c>
      <c r="C2918" s="23">
        <v>46133</v>
      </c>
      <c r="F2918" s="11" t="s">
        <v>1584</v>
      </c>
      <c r="G2918" t="s">
        <v>1455</v>
      </c>
    </row>
    <row r="2919" spans="1:7">
      <c r="A2919" s="1232" t="s">
        <v>734</v>
      </c>
      <c r="B2919" s="1232"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1" t="s">
        <v>612</v>
      </c>
      <c r="B2923" s="1231" t="s">
        <v>52</v>
      </c>
      <c r="C2923" s="23">
        <v>46134</v>
      </c>
      <c r="D2923" s="11">
        <v>507</v>
      </c>
      <c r="G2923" t="s">
        <v>1455</v>
      </c>
    </row>
    <row r="2924" spans="1:7">
      <c r="A2924" s="1232" t="s">
        <v>681</v>
      </c>
      <c r="B2924" s="1232" t="s">
        <v>54</v>
      </c>
      <c r="C2924" s="23">
        <v>46134</v>
      </c>
      <c r="D2924" s="11">
        <v>969</v>
      </c>
      <c r="G2924" t="s">
        <v>1455</v>
      </c>
    </row>
    <row r="2925" spans="1:7">
      <c r="A2925" s="1232" t="s">
        <v>606</v>
      </c>
      <c r="B2925" s="1232" t="s">
        <v>1457</v>
      </c>
      <c r="C2925" s="23">
        <v>46134</v>
      </c>
      <c r="D2925" s="11">
        <v>183</v>
      </c>
      <c r="G2925" t="s">
        <v>1455</v>
      </c>
    </row>
    <row r="2926" spans="1:7">
      <c r="A2926" s="1232" t="s">
        <v>606</v>
      </c>
      <c r="B2926" s="1232"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5" t="s">
        <v>2534</v>
      </c>
      <c r="G2929" t="s">
        <v>1455</v>
      </c>
    </row>
    <row r="2930" spans="1:7">
      <c r="A2930" s="244" t="s">
        <v>600</v>
      </c>
      <c r="B2930" s="244" t="s">
        <v>463</v>
      </c>
      <c r="C2930" s="23">
        <v>46135</v>
      </c>
      <c r="D2930" s="11">
        <v>285</v>
      </c>
      <c r="G2930" t="s">
        <v>1455</v>
      </c>
    </row>
    <row r="2931" spans="1:7">
      <c r="A2931" s="1231" t="s">
        <v>612</v>
      </c>
      <c r="B2931" s="1231" t="s">
        <v>52</v>
      </c>
      <c r="C2931" s="23">
        <v>46135</v>
      </c>
      <c r="F2931" s="1236" t="s">
        <v>1946</v>
      </c>
      <c r="G2931" t="s">
        <v>1455</v>
      </c>
    </row>
    <row r="2932" spans="1:7">
      <c r="A2932" s="1232" t="s">
        <v>638</v>
      </c>
      <c r="B2932" s="1232" t="s">
        <v>52</v>
      </c>
      <c r="C2932" s="23">
        <v>46135</v>
      </c>
      <c r="D2932" s="89">
        <v>2434</v>
      </c>
      <c r="G2932" t="s">
        <v>1455</v>
      </c>
    </row>
    <row r="2933" spans="1:7">
      <c r="A2933" s="1232" t="s">
        <v>681</v>
      </c>
      <c r="B2933" s="1232" t="s">
        <v>54</v>
      </c>
      <c r="C2933" s="23">
        <v>46135</v>
      </c>
      <c r="D2933" s="11">
        <v>262</v>
      </c>
      <c r="G2933" t="s">
        <v>1455</v>
      </c>
    </row>
    <row r="2934" spans="1:7">
      <c r="A2934" s="1232" t="s">
        <v>606</v>
      </c>
      <c r="B2934" s="1232"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1" t="s">
        <v>435</v>
      </c>
      <c r="B2937" s="1232"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1" t="s">
        <v>627</v>
      </c>
      <c r="B2940" s="1231" t="s">
        <v>54</v>
      </c>
      <c r="C2940" s="23">
        <v>46136</v>
      </c>
      <c r="D2940" s="89">
        <v>1587</v>
      </c>
      <c r="F2940" s="11" t="s">
        <v>2536</v>
      </c>
      <c r="G2940" t="s">
        <v>1455</v>
      </c>
    </row>
    <row r="2941" spans="1:7">
      <c r="A2941" s="1232" t="s">
        <v>612</v>
      </c>
      <c r="B2941" s="1232" t="s">
        <v>52</v>
      </c>
      <c r="C2941" s="23">
        <v>46136</v>
      </c>
      <c r="D2941" s="11">
        <v>354</v>
      </c>
      <c r="G2941" t="s">
        <v>1455</v>
      </c>
    </row>
    <row r="2942" spans="1:7">
      <c r="A2942" s="1232" t="s">
        <v>729</v>
      </c>
      <c r="B2942" s="1232" t="s">
        <v>1457</v>
      </c>
      <c r="C2942" s="23">
        <v>46136</v>
      </c>
      <c r="D2942" s="11">
        <v>339</v>
      </c>
      <c r="G2942" t="s">
        <v>1455</v>
      </c>
    </row>
    <row r="2943" spans="1:7">
      <c r="A2943" s="1232" t="s">
        <v>732</v>
      </c>
      <c r="B2943" s="1232" t="s">
        <v>2372</v>
      </c>
      <c r="C2943" s="23">
        <v>46136</v>
      </c>
      <c r="E2943" s="74">
        <v>488</v>
      </c>
      <c r="F2943" s="11" t="s">
        <v>2537</v>
      </c>
      <c r="G2943" t="s">
        <v>1455</v>
      </c>
    </row>
    <row r="2944" spans="1:7">
      <c r="A2944" s="1232" t="s">
        <v>734</v>
      </c>
      <c r="B2944" s="1232" t="s">
        <v>2372</v>
      </c>
      <c r="C2944" s="23">
        <v>46136</v>
      </c>
      <c r="E2944" s="74">
        <v>400</v>
      </c>
      <c r="F2944" s="11" t="s">
        <v>2538</v>
      </c>
      <c r="G2944" t="s">
        <v>1455</v>
      </c>
    </row>
    <row r="2945" spans="1:7">
      <c r="A2945" s="1232" t="s">
        <v>690</v>
      </c>
      <c r="B2945" s="1232" t="s">
        <v>54</v>
      </c>
      <c r="C2945" s="23">
        <v>46136</v>
      </c>
      <c r="E2945" s="250">
        <v>3306</v>
      </c>
      <c r="F2945" s="11" t="s">
        <v>2539</v>
      </c>
      <c r="G2945" t="s">
        <v>1455</v>
      </c>
    </row>
    <row r="2946" spans="1:7">
      <c r="A2946" s="1233" t="s">
        <v>704</v>
      </c>
      <c r="B2946" s="1232"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1" t="s">
        <v>435</v>
      </c>
      <c r="B2948" s="1232"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1" t="s">
        <v>627</v>
      </c>
      <c r="B2951" s="1231" t="s">
        <v>54</v>
      </c>
      <c r="C2951" s="23">
        <v>46139</v>
      </c>
      <c r="D2951" s="89">
        <v>1339</v>
      </c>
      <c r="G2951" t="s">
        <v>1455</v>
      </c>
    </row>
    <row r="2952" spans="1:7">
      <c r="A2952" s="1232" t="s">
        <v>612</v>
      </c>
      <c r="B2952" s="1232" t="s">
        <v>52</v>
      </c>
      <c r="C2952" s="23">
        <v>46139</v>
      </c>
      <c r="D2952" s="11">
        <v>864</v>
      </c>
      <c r="G2952" t="s">
        <v>1455</v>
      </c>
    </row>
    <row r="2953" spans="1:7">
      <c r="A2953" s="1232" t="s">
        <v>673</v>
      </c>
      <c r="B2953" s="1232" t="s">
        <v>1457</v>
      </c>
      <c r="C2953" s="23">
        <v>46139</v>
      </c>
      <c r="D2953" s="11">
        <v>245</v>
      </c>
      <c r="G2953" t="s">
        <v>1455</v>
      </c>
    </row>
    <row r="2954" spans="1:7">
      <c r="A2954" s="1233" t="s">
        <v>704</v>
      </c>
      <c r="B2954" s="1232" t="s">
        <v>471</v>
      </c>
      <c r="C2954" s="23">
        <v>46139</v>
      </c>
      <c r="F2954" s="1236"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6" t="s">
        <v>606</v>
      </c>
      <c r="B2958" s="1429" t="s">
        <v>1457</v>
      </c>
      <c r="C2958" s="23">
        <v>46140</v>
      </c>
      <c r="D2958" s="11">
        <v>276</v>
      </c>
      <c r="G2958" t="s">
        <v>1455</v>
      </c>
    </row>
    <row r="2959" spans="1:7">
      <c r="A2959" s="1426" t="s">
        <v>627</v>
      </c>
      <c r="B2959" s="1430" t="s">
        <v>2540</v>
      </c>
      <c r="C2959" s="23">
        <v>46140</v>
      </c>
      <c r="D2959" s="11">
        <v>857</v>
      </c>
      <c r="G2959" t="s">
        <v>1455</v>
      </c>
    </row>
    <row r="2960" spans="1:7">
      <c r="A2960" s="1426" t="s">
        <v>612</v>
      </c>
      <c r="B2960" s="1430" t="s">
        <v>52</v>
      </c>
      <c r="C2960" s="23">
        <v>46140</v>
      </c>
      <c r="D2960" s="89">
        <v>674</v>
      </c>
      <c r="G2960" t="s">
        <v>1455</v>
      </c>
    </row>
    <row r="2961" spans="1:7">
      <c r="A2961" s="1428" t="s">
        <v>609</v>
      </c>
      <c r="B2961" s="1427" t="s">
        <v>2540</v>
      </c>
      <c r="C2961" s="23">
        <v>46140</v>
      </c>
      <c r="D2961" s="89">
        <v>2304</v>
      </c>
      <c r="G2961" t="s">
        <v>1455</v>
      </c>
    </row>
    <row r="2962" spans="1:7">
      <c r="A2962" s="1428" t="s">
        <v>673</v>
      </c>
      <c r="B2962" s="1427"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1" t="s">
        <v>1526</v>
      </c>
      <c r="B2967" s="1231" t="s">
        <v>1457</v>
      </c>
      <c r="C2967" s="23">
        <v>46141</v>
      </c>
      <c r="D2967" s="11">
        <v>258</v>
      </c>
      <c r="G2967" t="s">
        <v>1455</v>
      </c>
    </row>
    <row r="2968" spans="1:7">
      <c r="A2968" s="1232" t="s">
        <v>1526</v>
      </c>
      <c r="B2968" s="1232" t="s">
        <v>1457</v>
      </c>
      <c r="C2968" s="23">
        <v>46141</v>
      </c>
      <c r="D2968" s="11">
        <v>383</v>
      </c>
      <c r="G2968" t="s">
        <v>1455</v>
      </c>
    </row>
    <row r="2969" spans="1:7">
      <c r="A2969" s="1232" t="s">
        <v>627</v>
      </c>
      <c r="B2969" s="1232" t="s">
        <v>54</v>
      </c>
      <c r="C2969" s="23">
        <v>46141</v>
      </c>
      <c r="D2969" s="11">
        <v>32</v>
      </c>
      <c r="F2969" s="11" t="s">
        <v>2541</v>
      </c>
      <c r="G2969" t="s">
        <v>1455</v>
      </c>
    </row>
    <row r="2970" spans="1:7">
      <c r="A2970" s="1232" t="s">
        <v>621</v>
      </c>
      <c r="B2970" s="1232" t="s">
        <v>54</v>
      </c>
      <c r="C2970" s="23">
        <v>46141</v>
      </c>
      <c r="D2970" s="11">
        <v>947</v>
      </c>
      <c r="G2970" t="s">
        <v>1455</v>
      </c>
    </row>
    <row r="2971" spans="1:7">
      <c r="A2971" s="1232" t="s">
        <v>638</v>
      </c>
      <c r="B2971" s="1232" t="s">
        <v>52</v>
      </c>
      <c r="C2971" s="23">
        <v>46141</v>
      </c>
      <c r="D2971" s="89">
        <v>1012</v>
      </c>
      <c r="G2971" t="s">
        <v>1455</v>
      </c>
    </row>
    <row r="2972" spans="1:7">
      <c r="A2972" s="1232" t="s">
        <v>609</v>
      </c>
      <c r="B2972" s="1232" t="s">
        <v>54</v>
      </c>
      <c r="C2972" s="23">
        <v>46141</v>
      </c>
      <c r="D2972" s="89">
        <v>1216</v>
      </c>
      <c r="G2972" t="s">
        <v>1455</v>
      </c>
    </row>
    <row r="2973" spans="1:7">
      <c r="A2973" s="1232" t="s">
        <v>612</v>
      </c>
      <c r="B2973" s="1232"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1" t="s">
        <v>606</v>
      </c>
      <c r="B2979" s="1231" t="s">
        <v>1457</v>
      </c>
      <c r="C2979" s="23">
        <v>46142</v>
      </c>
      <c r="D2979" s="11">
        <v>285</v>
      </c>
      <c r="G2979" t="s">
        <v>1455</v>
      </c>
    </row>
    <row r="2980" spans="1:7">
      <c r="A2980" s="1232" t="s">
        <v>606</v>
      </c>
      <c r="B2980" s="1232" t="s">
        <v>1457</v>
      </c>
      <c r="C2980" s="23">
        <v>46142</v>
      </c>
      <c r="D2980" s="11">
        <v>140</v>
      </c>
      <c r="F2980" s="11" t="s">
        <v>1584</v>
      </c>
      <c r="G2980" t="s">
        <v>1455</v>
      </c>
    </row>
    <row r="2981" spans="1:7">
      <c r="A2981" s="1232" t="s">
        <v>621</v>
      </c>
      <c r="B2981" s="1232" t="s">
        <v>54</v>
      </c>
      <c r="C2981" s="23">
        <v>46142</v>
      </c>
      <c r="D2981" s="89">
        <v>1381</v>
      </c>
      <c r="G2981" t="s">
        <v>1455</v>
      </c>
    </row>
    <row r="2982" spans="1:7">
      <c r="A2982" s="1438" t="s">
        <v>704</v>
      </c>
      <c r="B2982" s="1232" t="s">
        <v>471</v>
      </c>
      <c r="C2982" s="23">
        <v>46142</v>
      </c>
      <c r="D2982" s="89">
        <v>2018</v>
      </c>
      <c r="G2982" t="s">
        <v>1455</v>
      </c>
    </row>
    <row r="2983" spans="1:7">
      <c r="A2983" s="1231" t="s">
        <v>609</v>
      </c>
      <c r="B2983" s="1232" t="s">
        <v>54</v>
      </c>
      <c r="C2983" s="23">
        <v>46142</v>
      </c>
      <c r="D2983" s="89">
        <v>2932</v>
      </c>
      <c r="G2983" t="s">
        <v>1455</v>
      </c>
    </row>
    <row r="2984" spans="1:7">
      <c r="A2984" s="1232" t="s">
        <v>612</v>
      </c>
      <c r="B2984" s="1232" t="s">
        <v>52</v>
      </c>
      <c r="C2984" s="23">
        <v>46142</v>
      </c>
      <c r="D2984" s="11">
        <v>165</v>
      </c>
      <c r="G2984" t="s">
        <v>1455</v>
      </c>
    </row>
    <row r="2985" spans="1:7">
      <c r="A2985" s="240" t="s">
        <v>603</v>
      </c>
      <c r="B2985" s="240" t="s">
        <v>463</v>
      </c>
      <c r="C2985" s="23">
        <v>46143</v>
      </c>
      <c r="D2985" s="11">
        <v>549</v>
      </c>
      <c r="G2985" t="s">
        <v>2544</v>
      </c>
    </row>
    <row r="2986" spans="1:7">
      <c r="A2986" s="1231" t="s">
        <v>606</v>
      </c>
      <c r="B2986" s="1231" t="s">
        <v>1457</v>
      </c>
      <c r="C2986" s="23">
        <v>46143</v>
      </c>
      <c r="F2986" s="11" t="s">
        <v>1677</v>
      </c>
      <c r="G2986" t="s">
        <v>2544</v>
      </c>
    </row>
    <row r="2987" spans="1:7">
      <c r="A2987" s="1232" t="s">
        <v>704</v>
      </c>
      <c r="B2987" s="1232" t="s">
        <v>471</v>
      </c>
      <c r="C2987" s="23">
        <v>46143</v>
      </c>
      <c r="D2987" s="89">
        <v>1563</v>
      </c>
      <c r="G2987" t="s">
        <v>2544</v>
      </c>
    </row>
    <row r="2988" spans="1:7">
      <c r="A2988" s="240" t="s">
        <v>603</v>
      </c>
      <c r="B2988" s="240" t="s">
        <v>463</v>
      </c>
      <c r="C2988" s="23">
        <v>46146</v>
      </c>
      <c r="D2988" s="11">
        <v>847</v>
      </c>
      <c r="G2988" t="s">
        <v>2544</v>
      </c>
    </row>
    <row r="2989" spans="1:7">
      <c r="A2989" s="1231" t="s">
        <v>609</v>
      </c>
      <c r="B2989" s="1231" t="s">
        <v>54</v>
      </c>
      <c r="C2989" s="23">
        <v>46146</v>
      </c>
      <c r="D2989" s="11">
        <v>350</v>
      </c>
      <c r="G2989" t="s">
        <v>2544</v>
      </c>
    </row>
    <row r="2990" spans="1:7">
      <c r="A2990" s="1232" t="s">
        <v>621</v>
      </c>
      <c r="B2990" s="1232" t="s">
        <v>54</v>
      </c>
      <c r="C2990" s="23">
        <v>46146</v>
      </c>
      <c r="D2990" s="11">
        <v>897</v>
      </c>
      <c r="G2990" t="s">
        <v>2544</v>
      </c>
    </row>
    <row r="2991" spans="1:7">
      <c r="A2991" s="1232" t="s">
        <v>638</v>
      </c>
      <c r="B2991" s="1232" t="s">
        <v>52</v>
      </c>
      <c r="C2991" s="23">
        <v>46146</v>
      </c>
      <c r="D2991" s="11">
        <v>757</v>
      </c>
      <c r="G2991" t="s">
        <v>2544</v>
      </c>
    </row>
    <row r="2992" spans="1:7">
      <c r="A2992" s="1232" t="s">
        <v>704</v>
      </c>
      <c r="B2992" s="1232" t="s">
        <v>2545</v>
      </c>
      <c r="C2992" s="23">
        <v>46146</v>
      </c>
      <c r="D2992" s="11">
        <v>699</v>
      </c>
      <c r="G2992" t="s">
        <v>2544</v>
      </c>
    </row>
    <row r="2993" spans="1:7">
      <c r="A2993" s="240" t="s">
        <v>603</v>
      </c>
      <c r="B2993" s="240" t="s">
        <v>463</v>
      </c>
      <c r="C2993" s="23">
        <v>46147</v>
      </c>
      <c r="G2993" t="s">
        <v>2544</v>
      </c>
    </row>
    <row r="2994" spans="1:7">
      <c r="A2994" s="1231" t="s">
        <v>606</v>
      </c>
      <c r="B2994" s="1231" t="s">
        <v>1457</v>
      </c>
      <c r="C2994" s="23">
        <v>46147</v>
      </c>
      <c r="G2994" t="s">
        <v>2544</v>
      </c>
    </row>
    <row r="2995" spans="1:7">
      <c r="A2995" s="1232" t="s">
        <v>618</v>
      </c>
      <c r="B2995" s="1232" t="s">
        <v>54</v>
      </c>
      <c r="C2995" s="23">
        <v>46147</v>
      </c>
      <c r="G2995" t="s">
        <v>2544</v>
      </c>
    </row>
    <row r="2996" spans="1:7">
      <c r="A2996" s="1232" t="s">
        <v>621</v>
      </c>
      <c r="B2996" s="1232" t="s">
        <v>54</v>
      </c>
      <c r="C2996" s="23">
        <v>46147</v>
      </c>
      <c r="G2996" t="s">
        <v>2544</v>
      </c>
    </row>
    <row r="2997" spans="1:7">
      <c r="A2997" s="1232" t="s">
        <v>704</v>
      </c>
      <c r="B2997" s="1232" t="s">
        <v>2545</v>
      </c>
      <c r="C2997" s="23">
        <v>46147</v>
      </c>
      <c r="G2997" t="s">
        <v>2544</v>
      </c>
    </row>
    <row r="2998" spans="1:7">
      <c r="A2998" s="1232" t="s">
        <v>718</v>
      </c>
      <c r="B2998" s="1232" t="s">
        <v>54</v>
      </c>
      <c r="C2998" s="23">
        <v>46147</v>
      </c>
      <c r="G2998" t="s">
        <v>2544</v>
      </c>
    </row>
    <row r="2999" spans="1:7">
      <c r="A2999" s="1232" t="s">
        <v>728</v>
      </c>
      <c r="B2999" s="1232" t="s">
        <v>1457</v>
      </c>
      <c r="C2999" s="23">
        <v>46147</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9" t="str">
        <v>D-HSW432</v>
      </c>
      <c r="B154" s="1180" t="str">
        <v>Kissimmee</v>
      </c>
      <c r="C154" s="1181">
        <v>46127</v>
      </c>
      <c r="D154" s="1180">
        <v>90</v>
      </c>
      <c r="E154" s="1180" t="str">
        <v>Pending</v>
      </c>
      <c r="F154" s="1180" t="str">
        <v>Yes</v>
      </c>
      <c r="G154" s="1180">
        <v>88834</v>
      </c>
      <c r="H154" s="1180" t="str">
        <v>Yes</v>
      </c>
      <c r="I154" s="1182">
        <v>7147</v>
      </c>
      <c r="J154" s="1182">
        <v>0</v>
      </c>
      <c r="K154" s="1182"/>
      <c r="L154" s="1182"/>
      <c r="M154" s="1182"/>
      <c r="N154" s="1182"/>
      <c r="O154" s="1182"/>
      <c r="P154" s="1182"/>
      <c r="Q154" s="1182"/>
      <c r="R154" s="1182"/>
      <c r="S154" s="1182"/>
      <c r="T154" s="1182"/>
      <c r="U154" s="1182"/>
      <c r="V154" s="1182"/>
      <c r="W154" s="1182"/>
      <c r="X154" s="1182"/>
      <c r="Y154" s="1182"/>
      <c r="Z154" s="1182"/>
      <c r="AA154" s="1182"/>
      <c r="AB154" s="1182"/>
      <c r="AC154" s="1182"/>
      <c r="AD154" s="1182"/>
      <c r="AE154" s="1182"/>
      <c r="AF154" s="1182"/>
      <c r="AG154" s="1182"/>
      <c r="AH154" s="1182"/>
      <c r="AI154" s="1182"/>
      <c r="AJ154" s="1182"/>
      <c r="AK154" s="1182"/>
      <c r="AL154" s="1182"/>
      <c r="AM154" s="1182"/>
      <c r="AN154" s="1182"/>
      <c r="AO154" s="1182"/>
      <c r="AP154" s="1182"/>
      <c r="AQ154" s="1182"/>
      <c r="AR154" s="1182"/>
      <c r="AS154" s="1182"/>
      <c r="AT154" s="1182"/>
      <c r="AU154" s="1182"/>
      <c r="AV154" s="1182"/>
      <c r="AW154" s="1182"/>
      <c r="AX154" s="1182"/>
      <c r="AY154" s="1182"/>
      <c r="AZ154" s="1182"/>
      <c r="BA154" s="1182"/>
      <c r="BB154" s="1182"/>
      <c r="BC154" s="1182"/>
      <c r="BD154" s="1182"/>
      <c r="BE154" s="1182"/>
      <c r="BF154" s="1182"/>
      <c r="BG154" s="1182"/>
      <c r="BH154" s="1182"/>
      <c r="BI154" s="1182"/>
      <c r="BJ154" s="1182"/>
      <c r="BK154" s="1182"/>
      <c r="BL154" s="1182"/>
      <c r="BM154" s="1182"/>
      <c r="BN154" s="1182"/>
      <c r="BO154" s="1182"/>
      <c r="BP154" s="1182"/>
      <c r="BQ154" s="1182"/>
      <c r="BR154" s="1182"/>
      <c r="BS154" s="1182"/>
      <c r="BT154" s="1182"/>
      <c r="BU154" s="1182"/>
      <c r="BV154" s="1182"/>
      <c r="BW154" s="1182"/>
      <c r="BX154" s="1182"/>
      <c r="BY154" s="1182"/>
      <c r="BZ154" s="1182"/>
      <c r="CA154" s="1182"/>
      <c r="CB154" s="1182"/>
      <c r="CC154" s="1182"/>
      <c r="CD154" s="1182"/>
      <c r="CE154" s="1182"/>
      <c r="CF154" s="1182"/>
      <c r="CG154" s="1182"/>
      <c r="CH154" s="1182"/>
      <c r="CI154" s="1182"/>
      <c r="CJ154" s="1182"/>
      <c r="CK154" s="1182"/>
      <c r="CL154" s="1182"/>
      <c r="CM154" s="1182"/>
      <c r="CN154" s="1182"/>
      <c r="CO154" s="1182"/>
      <c r="CP154" s="1182"/>
      <c r="CQ154" s="1182"/>
      <c r="CR154" s="1182"/>
    </row>
    <row r="155" spans="1:96">
      <c r="A155" s="1179" t="str">
        <v>D-HSW433</v>
      </c>
      <c r="B155" s="1180" t="str">
        <v>Kissimmee</v>
      </c>
      <c r="C155" s="1181">
        <v>46127</v>
      </c>
      <c r="D155" s="1180">
        <v>83</v>
      </c>
      <c r="E155" s="1180" t="str">
        <v>Pending</v>
      </c>
      <c r="F155" s="1180" t="str">
        <v>Yes</v>
      </c>
      <c r="G155" s="1180">
        <v>81027.5</v>
      </c>
      <c r="H155" s="1180" t="str">
        <v>Yes</v>
      </c>
      <c r="I155" s="1182">
        <v>6376</v>
      </c>
      <c r="J155" s="1182">
        <v>0</v>
      </c>
      <c r="K155" s="1182"/>
      <c r="L155" s="1182"/>
      <c r="M155" s="1182"/>
      <c r="N155" s="1182"/>
      <c r="O155" s="1182"/>
      <c r="P155" s="1182"/>
      <c r="Q155" s="1182"/>
      <c r="R155" s="1182"/>
      <c r="S155" s="1182"/>
      <c r="T155" s="1182"/>
      <c r="U155" s="1182"/>
      <c r="V155" s="1182"/>
      <c r="W155" s="1182"/>
      <c r="X155" s="1182"/>
      <c r="Y155" s="1182"/>
      <c r="Z155" s="1182"/>
      <c r="AA155" s="1182"/>
      <c r="AB155" s="1182"/>
      <c r="AC155" s="1182"/>
      <c r="AD155" s="1182"/>
      <c r="AE155" s="1182"/>
      <c r="AF155" s="1182"/>
      <c r="AG155" s="1182"/>
      <c r="AH155" s="1182"/>
      <c r="AI155" s="1182"/>
      <c r="AJ155" s="1182"/>
      <c r="AK155" s="1182"/>
      <c r="AL155" s="1182"/>
      <c r="AM155" s="1182"/>
      <c r="AN155" s="1182"/>
      <c r="AO155" s="1182"/>
      <c r="AP155" s="1182"/>
      <c r="AQ155" s="1182"/>
      <c r="AR155" s="1182"/>
      <c r="AS155" s="1182"/>
      <c r="AT155" s="1182"/>
      <c r="AU155" s="1182"/>
      <c r="AV155" s="1182"/>
      <c r="AW155" s="1182"/>
      <c r="AX155" s="1182"/>
      <c r="AY155" s="1182"/>
      <c r="AZ155" s="1182"/>
      <c r="BA155" s="1182"/>
      <c r="BB155" s="1182"/>
      <c r="BC155" s="1182"/>
      <c r="BD155" s="1182"/>
      <c r="BE155" s="1182"/>
      <c r="BF155" s="1182"/>
      <c r="BG155" s="1182"/>
      <c r="BH155" s="1182"/>
      <c r="BI155" s="1182"/>
      <c r="BJ155" s="1182"/>
      <c r="BK155" s="1182"/>
      <c r="BL155" s="1182"/>
      <c r="BM155" s="1182"/>
      <c r="BN155" s="1182"/>
      <c r="BO155" s="1182"/>
      <c r="BP155" s="1182"/>
      <c r="BQ155" s="1182"/>
      <c r="BR155" s="1182"/>
      <c r="BS155" s="1182"/>
      <c r="BT155" s="1182"/>
      <c r="BU155" s="1182"/>
      <c r="BV155" s="1182"/>
      <c r="BW155" s="1182"/>
      <c r="BX155" s="1182"/>
      <c r="BY155" s="1182"/>
      <c r="BZ155" s="1182"/>
      <c r="CA155" s="1182"/>
      <c r="CB155" s="1182"/>
      <c r="CC155" s="1182"/>
      <c r="CD155" s="1182"/>
      <c r="CE155" s="1182"/>
      <c r="CF155" s="1182"/>
      <c r="CG155" s="1182"/>
      <c r="CH155" s="1182"/>
      <c r="CI155" s="1182"/>
      <c r="CJ155" s="1182"/>
      <c r="CK155" s="1182"/>
      <c r="CL155" s="1182"/>
      <c r="CM155" s="1182"/>
      <c r="CN155" s="1182"/>
      <c r="CO155" s="1182"/>
      <c r="CP155" s="1182"/>
      <c r="CQ155" s="1182"/>
      <c r="CR155" s="1182"/>
    </row>
    <row r="156" spans="1:96">
      <c r="A156" s="1179" t="str">
        <v>D-HSW434</v>
      </c>
      <c r="B156" s="1180" t="str">
        <v>Kissimmee</v>
      </c>
      <c r="C156" s="1181">
        <v>46248</v>
      </c>
      <c r="D156" s="1180">
        <v>63</v>
      </c>
      <c r="E156" s="1180" t="str">
        <v>Pending</v>
      </c>
      <c r="F156" s="1180" t="str">
        <v>Yes</v>
      </c>
      <c r="G156" s="1180">
        <v>60264</v>
      </c>
      <c r="H156" s="1180" t="str">
        <v>Yes</v>
      </c>
      <c r="I156" s="1182">
        <v>4784</v>
      </c>
      <c r="J156" s="1182">
        <v>0</v>
      </c>
      <c r="K156" s="1182"/>
      <c r="L156" s="1182"/>
      <c r="M156" s="1182"/>
      <c r="N156" s="1182"/>
      <c r="O156" s="1182"/>
      <c r="P156" s="1182"/>
      <c r="Q156" s="1182"/>
      <c r="R156" s="1182"/>
      <c r="S156" s="1182"/>
      <c r="T156" s="1182"/>
      <c r="U156" s="1182"/>
      <c r="V156" s="1182"/>
      <c r="W156" s="1182"/>
      <c r="X156" s="1182"/>
      <c r="Y156" s="1182"/>
      <c r="Z156" s="1182"/>
      <c r="AA156" s="1182"/>
      <c r="AB156" s="1182"/>
      <c r="AC156" s="1182"/>
      <c r="AD156" s="1182"/>
      <c r="AE156" s="1182"/>
      <c r="AF156" s="1182"/>
      <c r="AG156" s="1182"/>
      <c r="AH156" s="1182"/>
      <c r="AI156" s="1182"/>
      <c r="AJ156" s="1182"/>
      <c r="AK156" s="1182"/>
      <c r="AL156" s="1182"/>
      <c r="AM156" s="1182"/>
      <c r="AN156" s="1182"/>
      <c r="AO156" s="1182"/>
      <c r="AP156" s="1182"/>
      <c r="AQ156" s="1182"/>
      <c r="AR156" s="1182"/>
      <c r="AS156" s="1182"/>
      <c r="AT156" s="1182"/>
      <c r="AU156" s="1182"/>
      <c r="AV156" s="1182"/>
      <c r="AW156" s="1182"/>
      <c r="AX156" s="1182"/>
      <c r="AY156" s="1182"/>
      <c r="AZ156" s="1182"/>
      <c r="BA156" s="1182"/>
      <c r="BB156" s="1182"/>
      <c r="BC156" s="1182"/>
      <c r="BD156" s="1182"/>
      <c r="BE156" s="1182"/>
      <c r="BF156" s="1182"/>
      <c r="BG156" s="1182"/>
      <c r="BH156" s="1182"/>
      <c r="BI156" s="1182"/>
      <c r="BJ156" s="1182"/>
      <c r="BK156" s="1182"/>
      <c r="BL156" s="1182"/>
      <c r="BM156" s="1182"/>
      <c r="BN156" s="1182"/>
      <c r="BO156" s="1182"/>
      <c r="BP156" s="1182"/>
      <c r="BQ156" s="1182"/>
      <c r="BR156" s="1182"/>
      <c r="BS156" s="1182"/>
      <c r="BT156" s="1182"/>
      <c r="BU156" s="1182"/>
      <c r="BV156" s="1182"/>
      <c r="BW156" s="1182"/>
      <c r="BX156" s="1182"/>
      <c r="BY156" s="1182"/>
      <c r="BZ156" s="1182"/>
      <c r="CA156" s="1182"/>
      <c r="CB156" s="1182"/>
      <c r="CC156" s="1182"/>
      <c r="CD156" s="1182"/>
      <c r="CE156" s="1182"/>
      <c r="CF156" s="1182"/>
      <c r="CG156" s="1182"/>
      <c r="CH156" s="1182"/>
      <c r="CI156" s="1182"/>
      <c r="CJ156" s="1182"/>
      <c r="CK156" s="1182"/>
      <c r="CL156" s="1182"/>
      <c r="CM156" s="1182"/>
      <c r="CN156" s="1182"/>
      <c r="CO156" s="1182"/>
      <c r="CP156" s="1182"/>
      <c r="CQ156" s="1182"/>
      <c r="CR156" s="1182"/>
    </row>
    <row r="157" spans="1:96">
      <c r="A157" s="1179" t="str">
        <v>D-HSW435</v>
      </c>
      <c r="B157" s="1180" t="str">
        <v>Kissimmee</v>
      </c>
      <c r="C157" s="1181">
        <v>46248</v>
      </c>
      <c r="D157" s="1180">
        <v>86</v>
      </c>
      <c r="E157" s="1180" t="str">
        <v>Pending</v>
      </c>
      <c r="F157" s="1180" t="str">
        <v>Yes</v>
      </c>
      <c r="G157" s="1180">
        <v>81096</v>
      </c>
      <c r="H157" s="1180" t="str">
        <v>Yes</v>
      </c>
      <c r="I157" s="1182">
        <v>6387</v>
      </c>
      <c r="J157" s="1182">
        <v>0</v>
      </c>
      <c r="K157" s="1182"/>
      <c r="L157" s="1182"/>
      <c r="M157" s="1182"/>
      <c r="N157" s="1182"/>
      <c r="O157" s="1182"/>
      <c r="P157" s="1182"/>
      <c r="Q157" s="1182"/>
      <c r="R157" s="1182"/>
      <c r="S157" s="1182"/>
      <c r="T157" s="1182"/>
      <c r="U157" s="1182"/>
      <c r="V157" s="1182"/>
      <c r="W157" s="1182"/>
      <c r="X157" s="1182"/>
      <c r="Y157" s="1182"/>
      <c r="Z157" s="1182"/>
      <c r="AA157" s="1182"/>
      <c r="AB157" s="1182"/>
      <c r="AC157" s="1182"/>
      <c r="AD157" s="1182"/>
      <c r="AE157" s="1182"/>
      <c r="AF157" s="1182"/>
      <c r="AG157" s="1182"/>
      <c r="AH157" s="1182"/>
      <c r="AI157" s="1182"/>
      <c r="AJ157" s="1182"/>
      <c r="AK157" s="1182"/>
      <c r="AL157" s="1182"/>
      <c r="AM157" s="1182"/>
      <c r="AN157" s="1182"/>
      <c r="AO157" s="1182"/>
      <c r="AP157" s="1182"/>
      <c r="AQ157" s="1182"/>
      <c r="AR157" s="1182"/>
      <c r="AS157" s="1182"/>
      <c r="AT157" s="1182"/>
      <c r="AU157" s="1182"/>
      <c r="AV157" s="1182"/>
      <c r="AW157" s="1182"/>
      <c r="AX157" s="1182"/>
      <c r="AY157" s="1182"/>
      <c r="AZ157" s="1182"/>
      <c r="BA157" s="1182"/>
      <c r="BB157" s="1182"/>
      <c r="BC157" s="1182"/>
      <c r="BD157" s="1182"/>
      <c r="BE157" s="1182"/>
      <c r="BF157" s="1182"/>
      <c r="BG157" s="1182"/>
      <c r="BH157" s="1182"/>
      <c r="BI157" s="1182"/>
      <c r="BJ157" s="1182"/>
      <c r="BK157" s="1182"/>
      <c r="BL157" s="1182"/>
      <c r="BM157" s="1182"/>
      <c r="BN157" s="1182"/>
      <c r="BO157" s="1182"/>
      <c r="BP157" s="1182"/>
      <c r="BQ157" s="1182"/>
      <c r="BR157" s="1182"/>
      <c r="BS157" s="1182"/>
      <c r="BT157" s="1182"/>
      <c r="BU157" s="1182"/>
      <c r="BV157" s="1182"/>
      <c r="BW157" s="1182"/>
      <c r="BX157" s="1182"/>
      <c r="BY157" s="1182"/>
      <c r="BZ157" s="1182"/>
      <c r="CA157" s="1182"/>
      <c r="CB157" s="1182"/>
      <c r="CC157" s="1182"/>
      <c r="CD157" s="1182"/>
      <c r="CE157" s="1182"/>
      <c r="CF157" s="1182"/>
      <c r="CG157" s="1182"/>
      <c r="CH157" s="1182"/>
      <c r="CI157" s="1182"/>
      <c r="CJ157" s="1182"/>
      <c r="CK157" s="1182"/>
      <c r="CL157" s="1182"/>
      <c r="CM157" s="1182"/>
      <c r="CN157" s="1182"/>
      <c r="CO157" s="1182"/>
      <c r="CP157" s="1182"/>
      <c r="CQ157" s="1182"/>
      <c r="CR157" s="1182"/>
    </row>
    <row r="158" spans="1:96">
      <c r="A158" s="1179" t="str">
        <v>D-HSW436</v>
      </c>
      <c r="B158" s="1180" t="str">
        <v>Kissimmee</v>
      </c>
      <c r="C158" s="1181">
        <v>46280</v>
      </c>
      <c r="D158" s="1180">
        <v>81</v>
      </c>
      <c r="E158" s="1180" t="str">
        <v>Pending</v>
      </c>
      <c r="F158" s="1180" t="str">
        <v>Yes</v>
      </c>
      <c r="G158" s="1180">
        <v>79796</v>
      </c>
      <c r="H158" s="1180" t="str">
        <v>Yes</v>
      </c>
      <c r="I158" s="1182">
        <v>6372</v>
      </c>
      <c r="J158" s="1182">
        <v>0</v>
      </c>
      <c r="K158" s="1182"/>
      <c r="L158" s="1182"/>
      <c r="M158" s="1182"/>
      <c r="N158" s="1182"/>
      <c r="O158" s="1182"/>
      <c r="P158" s="1182"/>
      <c r="Q158" s="1182"/>
      <c r="R158" s="1182"/>
      <c r="S158" s="1182"/>
      <c r="T158" s="1182"/>
      <c r="U158" s="1182"/>
      <c r="V158" s="1182"/>
      <c r="W158" s="1182"/>
      <c r="X158" s="1182"/>
      <c r="Y158" s="1182"/>
      <c r="Z158" s="1182"/>
      <c r="AA158" s="1182"/>
      <c r="AB158" s="1182"/>
      <c r="AC158" s="1182"/>
      <c r="AD158" s="1182"/>
      <c r="AE158" s="1182"/>
      <c r="AF158" s="1182"/>
      <c r="AG158" s="1182"/>
      <c r="AH158" s="1182"/>
      <c r="AI158" s="1182"/>
      <c r="AJ158" s="1182"/>
      <c r="AK158" s="1182"/>
      <c r="AL158" s="1182"/>
      <c r="AM158" s="1182"/>
      <c r="AN158" s="1182"/>
      <c r="AO158" s="1182"/>
      <c r="AP158" s="1182"/>
      <c r="AQ158" s="1182"/>
      <c r="AR158" s="1182"/>
      <c r="AS158" s="1182"/>
      <c r="AT158" s="1182"/>
      <c r="AU158" s="1182"/>
      <c r="AV158" s="1182"/>
      <c r="AW158" s="1182"/>
      <c r="AX158" s="1182"/>
      <c r="AY158" s="1182"/>
      <c r="AZ158" s="1182"/>
      <c r="BA158" s="1182"/>
      <c r="BB158" s="1182"/>
      <c r="BC158" s="1182"/>
      <c r="BD158" s="1182"/>
      <c r="BE158" s="1182"/>
      <c r="BF158" s="1182"/>
      <c r="BG158" s="1182"/>
      <c r="BH158" s="1182"/>
      <c r="BI158" s="1182"/>
      <c r="BJ158" s="1182"/>
      <c r="BK158" s="1182"/>
      <c r="BL158" s="1182"/>
      <c r="BM158" s="1182"/>
      <c r="BN158" s="1182"/>
      <c r="BO158" s="1182"/>
      <c r="BP158" s="1182"/>
      <c r="BQ158" s="1182"/>
      <c r="BR158" s="1182"/>
      <c r="BS158" s="1182"/>
      <c r="BT158" s="1182"/>
      <c r="BU158" s="1182"/>
      <c r="BV158" s="1182"/>
      <c r="BW158" s="1182"/>
      <c r="BX158" s="1182"/>
      <c r="BY158" s="1182"/>
      <c r="BZ158" s="1182"/>
      <c r="CA158" s="1182"/>
      <c r="CB158" s="1182"/>
      <c r="CC158" s="1182"/>
      <c r="CD158" s="1182"/>
      <c r="CE158" s="1182"/>
      <c r="CF158" s="1182"/>
      <c r="CG158" s="1182"/>
      <c r="CH158" s="1182"/>
      <c r="CI158" s="1182"/>
      <c r="CJ158" s="1182"/>
      <c r="CK158" s="1182"/>
      <c r="CL158" s="1182"/>
      <c r="CM158" s="1182"/>
      <c r="CN158" s="1182"/>
      <c r="CO158" s="1182"/>
      <c r="CP158" s="1182"/>
      <c r="CQ158" s="1182"/>
      <c r="CR158" s="1182"/>
    </row>
    <row r="159" spans="1:96">
      <c r="A159" s="1179" t="str">
        <v>D-HSW437</v>
      </c>
      <c r="B159" s="1180" t="str">
        <v>Kissimmee</v>
      </c>
      <c r="C159" s="1181">
        <v>46157</v>
      </c>
      <c r="D159" s="1180">
        <v>77</v>
      </c>
      <c r="E159" s="1180" t="str">
        <v>Pending</v>
      </c>
      <c r="F159" s="1180" t="str">
        <v>Yes</v>
      </c>
      <c r="G159" s="1180">
        <v>69082</v>
      </c>
      <c r="H159" s="1180" t="str">
        <v>Yes</v>
      </c>
      <c r="I159" s="1182">
        <v>5363</v>
      </c>
      <c r="J159" s="1182">
        <v>0</v>
      </c>
      <c r="K159" s="1182"/>
      <c r="L159" s="1182"/>
      <c r="M159" s="1182"/>
      <c r="N159" s="1182"/>
      <c r="O159" s="1182"/>
      <c r="P159" s="1182"/>
      <c r="Q159" s="1182"/>
      <c r="R159" s="1182"/>
      <c r="S159" s="1182"/>
      <c r="T159" s="1182"/>
      <c r="U159" s="1182"/>
      <c r="V159" s="1182"/>
      <c r="W159" s="1182"/>
      <c r="X159" s="1182"/>
      <c r="Y159" s="1182"/>
      <c r="Z159" s="1182"/>
      <c r="AA159" s="1182"/>
      <c r="AB159" s="1182"/>
      <c r="AC159" s="1182"/>
      <c r="AD159" s="1182"/>
      <c r="AE159" s="1182"/>
      <c r="AF159" s="1182"/>
      <c r="AG159" s="1182"/>
      <c r="AH159" s="1182"/>
      <c r="AI159" s="1182"/>
      <c r="AJ159" s="1182"/>
      <c r="AK159" s="1182"/>
      <c r="AL159" s="1182"/>
      <c r="AM159" s="1182"/>
      <c r="AN159" s="1182"/>
      <c r="AO159" s="1182"/>
      <c r="AP159" s="1182"/>
      <c r="AQ159" s="1182"/>
      <c r="AR159" s="1182"/>
      <c r="AS159" s="1182"/>
      <c r="AT159" s="1182"/>
      <c r="AU159" s="1182"/>
      <c r="AV159" s="1182"/>
      <c r="AW159" s="1182"/>
      <c r="AX159" s="1182"/>
      <c r="AY159" s="1182"/>
      <c r="AZ159" s="1182"/>
      <c r="BA159" s="1182"/>
      <c r="BB159" s="1182"/>
      <c r="BC159" s="1182"/>
      <c r="BD159" s="1182"/>
      <c r="BE159" s="1182"/>
      <c r="BF159" s="1182"/>
      <c r="BG159" s="1182"/>
      <c r="BH159" s="1182"/>
      <c r="BI159" s="1182"/>
      <c r="BJ159" s="1182"/>
      <c r="BK159" s="1182"/>
      <c r="BL159" s="1182"/>
      <c r="BM159" s="1182"/>
      <c r="BN159" s="1182"/>
      <c r="BO159" s="1182"/>
      <c r="BP159" s="1182"/>
      <c r="BQ159" s="1182"/>
      <c r="BR159" s="1182"/>
      <c r="BS159" s="1182"/>
      <c r="BT159" s="1182"/>
      <c r="BU159" s="1182"/>
      <c r="BV159" s="1182"/>
      <c r="BW159" s="1182"/>
      <c r="BX159" s="1182"/>
      <c r="BY159" s="1182"/>
      <c r="BZ159" s="1182"/>
      <c r="CA159" s="1182"/>
      <c r="CB159" s="1182"/>
      <c r="CC159" s="1182"/>
      <c r="CD159" s="1182"/>
      <c r="CE159" s="1182"/>
      <c r="CF159" s="1182"/>
      <c r="CG159" s="1182"/>
      <c r="CH159" s="1182"/>
      <c r="CI159" s="1182"/>
      <c r="CJ159" s="1182"/>
      <c r="CK159" s="1182"/>
      <c r="CL159" s="1182"/>
      <c r="CM159" s="1182"/>
      <c r="CN159" s="1182"/>
      <c r="CO159" s="1182"/>
      <c r="CP159" s="1182"/>
      <c r="CQ159" s="1182"/>
      <c r="CR159" s="1182"/>
    </row>
    <row r="160" spans="1:96">
      <c r="A160" s="1179" t="str">
        <v>D-HSW438</v>
      </c>
      <c r="B160" s="1180" t="str">
        <v>Kissimmee</v>
      </c>
      <c r="C160" s="1181">
        <v>46281</v>
      </c>
      <c r="D160" s="1180">
        <v>67</v>
      </c>
      <c r="E160" s="1180" t="str">
        <v>Pending</v>
      </c>
      <c r="F160" s="1180" t="str">
        <v>Yes</v>
      </c>
      <c r="G160" s="1180">
        <v>65448</v>
      </c>
      <c r="H160" s="1180" t="str">
        <v>Yes</v>
      </c>
      <c r="I160" s="1182">
        <v>5199</v>
      </c>
      <c r="J160" s="1182">
        <v>0</v>
      </c>
      <c r="K160" s="1182"/>
      <c r="L160" s="1182"/>
      <c r="M160" s="1182"/>
      <c r="N160" s="1182"/>
      <c r="O160" s="1182"/>
      <c r="P160" s="1182"/>
      <c r="Q160" s="1182"/>
      <c r="R160" s="1182"/>
      <c r="S160" s="1182"/>
      <c r="T160" s="1182"/>
      <c r="U160" s="1182"/>
      <c r="V160" s="1182"/>
      <c r="W160" s="1182"/>
      <c r="X160" s="1182"/>
      <c r="Y160" s="1182"/>
      <c r="Z160" s="1182"/>
      <c r="AA160" s="1182"/>
      <c r="AB160" s="1182"/>
      <c r="AC160" s="1182"/>
      <c r="AD160" s="1182"/>
      <c r="AE160" s="1182"/>
      <c r="AF160" s="1182"/>
      <c r="AG160" s="1182"/>
      <c r="AH160" s="1182"/>
      <c r="AI160" s="1182"/>
      <c r="AJ160" s="1182"/>
      <c r="AK160" s="1182"/>
      <c r="AL160" s="1182"/>
      <c r="AM160" s="1182"/>
      <c r="AN160" s="1182"/>
      <c r="AO160" s="1182"/>
      <c r="AP160" s="1182"/>
      <c r="AQ160" s="1182"/>
      <c r="AR160" s="1182"/>
      <c r="AS160" s="1182"/>
      <c r="AT160" s="1182"/>
      <c r="AU160" s="1182"/>
      <c r="AV160" s="1182"/>
      <c r="AW160" s="1182"/>
      <c r="AX160" s="1182"/>
      <c r="AY160" s="1182"/>
      <c r="AZ160" s="1182"/>
      <c r="BA160" s="1182"/>
      <c r="BB160" s="1182"/>
      <c r="BC160" s="1182"/>
      <c r="BD160" s="1182"/>
      <c r="BE160" s="1182"/>
      <c r="BF160" s="1182"/>
      <c r="BG160" s="1182"/>
      <c r="BH160" s="1182"/>
      <c r="BI160" s="1182"/>
      <c r="BJ160" s="1182"/>
      <c r="BK160" s="1182"/>
      <c r="BL160" s="1182"/>
      <c r="BM160" s="1182"/>
      <c r="BN160" s="1182"/>
      <c r="BO160" s="1182"/>
      <c r="BP160" s="1182"/>
      <c r="BQ160" s="1182"/>
      <c r="BR160" s="1182"/>
      <c r="BS160" s="1182"/>
      <c r="BT160" s="1182"/>
      <c r="BU160" s="1182"/>
      <c r="BV160" s="1182"/>
      <c r="BW160" s="1182"/>
      <c r="BX160" s="1182"/>
      <c r="BY160" s="1182"/>
      <c r="BZ160" s="1182"/>
      <c r="CA160" s="1182"/>
      <c r="CB160" s="1182"/>
      <c r="CC160" s="1182"/>
      <c r="CD160" s="1182"/>
      <c r="CE160" s="1182"/>
      <c r="CF160" s="1182"/>
      <c r="CG160" s="1182"/>
      <c r="CH160" s="1182"/>
      <c r="CI160" s="1182"/>
      <c r="CJ160" s="1182"/>
      <c r="CK160" s="1182"/>
      <c r="CL160" s="1182"/>
      <c r="CM160" s="1182"/>
      <c r="CN160" s="1182"/>
      <c r="CO160" s="1182"/>
      <c r="CP160" s="1182"/>
      <c r="CQ160" s="1182"/>
      <c r="CR160" s="1182"/>
    </row>
    <row r="161" spans="1:96">
      <c r="A161" s="1179" t="str">
        <v>D-HSW439</v>
      </c>
      <c r="B161" s="1180" t="str">
        <v>Kissimmee</v>
      </c>
      <c r="C161" s="1181">
        <v>46310</v>
      </c>
      <c r="D161" s="1180">
        <v>90</v>
      </c>
      <c r="E161" s="1180" t="str">
        <v>Pending</v>
      </c>
      <c r="F161" s="1180" t="str">
        <v>Yes</v>
      </c>
      <c r="G161" s="1180">
        <v>116020.5</v>
      </c>
      <c r="H161" s="1180" t="str">
        <v>Yes</v>
      </c>
      <c r="I161" s="1182">
        <v>9771</v>
      </c>
      <c r="J161" s="1182">
        <v>0</v>
      </c>
      <c r="K161" s="1182"/>
      <c r="L161" s="1182"/>
      <c r="M161" s="1182"/>
      <c r="N161" s="1182"/>
      <c r="O161" s="1182"/>
      <c r="P161" s="1182"/>
      <c r="Q161" s="1182"/>
      <c r="R161" s="1182"/>
      <c r="S161" s="1182"/>
      <c r="T161" s="1182"/>
      <c r="U161" s="1182"/>
      <c r="V161" s="1182"/>
      <c r="W161" s="1182"/>
      <c r="X161" s="1182"/>
      <c r="Y161" s="1182"/>
      <c r="Z161" s="1182"/>
      <c r="AA161" s="1182"/>
      <c r="AB161" s="1182"/>
      <c r="AC161" s="1182"/>
      <c r="AD161" s="1182"/>
      <c r="AE161" s="1182"/>
      <c r="AF161" s="1182"/>
      <c r="AG161" s="1182"/>
      <c r="AH161" s="1182"/>
      <c r="AI161" s="1182"/>
      <c r="AJ161" s="1182"/>
      <c r="AK161" s="1182"/>
      <c r="AL161" s="1182"/>
      <c r="AM161" s="1182"/>
      <c r="AN161" s="1182"/>
      <c r="AO161" s="1182"/>
      <c r="AP161" s="1182"/>
      <c r="AQ161" s="1182"/>
      <c r="AR161" s="1182"/>
      <c r="AS161" s="1182"/>
      <c r="AT161" s="1182"/>
      <c r="AU161" s="1182"/>
      <c r="AV161" s="1182"/>
      <c r="AW161" s="1182"/>
      <c r="AX161" s="1182"/>
      <c r="AY161" s="1182"/>
      <c r="AZ161" s="1182"/>
      <c r="BA161" s="1182"/>
      <c r="BB161" s="1182"/>
      <c r="BC161" s="1182"/>
      <c r="BD161" s="1182"/>
      <c r="BE161" s="1182"/>
      <c r="BF161" s="1182"/>
      <c r="BG161" s="1182"/>
      <c r="BH161" s="1182"/>
      <c r="BI161" s="1182"/>
      <c r="BJ161" s="1182"/>
      <c r="BK161" s="1182"/>
      <c r="BL161" s="1182"/>
      <c r="BM161" s="1182"/>
      <c r="BN161" s="1182"/>
      <c r="BO161" s="1182"/>
      <c r="BP161" s="1182"/>
      <c r="BQ161" s="1182"/>
      <c r="BR161" s="1182"/>
      <c r="BS161" s="1182"/>
      <c r="BT161" s="1182"/>
      <c r="BU161" s="1182"/>
      <c r="BV161" s="1182"/>
      <c r="BW161" s="1182"/>
      <c r="BX161" s="1182"/>
      <c r="BY161" s="1182"/>
      <c r="BZ161" s="1182"/>
      <c r="CA161" s="1182"/>
      <c r="CB161" s="1182"/>
      <c r="CC161" s="1182"/>
      <c r="CD161" s="1182"/>
      <c r="CE161" s="1182"/>
      <c r="CF161" s="1182"/>
      <c r="CG161" s="1182"/>
      <c r="CH161" s="1182"/>
      <c r="CI161" s="1182"/>
      <c r="CJ161" s="1182"/>
      <c r="CK161" s="1182"/>
      <c r="CL161" s="1182"/>
      <c r="CM161" s="1182"/>
      <c r="CN161" s="1182"/>
      <c r="CO161" s="1182"/>
      <c r="CP161" s="1182"/>
      <c r="CQ161" s="1182"/>
      <c r="CR161" s="1182"/>
    </row>
    <row r="162" spans="1:96">
      <c r="A162" s="1179" t="str">
        <v>D-HSW440</v>
      </c>
      <c r="B162" s="1180" t="str">
        <v>Kissimmee</v>
      </c>
      <c r="C162" s="1181">
        <v>46372</v>
      </c>
      <c r="D162" s="1180">
        <v>90</v>
      </c>
      <c r="E162" s="1180" t="str">
        <v>Pending</v>
      </c>
      <c r="F162" s="1180" t="str">
        <v>Yes</v>
      </c>
      <c r="G162" s="1180">
        <v>114306</v>
      </c>
      <c r="H162" s="1180" t="str">
        <v>Yes</v>
      </c>
      <c r="I162" s="1182">
        <v>9562</v>
      </c>
      <c r="J162" s="1182">
        <v>0</v>
      </c>
      <c r="K162" s="1182"/>
      <c r="L162" s="1182"/>
      <c r="M162" s="1182"/>
      <c r="N162" s="1182"/>
      <c r="O162" s="1182"/>
      <c r="P162" s="1182"/>
      <c r="Q162" s="1182"/>
      <c r="R162" s="1182"/>
      <c r="S162" s="1182"/>
      <c r="T162" s="1182"/>
      <c r="U162" s="1182"/>
      <c r="V162" s="1182"/>
      <c r="W162" s="1182"/>
      <c r="X162" s="1182"/>
      <c r="Y162" s="1182"/>
      <c r="Z162" s="1182"/>
      <c r="AA162" s="1182"/>
      <c r="AB162" s="1182"/>
      <c r="AC162" s="1182"/>
      <c r="AD162" s="1182"/>
      <c r="AE162" s="1182"/>
      <c r="AF162" s="1182"/>
      <c r="AG162" s="1182"/>
      <c r="AH162" s="1182"/>
      <c r="AI162" s="1182"/>
      <c r="AJ162" s="1182"/>
      <c r="AK162" s="1182"/>
      <c r="AL162" s="1182"/>
      <c r="AM162" s="1182"/>
      <c r="AN162" s="1182"/>
      <c r="AO162" s="1182"/>
      <c r="AP162" s="1182"/>
      <c r="AQ162" s="1182"/>
      <c r="AR162" s="1182"/>
      <c r="AS162" s="1182"/>
      <c r="AT162" s="1182"/>
      <c r="AU162" s="1182"/>
      <c r="AV162" s="1182"/>
      <c r="AW162" s="1182"/>
      <c r="AX162" s="1182"/>
      <c r="AY162" s="1182"/>
      <c r="AZ162" s="1182"/>
      <c r="BA162" s="1182"/>
      <c r="BB162" s="1182"/>
      <c r="BC162" s="1182"/>
      <c r="BD162" s="1182"/>
      <c r="BE162" s="1182"/>
      <c r="BF162" s="1182"/>
      <c r="BG162" s="1182"/>
      <c r="BH162" s="1182"/>
      <c r="BI162" s="1182"/>
      <c r="BJ162" s="1182"/>
      <c r="BK162" s="1182"/>
      <c r="BL162" s="1182"/>
      <c r="BM162" s="1182"/>
      <c r="BN162" s="1182"/>
      <c r="BO162" s="1182"/>
      <c r="BP162" s="1182"/>
      <c r="BQ162" s="1182"/>
      <c r="BR162" s="1182"/>
      <c r="BS162" s="1182"/>
      <c r="BT162" s="1182"/>
      <c r="BU162" s="1182"/>
      <c r="BV162" s="1182"/>
      <c r="BW162" s="1182"/>
      <c r="BX162" s="1182"/>
      <c r="BY162" s="1182"/>
      <c r="BZ162" s="1182"/>
      <c r="CA162" s="1182"/>
      <c r="CB162" s="1182"/>
      <c r="CC162" s="1182"/>
      <c r="CD162" s="1182"/>
      <c r="CE162" s="1182"/>
      <c r="CF162" s="1182"/>
      <c r="CG162" s="1182"/>
      <c r="CH162" s="1182"/>
      <c r="CI162" s="1182"/>
      <c r="CJ162" s="1182"/>
      <c r="CK162" s="1182"/>
      <c r="CL162" s="1182"/>
      <c r="CM162" s="1182"/>
      <c r="CN162" s="1182"/>
      <c r="CO162" s="1182"/>
      <c r="CP162" s="1182"/>
      <c r="CQ162" s="1182"/>
      <c r="CR162" s="1182"/>
    </row>
    <row r="163" spans="1:96">
      <c r="A163" s="1179" t="str">
        <v>D-HSW441</v>
      </c>
      <c r="B163" s="1180" t="str">
        <v>Kissimmee</v>
      </c>
      <c r="C163" s="1181">
        <v>46372</v>
      </c>
      <c r="D163" s="1180">
        <v>87</v>
      </c>
      <c r="E163" s="1180" t="str">
        <v>Pending</v>
      </c>
      <c r="F163" s="1180" t="str">
        <v>Yes</v>
      </c>
      <c r="G163" s="1180">
        <v>80784</v>
      </c>
      <c r="H163" s="1180" t="str">
        <v>Yes</v>
      </c>
      <c r="I163" s="1182">
        <v>6309</v>
      </c>
      <c r="J163" s="1182">
        <v>0</v>
      </c>
      <c r="K163" s="1182"/>
      <c r="L163" s="1182"/>
      <c r="M163" s="1182"/>
      <c r="N163" s="1182"/>
      <c r="O163" s="1182"/>
      <c r="P163" s="1182"/>
      <c r="Q163" s="1182"/>
      <c r="R163" s="1182"/>
      <c r="S163" s="1182"/>
      <c r="T163" s="1182"/>
      <c r="U163" s="1182"/>
      <c r="V163" s="1182"/>
      <c r="W163" s="1182"/>
      <c r="X163" s="1182"/>
      <c r="Y163" s="1182"/>
      <c r="Z163" s="1182"/>
      <c r="AA163" s="1182"/>
      <c r="AB163" s="1182"/>
      <c r="AC163" s="1182"/>
      <c r="AD163" s="1182"/>
      <c r="AE163" s="1182"/>
      <c r="AF163" s="1182"/>
      <c r="AG163" s="1182"/>
      <c r="AH163" s="1182"/>
      <c r="AI163" s="1182"/>
      <c r="AJ163" s="1182"/>
      <c r="AK163" s="1182"/>
      <c r="AL163" s="1182"/>
      <c r="AM163" s="1182"/>
      <c r="AN163" s="1182"/>
      <c r="AO163" s="1182"/>
      <c r="AP163" s="1182"/>
      <c r="AQ163" s="1182"/>
      <c r="AR163" s="1182"/>
      <c r="AS163" s="1182"/>
      <c r="AT163" s="1182"/>
      <c r="AU163" s="1182"/>
      <c r="AV163" s="1182"/>
      <c r="AW163" s="1182"/>
      <c r="AX163" s="1182"/>
      <c r="AY163" s="1182"/>
      <c r="AZ163" s="1182"/>
      <c r="BA163" s="1182"/>
      <c r="BB163" s="1182"/>
      <c r="BC163" s="1182"/>
      <c r="BD163" s="1182"/>
      <c r="BE163" s="1182"/>
      <c r="BF163" s="1182"/>
      <c r="BG163" s="1182"/>
      <c r="BH163" s="1182"/>
      <c r="BI163" s="1182"/>
      <c r="BJ163" s="1182"/>
      <c r="BK163" s="1182"/>
      <c r="BL163" s="1182"/>
      <c r="BM163" s="1182"/>
      <c r="BN163" s="1182"/>
      <c r="BO163" s="1182"/>
      <c r="BP163" s="1182"/>
      <c r="BQ163" s="1182"/>
      <c r="BR163" s="1182"/>
      <c r="BS163" s="1182"/>
      <c r="BT163" s="1182"/>
      <c r="BU163" s="1182"/>
      <c r="BV163" s="1182"/>
      <c r="BW163" s="1182"/>
      <c r="BX163" s="1182"/>
      <c r="BY163" s="1182"/>
      <c r="BZ163" s="1182"/>
      <c r="CA163" s="1182"/>
      <c r="CB163" s="1182"/>
      <c r="CC163" s="1182"/>
      <c r="CD163" s="1182"/>
      <c r="CE163" s="1182"/>
      <c r="CF163" s="1182"/>
      <c r="CG163" s="1182"/>
      <c r="CH163" s="1182"/>
      <c r="CI163" s="1182"/>
      <c r="CJ163" s="1182"/>
      <c r="CK163" s="1182"/>
      <c r="CL163" s="1182"/>
      <c r="CM163" s="1182"/>
      <c r="CN163" s="1182"/>
      <c r="CO163" s="1182"/>
      <c r="CP163" s="1182"/>
      <c r="CQ163" s="1182"/>
      <c r="CR163" s="1182"/>
    </row>
    <row r="164" spans="1:96">
      <c r="A164" s="1179" t="str">
        <v>D-HSW442</v>
      </c>
      <c r="B164" s="1180" t="str">
        <v>Kissimmee</v>
      </c>
      <c r="C164" s="1181">
        <v>46340</v>
      </c>
      <c r="D164" s="1180">
        <v>90</v>
      </c>
      <c r="E164" s="1180" t="str">
        <v>Pending</v>
      </c>
      <c r="F164" s="1180" t="str">
        <v>Yes</v>
      </c>
      <c r="G164" s="1180">
        <v>125540.85</v>
      </c>
      <c r="H164" s="1180" t="str">
        <v>Yes</v>
      </c>
      <c r="I164" s="1182">
        <v>10260</v>
      </c>
      <c r="J164" s="1182">
        <v>0</v>
      </c>
      <c r="K164" s="1182"/>
      <c r="L164" s="1182"/>
      <c r="M164" s="1182"/>
      <c r="N164" s="1182"/>
      <c r="O164" s="1182"/>
      <c r="P164" s="1182"/>
      <c r="Q164" s="1182"/>
      <c r="R164" s="1182"/>
      <c r="S164" s="1182"/>
      <c r="T164" s="1182"/>
      <c r="U164" s="1182"/>
      <c r="V164" s="1182"/>
      <c r="W164" s="1182"/>
      <c r="X164" s="1182"/>
      <c r="Y164" s="1182"/>
      <c r="Z164" s="1182"/>
      <c r="AA164" s="1182"/>
      <c r="AB164" s="1182"/>
      <c r="AC164" s="1182"/>
      <c r="AD164" s="1182"/>
      <c r="AE164" s="1182"/>
      <c r="AF164" s="1182"/>
      <c r="AG164" s="1182"/>
      <c r="AH164" s="1182"/>
      <c r="AI164" s="1182"/>
      <c r="AJ164" s="1182"/>
      <c r="AK164" s="1182"/>
      <c r="AL164" s="1182"/>
      <c r="AM164" s="1182"/>
      <c r="AN164" s="1182"/>
      <c r="AO164" s="1182"/>
      <c r="AP164" s="1182"/>
      <c r="AQ164" s="1182"/>
      <c r="AR164" s="1182"/>
      <c r="AS164" s="1182"/>
      <c r="AT164" s="1182"/>
      <c r="AU164" s="1182"/>
      <c r="AV164" s="1182"/>
      <c r="AW164" s="1182"/>
      <c r="AX164" s="1182"/>
      <c r="AY164" s="1182"/>
      <c r="AZ164" s="1182"/>
      <c r="BA164" s="1182"/>
      <c r="BB164" s="1182"/>
      <c r="BC164" s="1182"/>
      <c r="BD164" s="1182"/>
      <c r="BE164" s="1182"/>
      <c r="BF164" s="1182"/>
      <c r="BG164" s="1182"/>
      <c r="BH164" s="1182"/>
      <c r="BI164" s="1182"/>
      <c r="BJ164" s="1182"/>
      <c r="BK164" s="1182"/>
      <c r="BL164" s="1182"/>
      <c r="BM164" s="1182"/>
      <c r="BN164" s="1182"/>
      <c r="BO164" s="1182"/>
      <c r="BP164" s="1182"/>
      <c r="BQ164" s="1182"/>
      <c r="BR164" s="1182"/>
      <c r="BS164" s="1182"/>
      <c r="BT164" s="1182"/>
      <c r="BU164" s="1182"/>
      <c r="BV164" s="1182"/>
      <c r="BW164" s="1182"/>
      <c r="BX164" s="1182"/>
      <c r="BY164" s="1182"/>
      <c r="BZ164" s="1182"/>
      <c r="CA164" s="1182"/>
      <c r="CB164" s="1182"/>
      <c r="CC164" s="1182"/>
      <c r="CD164" s="1182"/>
      <c r="CE164" s="1182"/>
      <c r="CF164" s="1182"/>
      <c r="CG164" s="1182"/>
      <c r="CH164" s="1182"/>
      <c r="CI164" s="1182"/>
      <c r="CJ164" s="1182"/>
      <c r="CK164" s="1182"/>
      <c r="CL164" s="1182"/>
      <c r="CM164" s="1182"/>
      <c r="CN164" s="1182"/>
      <c r="CO164" s="1182"/>
      <c r="CP164" s="1182"/>
      <c r="CQ164" s="1182"/>
      <c r="CR164" s="1182"/>
    </row>
    <row r="165" spans="1:96">
      <c r="A165" s="1179" t="str">
        <v>D-HSW443</v>
      </c>
      <c r="B165" s="1180" t="str">
        <v>Kissimmee</v>
      </c>
      <c r="C165" s="1181">
        <v>46340</v>
      </c>
      <c r="D165" s="1180">
        <v>89</v>
      </c>
      <c r="E165" s="1180" t="str">
        <v>Pending</v>
      </c>
      <c r="F165" s="1180" t="str">
        <v>Yes</v>
      </c>
      <c r="G165" s="1180">
        <v>119327</v>
      </c>
      <c r="H165" s="1180" t="str">
        <v>Yes</v>
      </c>
      <c r="I165" s="1182">
        <v>10080</v>
      </c>
      <c r="J165" s="1182">
        <v>0</v>
      </c>
      <c r="K165" s="1182"/>
      <c r="L165" s="1182"/>
      <c r="M165" s="1182"/>
      <c r="N165" s="1182"/>
      <c r="O165" s="1182"/>
      <c r="P165" s="1182"/>
      <c r="Q165" s="1182"/>
      <c r="R165" s="1182"/>
      <c r="S165" s="1182"/>
      <c r="T165" s="1182"/>
      <c r="U165" s="1182"/>
      <c r="V165" s="1182"/>
      <c r="W165" s="1182"/>
      <c r="X165" s="1182"/>
      <c r="Y165" s="1182"/>
      <c r="Z165" s="1182"/>
      <c r="AA165" s="1182"/>
      <c r="AB165" s="1182"/>
      <c r="AC165" s="1182"/>
      <c r="AD165" s="1182"/>
      <c r="AE165" s="1182"/>
      <c r="AF165" s="1182"/>
      <c r="AG165" s="1182"/>
      <c r="AH165" s="1182"/>
      <c r="AI165" s="1182"/>
      <c r="AJ165" s="1182"/>
      <c r="AK165" s="1182"/>
      <c r="AL165" s="1182"/>
      <c r="AM165" s="1182"/>
      <c r="AN165" s="1182"/>
      <c r="AO165" s="1182"/>
      <c r="AP165" s="1182"/>
      <c r="AQ165" s="1182"/>
      <c r="AR165" s="1182"/>
      <c r="AS165" s="1182"/>
      <c r="AT165" s="1182"/>
      <c r="AU165" s="1182"/>
      <c r="AV165" s="1182"/>
      <c r="AW165" s="1182"/>
      <c r="AX165" s="1182"/>
      <c r="AY165" s="1182"/>
      <c r="AZ165" s="1182"/>
      <c r="BA165" s="1182"/>
      <c r="BB165" s="1182"/>
      <c r="BC165" s="1182"/>
      <c r="BD165" s="1182"/>
      <c r="BE165" s="1182"/>
      <c r="BF165" s="1182"/>
      <c r="BG165" s="1182"/>
      <c r="BH165" s="1182"/>
      <c r="BI165" s="1182"/>
      <c r="BJ165" s="1182"/>
      <c r="BK165" s="1182"/>
      <c r="BL165" s="1182"/>
      <c r="BM165" s="1182"/>
      <c r="BN165" s="1182"/>
      <c r="BO165" s="1182"/>
      <c r="BP165" s="1182"/>
      <c r="BQ165" s="1182"/>
      <c r="BR165" s="1182"/>
      <c r="BS165" s="1182"/>
      <c r="BT165" s="1182"/>
      <c r="BU165" s="1182"/>
      <c r="BV165" s="1182"/>
      <c r="BW165" s="1182"/>
      <c r="BX165" s="1182"/>
      <c r="BY165" s="1182"/>
      <c r="BZ165" s="1182"/>
      <c r="CA165" s="1182"/>
      <c r="CB165" s="1182"/>
      <c r="CC165" s="1182"/>
      <c r="CD165" s="1182"/>
      <c r="CE165" s="1182"/>
      <c r="CF165" s="1182"/>
      <c r="CG165" s="1182"/>
      <c r="CH165" s="1182"/>
      <c r="CI165" s="1182"/>
      <c r="CJ165" s="1182"/>
      <c r="CK165" s="1182"/>
      <c r="CL165" s="1182"/>
      <c r="CM165" s="1182"/>
      <c r="CN165" s="1182"/>
      <c r="CO165" s="1182"/>
      <c r="CP165" s="1182"/>
      <c r="CQ165" s="1182"/>
      <c r="CR165" s="1182"/>
    </row>
    <row r="166" spans="1:96">
      <c r="A166" s="1179" t="str">
        <v>D-HSW444</v>
      </c>
      <c r="B166" s="1180" t="str">
        <v>Kissimmee</v>
      </c>
      <c r="C166" s="1181">
        <v>46340</v>
      </c>
      <c r="D166" s="1180">
        <v>76</v>
      </c>
      <c r="E166" s="1180" t="str">
        <v>Pending</v>
      </c>
      <c r="F166" s="1180" t="str">
        <v>Yes</v>
      </c>
      <c r="G166" s="1180">
        <v>85720</v>
      </c>
      <c r="H166" s="1180" t="str">
        <v>Yes</v>
      </c>
      <c r="I166" s="1182">
        <v>6859</v>
      </c>
      <c r="J166" s="1182">
        <v>0</v>
      </c>
      <c r="K166" s="1182"/>
      <c r="L166" s="1182"/>
      <c r="M166" s="1182"/>
      <c r="N166" s="1182"/>
      <c r="O166" s="1182"/>
      <c r="P166" s="1182"/>
      <c r="Q166" s="1182"/>
      <c r="R166" s="1182"/>
      <c r="S166" s="1182"/>
      <c r="T166" s="1182"/>
      <c r="U166" s="1182"/>
      <c r="V166" s="1182"/>
      <c r="W166" s="1182"/>
      <c r="X166" s="1182"/>
      <c r="Y166" s="1182"/>
      <c r="Z166" s="1182"/>
      <c r="AA166" s="1182"/>
      <c r="AB166" s="1182"/>
      <c r="AC166" s="1182"/>
      <c r="AD166" s="1182"/>
      <c r="AE166" s="1182"/>
      <c r="AF166" s="1182"/>
      <c r="AG166" s="1182"/>
      <c r="AH166" s="1182"/>
      <c r="AI166" s="1182"/>
      <c r="AJ166" s="1182"/>
      <c r="AK166" s="1182"/>
      <c r="AL166" s="1182"/>
      <c r="AM166" s="1182"/>
      <c r="AN166" s="1182"/>
      <c r="AO166" s="1182"/>
      <c r="AP166" s="1182"/>
      <c r="AQ166" s="1182"/>
      <c r="AR166" s="1182"/>
      <c r="AS166" s="1182"/>
      <c r="AT166" s="1182"/>
      <c r="AU166" s="1182"/>
      <c r="AV166" s="1182"/>
      <c r="AW166" s="1182"/>
      <c r="AX166" s="1182"/>
      <c r="AY166" s="1182"/>
      <c r="AZ166" s="1182"/>
      <c r="BA166" s="1182"/>
      <c r="BB166" s="1182"/>
      <c r="BC166" s="1182"/>
      <c r="BD166" s="1182"/>
      <c r="BE166" s="1182"/>
      <c r="BF166" s="1182"/>
      <c r="BG166" s="1182"/>
      <c r="BH166" s="1182"/>
      <c r="BI166" s="1182"/>
      <c r="BJ166" s="1182"/>
      <c r="BK166" s="1182"/>
      <c r="BL166" s="1182"/>
      <c r="BM166" s="1182"/>
      <c r="BN166" s="1182"/>
      <c r="BO166" s="1182"/>
      <c r="BP166" s="1182"/>
      <c r="BQ166" s="1182"/>
      <c r="BR166" s="1182"/>
      <c r="BS166" s="1182"/>
      <c r="BT166" s="1182"/>
      <c r="BU166" s="1182"/>
      <c r="BV166" s="1182"/>
      <c r="BW166" s="1182"/>
      <c r="BX166" s="1182"/>
      <c r="BY166" s="1182"/>
      <c r="BZ166" s="1182"/>
      <c r="CA166" s="1182"/>
      <c r="CB166" s="1182"/>
      <c r="CC166" s="1182"/>
      <c r="CD166" s="1182"/>
      <c r="CE166" s="1182"/>
      <c r="CF166" s="1182"/>
      <c r="CG166" s="1182"/>
      <c r="CH166" s="1182"/>
      <c r="CI166" s="1182"/>
      <c r="CJ166" s="1182"/>
      <c r="CK166" s="1182"/>
      <c r="CL166" s="1182"/>
      <c r="CM166" s="1182"/>
      <c r="CN166" s="1182"/>
      <c r="CO166" s="1182"/>
      <c r="CP166" s="1182"/>
      <c r="CQ166" s="1182"/>
      <c r="CR166" s="1182"/>
    </row>
    <row r="167" spans="1:96">
      <c r="A167" s="1179" t="str">
        <v>D-HSW445</v>
      </c>
      <c r="B167" s="1180" t="str">
        <v>Kissimmee</v>
      </c>
      <c r="C167" s="1181">
        <v>46340</v>
      </c>
      <c r="D167" s="1180">
        <v>84</v>
      </c>
      <c r="E167" s="1180" t="str">
        <v>Pending</v>
      </c>
      <c r="F167" s="1180" t="str">
        <v>Yes</v>
      </c>
      <c r="G167" s="1180">
        <v>75682</v>
      </c>
      <c r="H167" s="1180" t="str">
        <v>Yes</v>
      </c>
      <c r="I167" s="1182">
        <v>5873</v>
      </c>
      <c r="J167" s="1182">
        <v>0</v>
      </c>
      <c r="K167" s="1182"/>
      <c r="L167" s="1182"/>
      <c r="M167" s="1182"/>
      <c r="N167" s="1182"/>
      <c r="O167" s="1182"/>
      <c r="P167" s="1182"/>
      <c r="Q167" s="1182"/>
      <c r="R167" s="1182"/>
      <c r="S167" s="1182"/>
      <c r="T167" s="1182"/>
      <c r="U167" s="1182"/>
      <c r="V167" s="1182"/>
      <c r="W167" s="1182"/>
      <c r="X167" s="1182"/>
      <c r="Y167" s="1182"/>
      <c r="Z167" s="1182"/>
      <c r="AA167" s="1182"/>
      <c r="AB167" s="1182"/>
      <c r="AC167" s="1182"/>
      <c r="AD167" s="1182"/>
      <c r="AE167" s="1182"/>
      <c r="AF167" s="1182"/>
      <c r="AG167" s="1182"/>
      <c r="AH167" s="1182"/>
      <c r="AI167" s="1182"/>
      <c r="AJ167" s="1182"/>
      <c r="AK167" s="1182"/>
      <c r="AL167" s="1182"/>
      <c r="AM167" s="1182"/>
      <c r="AN167" s="1182"/>
      <c r="AO167" s="1182"/>
      <c r="AP167" s="1182"/>
      <c r="AQ167" s="1182"/>
      <c r="AR167" s="1182"/>
      <c r="AS167" s="1182"/>
      <c r="AT167" s="1182"/>
      <c r="AU167" s="1182"/>
      <c r="AV167" s="1182"/>
      <c r="AW167" s="1182"/>
      <c r="AX167" s="1182"/>
      <c r="AY167" s="1182"/>
      <c r="AZ167" s="1182"/>
      <c r="BA167" s="1182"/>
      <c r="BB167" s="1182"/>
      <c r="BC167" s="1182"/>
      <c r="BD167" s="1182"/>
      <c r="BE167" s="1182"/>
      <c r="BF167" s="1182"/>
      <c r="BG167" s="1182"/>
      <c r="BH167" s="1182"/>
      <c r="BI167" s="1182"/>
      <c r="BJ167" s="1182"/>
      <c r="BK167" s="1182"/>
      <c r="BL167" s="1182"/>
      <c r="BM167" s="1182"/>
      <c r="BN167" s="1182"/>
      <c r="BO167" s="1182"/>
      <c r="BP167" s="1182"/>
      <c r="BQ167" s="1182"/>
      <c r="BR167" s="1182"/>
      <c r="BS167" s="1182"/>
      <c r="BT167" s="1182"/>
      <c r="BU167" s="1182"/>
      <c r="BV167" s="1182"/>
      <c r="BW167" s="1182"/>
      <c r="BX167" s="1182"/>
      <c r="BY167" s="1182"/>
      <c r="BZ167" s="1182"/>
      <c r="CA167" s="1182"/>
      <c r="CB167" s="1182"/>
      <c r="CC167" s="1182"/>
      <c r="CD167" s="1182"/>
      <c r="CE167" s="1182"/>
      <c r="CF167" s="1182"/>
      <c r="CG167" s="1182"/>
      <c r="CH167" s="1182"/>
      <c r="CI167" s="1182"/>
      <c r="CJ167" s="1182"/>
      <c r="CK167" s="1182"/>
      <c r="CL167" s="1182"/>
      <c r="CM167" s="1182"/>
      <c r="CN167" s="1182"/>
      <c r="CO167" s="1182"/>
      <c r="CP167" s="1182"/>
      <c r="CQ167" s="1182"/>
      <c r="CR167" s="1182"/>
    </row>
    <row r="168" spans="1:96">
      <c r="A168" s="1179" t="str">
        <v>D-HSW446</v>
      </c>
      <c r="B168" s="1180" t="str">
        <v>Kissimmee</v>
      </c>
      <c r="C168" s="1181">
        <v>46340</v>
      </c>
      <c r="D168" s="1180">
        <v>55</v>
      </c>
      <c r="E168" s="1180" t="str">
        <v>Pending</v>
      </c>
      <c r="F168" s="1180" t="str">
        <v>Yes</v>
      </c>
      <c r="G168" s="1180">
        <v>60784</v>
      </c>
      <c r="H168" s="1180" t="str">
        <v>Yes</v>
      </c>
      <c r="I168" s="1182">
        <v>4945</v>
      </c>
      <c r="J168" s="1182">
        <v>0</v>
      </c>
      <c r="K168" s="1182"/>
      <c r="L168" s="1182"/>
      <c r="M168" s="1182"/>
      <c r="N168" s="1182"/>
      <c r="O168" s="1182"/>
      <c r="P168" s="1182"/>
      <c r="Q168" s="1182"/>
      <c r="R168" s="1182"/>
      <c r="S168" s="1182"/>
      <c r="T168" s="1182"/>
      <c r="U168" s="1182"/>
      <c r="V168" s="1182"/>
      <c r="W168" s="1182"/>
      <c r="X168" s="1182"/>
      <c r="Y168" s="1182"/>
      <c r="Z168" s="1182"/>
      <c r="AA168" s="1182"/>
      <c r="AB168" s="1182"/>
      <c r="AC168" s="1182"/>
      <c r="AD168" s="1182"/>
      <c r="AE168" s="1182"/>
      <c r="AF168" s="1182"/>
      <c r="AG168" s="1182"/>
      <c r="AH168" s="1182"/>
      <c r="AI168" s="1182"/>
      <c r="AJ168" s="1182"/>
      <c r="AK168" s="1182"/>
      <c r="AL168" s="1182"/>
      <c r="AM168" s="1182"/>
      <c r="AN168" s="1182"/>
      <c r="AO168" s="1182"/>
      <c r="AP168" s="1182"/>
      <c r="AQ168" s="1182"/>
      <c r="AR168" s="1182"/>
      <c r="AS168" s="1182"/>
      <c r="AT168" s="1182"/>
      <c r="AU168" s="1182"/>
      <c r="AV168" s="1182"/>
      <c r="AW168" s="1182"/>
      <c r="AX168" s="1182"/>
      <c r="AY168" s="1182"/>
      <c r="AZ168" s="1182"/>
      <c r="BA168" s="1182"/>
      <c r="BB168" s="1182"/>
      <c r="BC168" s="1182"/>
      <c r="BD168" s="1182"/>
      <c r="BE168" s="1182"/>
      <c r="BF168" s="1182"/>
      <c r="BG168" s="1182"/>
      <c r="BH168" s="1182"/>
      <c r="BI168" s="1182"/>
      <c r="BJ168" s="1182"/>
      <c r="BK168" s="1182"/>
      <c r="BL168" s="1182"/>
      <c r="BM168" s="1182"/>
      <c r="BN168" s="1182"/>
      <c r="BO168" s="1182"/>
      <c r="BP168" s="1182"/>
      <c r="BQ168" s="1182"/>
      <c r="BR168" s="1182"/>
      <c r="BS168" s="1182"/>
      <c r="BT168" s="1182"/>
      <c r="BU168" s="1182"/>
      <c r="BV168" s="1182"/>
      <c r="BW168" s="1182"/>
      <c r="BX168" s="1182"/>
      <c r="BY168" s="1182"/>
      <c r="BZ168" s="1182"/>
      <c r="CA168" s="1182"/>
      <c r="CB168" s="1182"/>
      <c r="CC168" s="1182"/>
      <c r="CD168" s="1182"/>
      <c r="CE168" s="1182"/>
      <c r="CF168" s="1182"/>
      <c r="CG168" s="1182"/>
      <c r="CH168" s="1182"/>
      <c r="CI168" s="1182"/>
      <c r="CJ168" s="1182"/>
      <c r="CK168" s="1182"/>
      <c r="CL168" s="1182"/>
      <c r="CM168" s="1182"/>
      <c r="CN168" s="1182"/>
      <c r="CO168" s="1182"/>
      <c r="CP168" s="1182"/>
      <c r="CQ168" s="1182"/>
      <c r="CR168" s="1182"/>
    </row>
    <row r="169" spans="1:96">
      <c r="A169" s="1179" t="str">
        <v>D-HSW447</v>
      </c>
      <c r="B169" s="1180" t="str">
        <v>Kissimmee</v>
      </c>
      <c r="C169" s="1181">
        <v>46248</v>
      </c>
      <c r="D169" s="1180">
        <v>54</v>
      </c>
      <c r="E169" s="1180" t="str">
        <v>Pending</v>
      </c>
      <c r="F169" s="1180" t="str">
        <v>Yes</v>
      </c>
      <c r="G169" s="1180">
        <v>52670</v>
      </c>
      <c r="H169" s="1180" t="str">
        <v>Yes</v>
      </c>
      <c r="I169" s="1182">
        <v>4275</v>
      </c>
      <c r="J169" s="1182">
        <v>0</v>
      </c>
      <c r="K169" s="1182"/>
      <c r="L169" s="1182"/>
      <c r="M169" s="1182"/>
      <c r="N169" s="1182"/>
      <c r="O169" s="1182"/>
      <c r="P169" s="1182"/>
      <c r="Q169" s="1182"/>
      <c r="R169" s="1182"/>
      <c r="S169" s="1182"/>
      <c r="T169" s="1182"/>
      <c r="U169" s="1182"/>
      <c r="V169" s="1182"/>
      <c r="W169" s="1182"/>
      <c r="X169" s="1182"/>
      <c r="Y169" s="1182"/>
      <c r="Z169" s="1182"/>
      <c r="AA169" s="1182"/>
      <c r="AB169" s="1182"/>
      <c r="AC169" s="1182"/>
      <c r="AD169" s="1182"/>
      <c r="AE169" s="1182"/>
      <c r="AF169" s="1182"/>
      <c r="AG169" s="1182"/>
      <c r="AH169" s="1182"/>
      <c r="AI169" s="1182"/>
      <c r="AJ169" s="1182"/>
      <c r="AK169" s="1182"/>
      <c r="AL169" s="1182"/>
      <c r="AM169" s="1182"/>
      <c r="AN169" s="1182"/>
      <c r="AO169" s="1182"/>
      <c r="AP169" s="1182"/>
      <c r="AQ169" s="1182"/>
      <c r="AR169" s="1182"/>
      <c r="AS169" s="1182"/>
      <c r="AT169" s="1182"/>
      <c r="AU169" s="1182"/>
      <c r="AV169" s="1182"/>
      <c r="AW169" s="1182"/>
      <c r="AX169" s="1182"/>
      <c r="AY169" s="1182"/>
      <c r="AZ169" s="1182"/>
      <c r="BA169" s="1182"/>
      <c r="BB169" s="1182"/>
      <c r="BC169" s="1182"/>
      <c r="BD169" s="1182"/>
      <c r="BE169" s="1182"/>
      <c r="BF169" s="1182"/>
      <c r="BG169" s="1182"/>
      <c r="BH169" s="1182"/>
      <c r="BI169" s="1182"/>
      <c r="BJ169" s="1182"/>
      <c r="BK169" s="1182"/>
      <c r="BL169" s="1182"/>
      <c r="BM169" s="1182"/>
      <c r="BN169" s="1182"/>
      <c r="BO169" s="1182"/>
      <c r="BP169" s="1182"/>
      <c r="BQ169" s="1182"/>
      <c r="BR169" s="1182"/>
      <c r="BS169" s="1182"/>
      <c r="BT169" s="1182"/>
      <c r="BU169" s="1182"/>
      <c r="BV169" s="1182"/>
      <c r="BW169" s="1182"/>
      <c r="BX169" s="1182"/>
      <c r="BY169" s="1182"/>
      <c r="BZ169" s="1182"/>
      <c r="CA169" s="1182"/>
      <c r="CB169" s="1182"/>
      <c r="CC169" s="1182"/>
      <c r="CD169" s="1182"/>
      <c r="CE169" s="1182"/>
      <c r="CF169" s="1182"/>
      <c r="CG169" s="1182"/>
      <c r="CH169" s="1182"/>
      <c r="CI169" s="1182"/>
      <c r="CJ169" s="1182"/>
      <c r="CK169" s="1182"/>
      <c r="CL169" s="1182"/>
      <c r="CM169" s="1182"/>
      <c r="CN169" s="1182"/>
      <c r="CO169" s="1182"/>
      <c r="CP169" s="1182"/>
      <c r="CQ169" s="1182"/>
      <c r="CR169" s="1182"/>
    </row>
    <row r="170" spans="1:96">
      <c r="A170" s="1179" t="str">
        <v>D-HSW448</v>
      </c>
      <c r="B170" s="1180" t="str">
        <v>Kissimmee</v>
      </c>
      <c r="C170" s="1181">
        <v>46102</v>
      </c>
      <c r="D170" s="1180">
        <v>88</v>
      </c>
      <c r="E170" s="1180" t="str">
        <v>Pending</v>
      </c>
      <c r="F170" s="1180" t="str">
        <v>No</v>
      </c>
      <c r="G170" s="1180">
        <v>0</v>
      </c>
      <c r="H170" s="1180" t="str">
        <v>No</v>
      </c>
      <c r="I170" s="1182">
        <v>6378</v>
      </c>
      <c r="J170" s="1182">
        <v>0</v>
      </c>
      <c r="K170" s="1182"/>
      <c r="L170" s="1182"/>
      <c r="M170" s="1182"/>
      <c r="N170" s="1182"/>
      <c r="O170" s="1182"/>
      <c r="P170" s="1182"/>
      <c r="Q170" s="1182"/>
      <c r="R170" s="1182"/>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82"/>
      <c r="AM170" s="1182"/>
      <c r="AN170" s="1182"/>
      <c r="AO170" s="1182"/>
      <c r="AP170" s="1182"/>
      <c r="AQ170" s="1182"/>
      <c r="AR170" s="1182"/>
      <c r="AS170" s="1182"/>
      <c r="AT170" s="1182"/>
      <c r="AU170" s="1182"/>
      <c r="AV170" s="1182"/>
      <c r="AW170" s="1182"/>
      <c r="AX170" s="1182"/>
      <c r="AY170" s="1182"/>
      <c r="AZ170" s="1182"/>
      <c r="BA170" s="1182"/>
      <c r="BB170" s="1182"/>
      <c r="BC170" s="1182"/>
      <c r="BD170" s="1182"/>
      <c r="BE170" s="1182"/>
      <c r="BF170" s="1182"/>
      <c r="BG170" s="1182"/>
      <c r="BH170" s="1182"/>
      <c r="BI170" s="1182"/>
      <c r="BJ170" s="1182"/>
      <c r="BK170" s="1182"/>
      <c r="BL170" s="1182"/>
      <c r="BM170" s="1182"/>
      <c r="BN170" s="1182"/>
      <c r="BO170" s="1182"/>
      <c r="BP170" s="1182"/>
      <c r="BQ170" s="1182"/>
      <c r="BR170" s="1182"/>
      <c r="BS170" s="1182"/>
      <c r="BT170" s="1182"/>
      <c r="BU170" s="1182"/>
      <c r="BV170" s="1182"/>
      <c r="BW170" s="1182"/>
      <c r="BX170" s="1182"/>
      <c r="BY170" s="1182"/>
      <c r="BZ170" s="1182"/>
      <c r="CA170" s="1182"/>
      <c r="CB170" s="1182"/>
      <c r="CC170" s="1182"/>
      <c r="CD170" s="1182"/>
      <c r="CE170" s="1182"/>
      <c r="CF170" s="1182"/>
      <c r="CG170" s="1182"/>
      <c r="CH170" s="1182"/>
      <c r="CI170" s="1182"/>
      <c r="CJ170" s="1182"/>
      <c r="CK170" s="1182"/>
      <c r="CL170" s="1182"/>
      <c r="CM170" s="1182"/>
      <c r="CN170" s="1182"/>
      <c r="CO170" s="1182"/>
      <c r="CP170" s="1182"/>
      <c r="CQ170" s="1182"/>
      <c r="CR170" s="1182"/>
    </row>
    <row r="171" spans="1:96">
      <c r="A171" s="1179" t="str">
        <v>FB-HSW406</v>
      </c>
      <c r="B171" s="1180" t="str">
        <v>Kissimmee</v>
      </c>
      <c r="C171" s="1181">
        <v>46102</v>
      </c>
      <c r="D171" s="1180">
        <v>0</v>
      </c>
      <c r="E171" s="1180" t="str">
        <v>Pending</v>
      </c>
      <c r="F171" s="1180" t="str">
        <v>No</v>
      </c>
      <c r="G171" s="1180">
        <v>0</v>
      </c>
      <c r="H171" s="1180" t="str">
        <v>No</v>
      </c>
      <c r="I171" s="1182">
        <v>7373</v>
      </c>
      <c r="J171" s="1182">
        <v>0</v>
      </c>
      <c r="K171" s="1182"/>
      <c r="L171" s="1182"/>
      <c r="M171" s="1182"/>
      <c r="N171" s="1182"/>
      <c r="O171" s="1182"/>
      <c r="P171" s="1182"/>
      <c r="Q171" s="1182"/>
      <c r="R171" s="1182"/>
      <c r="S171" s="1182"/>
      <c r="T171" s="1182"/>
      <c r="U171" s="1182"/>
      <c r="V171" s="1182"/>
      <c r="W171" s="1182"/>
      <c r="X171" s="1182"/>
      <c r="Y171" s="1182"/>
      <c r="Z171" s="1182"/>
      <c r="AA171" s="1182"/>
      <c r="AB171" s="1182"/>
      <c r="AC171" s="1182"/>
      <c r="AD171" s="1182"/>
      <c r="AE171" s="1182"/>
      <c r="AF171" s="1182"/>
      <c r="AG171" s="1182"/>
      <c r="AH171" s="1182"/>
      <c r="AI171" s="1182"/>
      <c r="AJ171" s="1182"/>
      <c r="AK171" s="1182"/>
      <c r="AL171" s="1182"/>
      <c r="AM171" s="1182"/>
      <c r="AN171" s="1182"/>
      <c r="AO171" s="1182"/>
      <c r="AP171" s="1182"/>
      <c r="AQ171" s="1182"/>
      <c r="AR171" s="1182"/>
      <c r="AS171" s="1182"/>
      <c r="AT171" s="1182"/>
      <c r="AU171" s="1182"/>
      <c r="AV171" s="1182"/>
      <c r="AW171" s="1182"/>
      <c r="AX171" s="1182"/>
      <c r="AY171" s="1182"/>
      <c r="AZ171" s="1182"/>
      <c r="BA171" s="1182"/>
      <c r="BB171" s="1182"/>
      <c r="BC171" s="1182"/>
      <c r="BD171" s="1182"/>
      <c r="BE171" s="1182"/>
      <c r="BF171" s="1182"/>
      <c r="BG171" s="1182"/>
      <c r="BH171" s="1182"/>
      <c r="BI171" s="1182"/>
      <c r="BJ171" s="1182"/>
      <c r="BK171" s="1182"/>
      <c r="BL171" s="1182"/>
      <c r="BM171" s="1182"/>
      <c r="BN171" s="1182"/>
      <c r="BO171" s="1182"/>
      <c r="BP171" s="1182"/>
      <c r="BQ171" s="1182"/>
      <c r="BR171" s="1182"/>
      <c r="BS171" s="1182"/>
      <c r="BT171" s="1182"/>
      <c r="BU171" s="1182"/>
      <c r="BV171" s="1182"/>
      <c r="BW171" s="1182"/>
      <c r="BX171" s="1182"/>
      <c r="BY171" s="1182"/>
      <c r="BZ171" s="1182"/>
      <c r="CA171" s="1182"/>
      <c r="CB171" s="1182"/>
      <c r="CC171" s="1182"/>
      <c r="CD171" s="1182"/>
      <c r="CE171" s="1182"/>
      <c r="CF171" s="1182"/>
      <c r="CG171" s="1182"/>
      <c r="CH171" s="1182"/>
      <c r="CI171" s="1182"/>
      <c r="CJ171" s="1182"/>
      <c r="CK171" s="1182"/>
      <c r="CL171" s="1182"/>
      <c r="CM171" s="1182"/>
      <c r="CN171" s="1182"/>
      <c r="CO171" s="1182"/>
      <c r="CP171" s="1182"/>
      <c r="CQ171" s="1182"/>
      <c r="CR171" s="1182"/>
    </row>
    <row r="172" spans="1:96">
      <c r="A172" s="1179" t="str">
        <v>FB-HSW416</v>
      </c>
      <c r="B172" s="1180" t="str">
        <v>Kissimmee</v>
      </c>
      <c r="C172" s="1181">
        <v>46102</v>
      </c>
      <c r="D172" s="1180">
        <v>0</v>
      </c>
      <c r="E172" s="1180" t="str">
        <v>Pending</v>
      </c>
      <c r="F172" s="1180" t="str">
        <v>No</v>
      </c>
      <c r="G172" s="1180">
        <v>0</v>
      </c>
      <c r="H172" s="1180" t="str">
        <v>No</v>
      </c>
      <c r="I172" s="1182">
        <v>5781</v>
      </c>
      <c r="J172" s="1182">
        <v>0</v>
      </c>
      <c r="K172" s="1182"/>
      <c r="L172" s="1182"/>
      <c r="M172" s="1182"/>
      <c r="N172" s="1182"/>
      <c r="O172" s="1182"/>
      <c r="P172" s="1182"/>
      <c r="Q172" s="1182"/>
      <c r="R172" s="1182"/>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82"/>
      <c r="AM172" s="1182"/>
      <c r="AN172" s="1182"/>
      <c r="AO172" s="1182"/>
      <c r="AP172" s="1182"/>
      <c r="AQ172" s="1182"/>
      <c r="AR172" s="1182"/>
      <c r="AS172" s="1182"/>
      <c r="AT172" s="1182"/>
      <c r="AU172" s="1182"/>
      <c r="AV172" s="1182"/>
      <c r="AW172" s="1182"/>
      <c r="AX172" s="1182"/>
      <c r="AY172" s="1182"/>
      <c r="AZ172" s="1182"/>
      <c r="BA172" s="1182"/>
      <c r="BB172" s="1182"/>
      <c r="BC172" s="1182"/>
      <c r="BD172" s="1182"/>
      <c r="BE172" s="1182"/>
      <c r="BF172" s="1182"/>
      <c r="BG172" s="1182"/>
      <c r="BH172" s="1182"/>
      <c r="BI172" s="1182"/>
      <c r="BJ172" s="1182"/>
      <c r="BK172" s="1182"/>
      <c r="BL172" s="1182"/>
      <c r="BM172" s="1182"/>
      <c r="BN172" s="1182"/>
      <c r="BO172" s="1182"/>
      <c r="BP172" s="1182"/>
      <c r="BQ172" s="1182"/>
      <c r="BR172" s="1182"/>
      <c r="BS172" s="1182"/>
      <c r="BT172" s="1182"/>
      <c r="BU172" s="1182"/>
      <c r="BV172" s="1182"/>
      <c r="BW172" s="1182"/>
      <c r="BX172" s="1182"/>
      <c r="BY172" s="1182"/>
      <c r="BZ172" s="1182"/>
      <c r="CA172" s="1182"/>
      <c r="CB172" s="1182"/>
      <c r="CC172" s="1182"/>
      <c r="CD172" s="1182"/>
      <c r="CE172" s="1182"/>
      <c r="CF172" s="1182"/>
      <c r="CG172" s="1182"/>
      <c r="CH172" s="1182"/>
      <c r="CI172" s="1182"/>
      <c r="CJ172" s="1182"/>
      <c r="CK172" s="1182"/>
      <c r="CL172" s="1182"/>
      <c r="CM172" s="1182"/>
      <c r="CN172" s="1182"/>
      <c r="CO172" s="1182"/>
      <c r="CP172" s="1182"/>
      <c r="CQ172" s="1182"/>
      <c r="CR172" s="1182"/>
    </row>
    <row r="173" spans="1:96">
      <c r="A173" s="1179" t="str">
        <v>FB-HSW417</v>
      </c>
      <c r="B173" s="1180" t="str">
        <v>Kissimmee</v>
      </c>
      <c r="C173" s="1181">
        <v>46102</v>
      </c>
      <c r="D173" s="1180">
        <v>0</v>
      </c>
      <c r="E173" s="1180" t="str">
        <v>Pending</v>
      </c>
      <c r="F173" s="1180" t="str">
        <v>No</v>
      </c>
      <c r="G173" s="1180">
        <v>0</v>
      </c>
      <c r="H173" s="1180" t="str">
        <v>No</v>
      </c>
      <c r="I173" s="1182">
        <v>9051</v>
      </c>
      <c r="J173" s="1182">
        <v>0</v>
      </c>
      <c r="K173" s="1182"/>
      <c r="L173" s="1182"/>
      <c r="M173" s="1182"/>
      <c r="N173" s="1182"/>
      <c r="O173" s="1182"/>
      <c r="P173" s="1182"/>
      <c r="Q173" s="1182"/>
      <c r="R173" s="1182"/>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82"/>
      <c r="AM173" s="1182"/>
      <c r="AN173" s="1182"/>
      <c r="AO173" s="1182"/>
      <c r="AP173" s="1182"/>
      <c r="AQ173" s="1182"/>
      <c r="AR173" s="1182"/>
      <c r="AS173" s="1182"/>
      <c r="AT173" s="1182"/>
      <c r="AU173" s="1182"/>
      <c r="AV173" s="1182"/>
      <c r="AW173" s="1182"/>
      <c r="AX173" s="1182"/>
      <c r="AY173" s="1182"/>
      <c r="AZ173" s="1182"/>
      <c r="BA173" s="1182"/>
      <c r="BB173" s="1182"/>
      <c r="BC173" s="1182"/>
      <c r="BD173" s="1182"/>
      <c r="BE173" s="1182"/>
      <c r="BF173" s="1182"/>
      <c r="BG173" s="1182"/>
      <c r="BH173" s="1182"/>
      <c r="BI173" s="1182"/>
      <c r="BJ173" s="1182"/>
      <c r="BK173" s="1182"/>
      <c r="BL173" s="1182"/>
      <c r="BM173" s="1182"/>
      <c r="BN173" s="1182"/>
      <c r="BO173" s="1182"/>
      <c r="BP173" s="1182"/>
      <c r="BQ173" s="1182"/>
      <c r="BR173" s="1182"/>
      <c r="BS173" s="1182"/>
      <c r="BT173" s="1182"/>
      <c r="BU173" s="1182"/>
      <c r="BV173" s="1182"/>
      <c r="BW173" s="1182"/>
      <c r="BX173" s="1182"/>
      <c r="BY173" s="1182"/>
      <c r="BZ173" s="1182"/>
      <c r="CA173" s="1182"/>
      <c r="CB173" s="1182"/>
      <c r="CC173" s="1182"/>
      <c r="CD173" s="1182"/>
      <c r="CE173" s="1182"/>
      <c r="CF173" s="1182"/>
      <c r="CG173" s="1182"/>
      <c r="CH173" s="1182"/>
      <c r="CI173" s="1182"/>
      <c r="CJ173" s="1182"/>
      <c r="CK173" s="1182"/>
      <c r="CL173" s="1182"/>
      <c r="CM173" s="1182"/>
      <c r="CN173" s="1182"/>
      <c r="CO173" s="1182"/>
      <c r="CP173" s="1182"/>
      <c r="CQ173" s="1182"/>
      <c r="CR173" s="1182"/>
    </row>
    <row r="174" spans="1:96">
      <c r="A174" s="1179" t="str">
        <v>FB-HSW419</v>
      </c>
      <c r="B174" s="1180" t="str">
        <v>Kissimmee</v>
      </c>
      <c r="C174" s="1181">
        <v>46102</v>
      </c>
      <c r="D174" s="1180">
        <v>0</v>
      </c>
      <c r="E174" s="1180" t="str">
        <v>Pending</v>
      </c>
      <c r="F174" s="1180" t="str">
        <v>No</v>
      </c>
      <c r="G174" s="1180">
        <v>0</v>
      </c>
      <c r="H174" s="1180" t="str">
        <v>No</v>
      </c>
      <c r="I174" s="1182">
        <v>7261</v>
      </c>
      <c r="J174" s="1182">
        <v>0</v>
      </c>
      <c r="K174" s="1182"/>
      <c r="L174" s="1182"/>
      <c r="M174" s="1182"/>
      <c r="N174" s="1182"/>
      <c r="O174" s="1182"/>
      <c r="P174" s="1182"/>
      <c r="Q174" s="1182"/>
      <c r="R174" s="1182"/>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82"/>
      <c r="AM174" s="1182"/>
      <c r="AN174" s="1182"/>
      <c r="AO174" s="1182"/>
      <c r="AP174" s="1182"/>
      <c r="AQ174" s="1182"/>
      <c r="AR174" s="1182"/>
      <c r="AS174" s="1182"/>
      <c r="AT174" s="1182"/>
      <c r="AU174" s="1182"/>
      <c r="AV174" s="1182"/>
      <c r="AW174" s="1182"/>
      <c r="AX174" s="1182"/>
      <c r="AY174" s="1182"/>
      <c r="AZ174" s="1182"/>
      <c r="BA174" s="1182"/>
      <c r="BB174" s="1182"/>
      <c r="BC174" s="1182"/>
      <c r="BD174" s="1182"/>
      <c r="BE174" s="1182"/>
      <c r="BF174" s="1182"/>
      <c r="BG174" s="1182"/>
      <c r="BH174" s="1182"/>
      <c r="BI174" s="1182"/>
      <c r="BJ174" s="1182"/>
      <c r="BK174" s="1182"/>
      <c r="BL174" s="1182"/>
      <c r="BM174" s="1182"/>
      <c r="BN174" s="1182"/>
      <c r="BO174" s="1182"/>
      <c r="BP174" s="1182"/>
      <c r="BQ174" s="1182"/>
      <c r="BR174" s="1182"/>
      <c r="BS174" s="1182"/>
      <c r="BT174" s="1182"/>
      <c r="BU174" s="1182"/>
      <c r="BV174" s="1182"/>
      <c r="BW174" s="1182"/>
      <c r="BX174" s="1182"/>
      <c r="BY174" s="1182"/>
      <c r="BZ174" s="1182"/>
      <c r="CA174" s="1182"/>
      <c r="CB174" s="1182"/>
      <c r="CC174" s="1182"/>
      <c r="CD174" s="1182"/>
      <c r="CE174" s="1182"/>
      <c r="CF174" s="1182"/>
      <c r="CG174" s="1182"/>
      <c r="CH174" s="1182"/>
      <c r="CI174" s="1182"/>
      <c r="CJ174" s="1182"/>
      <c r="CK174" s="1182"/>
      <c r="CL174" s="1182"/>
      <c r="CM174" s="1182"/>
      <c r="CN174" s="1182"/>
      <c r="CO174" s="1182"/>
      <c r="CP174" s="1182"/>
      <c r="CQ174" s="1182"/>
      <c r="CR174" s="1182"/>
    </row>
    <row r="175" spans="1:96">
      <c r="A175" s="1179" t="str">
        <v>FB-HSW425</v>
      </c>
      <c r="B175" s="1180" t="str">
        <v>Kissimmee</v>
      </c>
      <c r="C175" s="1181">
        <v>46102</v>
      </c>
      <c r="D175" s="1180">
        <v>0</v>
      </c>
      <c r="E175" s="1180" t="str">
        <v>Pending</v>
      </c>
      <c r="F175" s="1180" t="str">
        <v>No</v>
      </c>
      <c r="G175" s="1180">
        <v>0</v>
      </c>
      <c r="H175" s="1180" t="str">
        <v>No</v>
      </c>
      <c r="I175" s="1182">
        <v>9638</v>
      </c>
      <c r="J175" s="1182">
        <v>0</v>
      </c>
      <c r="K175" s="1182"/>
      <c r="L175" s="1182"/>
      <c r="M175" s="1182"/>
      <c r="N175" s="1182"/>
      <c r="O175" s="1182"/>
      <c r="P175" s="1182"/>
      <c r="Q175" s="1182"/>
      <c r="R175" s="1182"/>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82"/>
      <c r="AM175" s="1182"/>
      <c r="AN175" s="1182"/>
      <c r="AO175" s="1182"/>
      <c r="AP175" s="1182"/>
      <c r="AQ175" s="1182"/>
      <c r="AR175" s="1182"/>
      <c r="AS175" s="1182"/>
      <c r="AT175" s="1182"/>
      <c r="AU175" s="1182"/>
      <c r="AV175" s="1182"/>
      <c r="AW175" s="1182"/>
      <c r="AX175" s="1182"/>
      <c r="AY175" s="1182"/>
      <c r="AZ175" s="1182"/>
      <c r="BA175" s="1182"/>
      <c r="BB175" s="1182"/>
      <c r="BC175" s="1182"/>
      <c r="BD175" s="1182"/>
      <c r="BE175" s="1182"/>
      <c r="BF175" s="1182"/>
      <c r="BG175" s="1182"/>
      <c r="BH175" s="1182"/>
      <c r="BI175" s="1182"/>
      <c r="BJ175" s="1182"/>
      <c r="BK175" s="1182"/>
      <c r="BL175" s="1182"/>
      <c r="BM175" s="1182"/>
      <c r="BN175" s="1182"/>
      <c r="BO175" s="1182"/>
      <c r="BP175" s="1182"/>
      <c r="BQ175" s="1182"/>
      <c r="BR175" s="1182"/>
      <c r="BS175" s="1182"/>
      <c r="BT175" s="1182"/>
      <c r="BU175" s="1182"/>
      <c r="BV175" s="1182"/>
      <c r="BW175" s="1182"/>
      <c r="BX175" s="1182"/>
      <c r="BY175" s="1182"/>
      <c r="BZ175" s="1182"/>
      <c r="CA175" s="1182"/>
      <c r="CB175" s="1182"/>
      <c r="CC175" s="1182"/>
      <c r="CD175" s="1182"/>
      <c r="CE175" s="1182"/>
      <c r="CF175" s="1182"/>
      <c r="CG175" s="1182"/>
      <c r="CH175" s="1182"/>
      <c r="CI175" s="1182"/>
      <c r="CJ175" s="1182"/>
      <c r="CK175" s="1182"/>
      <c r="CL175" s="1182"/>
      <c r="CM175" s="1182"/>
      <c r="CN175" s="1182"/>
      <c r="CO175" s="1182"/>
      <c r="CP175" s="1182"/>
      <c r="CQ175" s="1182"/>
      <c r="CR175" s="1182"/>
    </row>
    <row r="176" spans="1:96">
      <c r="A176" s="1179" t="str">
        <v>FB-HSW443</v>
      </c>
      <c r="B176" s="1180" t="str">
        <v>Kissimmee</v>
      </c>
      <c r="C176" s="1181">
        <v>46102</v>
      </c>
      <c r="D176" s="1180">
        <v>0</v>
      </c>
      <c r="E176" s="1180" t="str">
        <v>Pending</v>
      </c>
      <c r="F176" s="1180" t="str">
        <v>No</v>
      </c>
      <c r="G176" s="1180">
        <v>0</v>
      </c>
      <c r="H176" s="1180" t="str">
        <v>No</v>
      </c>
      <c r="I176" s="1182">
        <v>8746</v>
      </c>
      <c r="J176" s="1182">
        <v>0</v>
      </c>
      <c r="K176" s="1182"/>
      <c r="L176" s="1182"/>
      <c r="M176" s="1182"/>
      <c r="N176" s="1182"/>
      <c r="O176" s="1182"/>
      <c r="P176" s="1182"/>
      <c r="Q176" s="1182"/>
      <c r="R176" s="1182"/>
      <c r="S176" s="1182"/>
      <c r="T176" s="1182"/>
      <c r="U176" s="1182"/>
      <c r="V176" s="1182"/>
      <c r="W176" s="1182"/>
      <c r="X176" s="1182"/>
      <c r="Y176" s="1182"/>
      <c r="Z176" s="1182"/>
      <c r="AA176" s="1182"/>
      <c r="AB176" s="1182"/>
      <c r="AC176" s="1182"/>
      <c r="AD176" s="1182"/>
      <c r="AE176" s="1182"/>
      <c r="AF176" s="1182"/>
      <c r="AG176" s="1182"/>
      <c r="AH176" s="1182"/>
      <c r="AI176" s="1182"/>
      <c r="AJ176" s="1182"/>
      <c r="AK176" s="1182"/>
      <c r="AL176" s="1182"/>
      <c r="AM176" s="1182"/>
      <c r="AN176" s="1182"/>
      <c r="AO176" s="1182"/>
      <c r="AP176" s="1182"/>
      <c r="AQ176" s="1182"/>
      <c r="AR176" s="1182"/>
      <c r="AS176" s="1182"/>
      <c r="AT176" s="1182"/>
      <c r="AU176" s="1182"/>
      <c r="AV176" s="1182"/>
      <c r="AW176" s="1182"/>
      <c r="AX176" s="1182"/>
      <c r="AY176" s="1182"/>
      <c r="AZ176" s="1182"/>
      <c r="BA176" s="1182"/>
      <c r="BB176" s="1182"/>
      <c r="BC176" s="1182"/>
      <c r="BD176" s="1182"/>
      <c r="BE176" s="1182"/>
      <c r="BF176" s="1182"/>
      <c r="BG176" s="1182"/>
      <c r="BH176" s="1182"/>
      <c r="BI176" s="1182"/>
      <c r="BJ176" s="1182"/>
      <c r="BK176" s="1182"/>
      <c r="BL176" s="1182"/>
      <c r="BM176" s="1182"/>
      <c r="BN176" s="1182"/>
      <c r="BO176" s="1182"/>
      <c r="BP176" s="1182"/>
      <c r="BQ176" s="1182"/>
      <c r="BR176" s="1182"/>
      <c r="BS176" s="1182"/>
      <c r="BT176" s="1182"/>
      <c r="BU176" s="1182"/>
      <c r="BV176" s="1182"/>
      <c r="BW176" s="1182"/>
      <c r="BX176" s="1182"/>
      <c r="BY176" s="1182"/>
      <c r="BZ176" s="1182"/>
      <c r="CA176" s="1182"/>
      <c r="CB176" s="1182"/>
      <c r="CC176" s="1182"/>
      <c r="CD176" s="1182"/>
      <c r="CE176" s="1182"/>
      <c r="CF176" s="1182"/>
      <c r="CG176" s="1182"/>
      <c r="CH176" s="1182"/>
      <c r="CI176" s="1182"/>
      <c r="CJ176" s="1182"/>
      <c r="CK176" s="1182"/>
      <c r="CL176" s="1182"/>
      <c r="CM176" s="1182"/>
      <c r="CN176" s="1182"/>
      <c r="CO176" s="1182"/>
      <c r="CP176" s="1182"/>
      <c r="CQ176" s="1182"/>
      <c r="CR176" s="1182"/>
    </row>
    <row r="177" spans="1:96">
      <c r="A177" s="1179" t="str">
        <v/>
      </c>
      <c r="B177" s="1180" t="str">
        <v/>
      </c>
      <c r="C177" s="1181" t="str">
        <v/>
      </c>
      <c r="D177" s="1180" t="str">
        <v/>
      </c>
      <c r="E177" s="1180" t="str">
        <v/>
      </c>
      <c r="F177" s="1180" t="str">
        <v/>
      </c>
      <c r="G177" s="1180" t="str">
        <v/>
      </c>
      <c r="H177" s="1180" t="str">
        <v/>
      </c>
      <c r="I177" s="1182" t="str">
        <v/>
      </c>
      <c r="J177" s="1182" t="str">
        <v/>
      </c>
      <c r="K177" s="1182"/>
      <c r="L177" s="1182"/>
      <c r="M177" s="1182"/>
      <c r="N177" s="1182"/>
      <c r="O177" s="1182"/>
      <c r="P177" s="1182"/>
      <c r="Q177" s="1182"/>
      <c r="R177" s="1182"/>
      <c r="S177" s="1182"/>
      <c r="T177" s="1182"/>
      <c r="U177" s="1182"/>
      <c r="V177" s="1182"/>
      <c r="W177" s="1182"/>
      <c r="X177" s="1182"/>
      <c r="Y177" s="1182"/>
      <c r="Z177" s="1182"/>
      <c r="AA177" s="1182"/>
      <c r="AB177" s="1182"/>
      <c r="AC177" s="1182"/>
      <c r="AD177" s="1182"/>
      <c r="AE177" s="1182"/>
      <c r="AF177" s="1182"/>
      <c r="AG177" s="1182"/>
      <c r="AH177" s="1182"/>
      <c r="AI177" s="1182"/>
      <c r="AJ177" s="1182"/>
      <c r="AK177" s="1182"/>
      <c r="AL177" s="1182"/>
      <c r="AM177" s="1182"/>
      <c r="AN177" s="1182"/>
      <c r="AO177" s="1182"/>
      <c r="AP177" s="1182"/>
      <c r="AQ177" s="1182"/>
      <c r="AR177" s="1182"/>
      <c r="AS177" s="1182"/>
      <c r="AT177" s="1182"/>
      <c r="AU177" s="1182"/>
      <c r="AV177" s="1182"/>
      <c r="AW177" s="1182"/>
      <c r="AX177" s="1182"/>
      <c r="AY177" s="1182"/>
      <c r="AZ177" s="1182"/>
      <c r="BA177" s="1182"/>
      <c r="BB177" s="1182"/>
      <c r="BC177" s="1182"/>
      <c r="BD177" s="1182"/>
      <c r="BE177" s="1182"/>
      <c r="BF177" s="1182"/>
      <c r="BG177" s="1182"/>
      <c r="BH177" s="1182"/>
      <c r="BI177" s="1182"/>
      <c r="BJ177" s="1182"/>
      <c r="BK177" s="1182"/>
      <c r="BL177" s="1182"/>
      <c r="BM177" s="1182"/>
      <c r="BN177" s="1182"/>
      <c r="BO177" s="1182"/>
      <c r="BP177" s="1182"/>
      <c r="BQ177" s="1182"/>
      <c r="BR177" s="1182"/>
      <c r="BS177" s="1182"/>
      <c r="BT177" s="1182"/>
      <c r="BU177" s="1182"/>
      <c r="BV177" s="1182"/>
      <c r="BW177" s="1182"/>
      <c r="BX177" s="1182"/>
      <c r="BY177" s="1182"/>
      <c r="BZ177" s="1182"/>
      <c r="CA177" s="1182"/>
      <c r="CB177" s="1182"/>
      <c r="CC177" s="1182"/>
      <c r="CD177" s="1182"/>
      <c r="CE177" s="1182"/>
      <c r="CF177" s="1182"/>
      <c r="CG177" s="1182"/>
      <c r="CH177" s="1182"/>
      <c r="CI177" s="1182"/>
      <c r="CJ177" s="1182"/>
      <c r="CK177" s="1182"/>
      <c r="CL177" s="1182"/>
      <c r="CM177" s="1182"/>
      <c r="CN177" s="1182"/>
      <c r="CO177" s="1182"/>
      <c r="CP177" s="1182"/>
      <c r="CQ177" s="1182"/>
      <c r="CR177" s="1182"/>
    </row>
    <row r="178" spans="1:96">
      <c r="A178" s="1179" t="str">
        <v>Market 10 NTP Number</v>
      </c>
      <c r="B178" s="1180" t="str">
        <v>AREA</v>
      </c>
      <c r="C178" s="1181" t="str">
        <v>SOW TSD Date</v>
      </c>
      <c r="D178" s="1180" t="str">
        <v>HHP</v>
      </c>
      <c r="E178" s="1180" t="str">
        <v>Permit Status</v>
      </c>
      <c r="F178" s="1180" t="str">
        <v>SOW Received</v>
      </c>
      <c r="G178" s="1180" t="str">
        <v>SOW Estimated Cost</v>
      </c>
      <c r="H178" s="1180" t="str">
        <v>NTP Received</v>
      </c>
      <c r="I178" s="1182" t="str">
        <v>Footage UG</v>
      </c>
      <c r="J178" s="1182" t="str">
        <v xml:space="preserve">Fiber Placement and Splice Only Footage </v>
      </c>
      <c r="K178" s="1182"/>
      <c r="L178" s="1182"/>
      <c r="M178" s="1182"/>
      <c r="N178" s="1182"/>
      <c r="O178" s="1182"/>
      <c r="P178" s="1182"/>
      <c r="Q178" s="1182"/>
      <c r="R178" s="1182"/>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2"/>
      <c r="AV178" s="1182"/>
      <c r="AW178" s="1182"/>
      <c r="AX178" s="1182"/>
      <c r="AY178" s="1182"/>
      <c r="AZ178" s="1182"/>
      <c r="BA178" s="1182"/>
      <c r="BB178" s="1182"/>
      <c r="BC178" s="1182"/>
      <c r="BD178" s="1182"/>
      <c r="BE178" s="1182"/>
      <c r="BF178" s="1182"/>
      <c r="BG178" s="1182"/>
      <c r="BH178" s="1182"/>
      <c r="BI178" s="1182"/>
      <c r="BJ178" s="1182"/>
      <c r="BK178" s="1182"/>
      <c r="BL178" s="1182"/>
      <c r="BM178" s="1182"/>
      <c r="BN178" s="1182"/>
      <c r="BO178" s="1182"/>
      <c r="BP178" s="1182"/>
      <c r="BQ178" s="1182"/>
      <c r="BR178" s="1182"/>
      <c r="BS178" s="1182"/>
      <c r="BT178" s="1182"/>
      <c r="BU178" s="1182"/>
      <c r="BV178" s="1182"/>
      <c r="BW178" s="1182"/>
      <c r="BX178" s="1182"/>
      <c r="BY178" s="1182"/>
      <c r="BZ178" s="1182"/>
      <c r="CA178" s="1182"/>
      <c r="CB178" s="1182"/>
      <c r="CC178" s="1182"/>
      <c r="CD178" s="1182"/>
      <c r="CE178" s="1182"/>
      <c r="CF178" s="1182"/>
      <c r="CG178" s="1182"/>
      <c r="CH178" s="1182"/>
      <c r="CI178" s="1182"/>
      <c r="CJ178" s="1182"/>
      <c r="CK178" s="1182"/>
      <c r="CL178" s="1182"/>
      <c r="CM178" s="1182"/>
      <c r="CN178" s="1182"/>
      <c r="CO178" s="1182"/>
      <c r="CP178" s="1182"/>
      <c r="CQ178" s="1182"/>
      <c r="CR178" s="1182"/>
    </row>
    <row r="179" spans="1:96">
      <c r="A179" s="1179" t="str">
        <v>D-HBR252</v>
      </c>
      <c r="B179" s="1180" t="str">
        <v>Miami</v>
      </c>
      <c r="C179" s="1181">
        <v>46171</v>
      </c>
      <c r="D179" s="1180">
        <v>53</v>
      </c>
      <c r="E179" s="1180" t="str">
        <v>Received</v>
      </c>
      <c r="F179" s="1180" t="str">
        <v>Yes</v>
      </c>
      <c r="G179" s="1180">
        <v>51528.05</v>
      </c>
      <c r="H179" s="1180" t="str">
        <v>Yes</v>
      </c>
      <c r="I179" s="1182">
        <v>4005</v>
      </c>
      <c r="J179" s="1182">
        <v>0</v>
      </c>
      <c r="K179" s="1182"/>
      <c r="L179" s="1182"/>
      <c r="M179" s="1182"/>
      <c r="N179" s="1182"/>
      <c r="O179" s="1182"/>
      <c r="P179" s="1182"/>
      <c r="Q179" s="1182"/>
      <c r="R179" s="1182"/>
      <c r="S179" s="1182"/>
      <c r="T179" s="1182"/>
      <c r="U179" s="1182"/>
      <c r="V179" s="1182"/>
      <c r="W179" s="1182"/>
      <c r="X179" s="1182"/>
      <c r="Y179" s="1182"/>
      <c r="Z179" s="1182"/>
      <c r="AA179" s="1182"/>
      <c r="AB179" s="1182"/>
      <c r="AC179" s="1182"/>
      <c r="AD179" s="1182"/>
      <c r="AE179" s="1182"/>
      <c r="AF179" s="1182"/>
      <c r="AG179" s="1182"/>
      <c r="AH179" s="1182"/>
      <c r="AI179" s="1182"/>
      <c r="AJ179" s="1182"/>
      <c r="AK179" s="1182"/>
      <c r="AL179" s="1182"/>
      <c r="AM179" s="1182"/>
      <c r="AN179" s="1182"/>
      <c r="AO179" s="1182"/>
      <c r="AP179" s="1182"/>
      <c r="AQ179" s="1182"/>
      <c r="AR179" s="1182"/>
      <c r="AS179" s="1182"/>
      <c r="AT179" s="1182"/>
      <c r="AU179" s="1182"/>
      <c r="AV179" s="1182"/>
      <c r="AW179" s="1182"/>
      <c r="AX179" s="1182"/>
      <c r="AY179" s="1182"/>
      <c r="AZ179" s="1182"/>
      <c r="BA179" s="1182"/>
      <c r="BB179" s="1182"/>
      <c r="BC179" s="1182"/>
      <c r="BD179" s="1182"/>
      <c r="BE179" s="1182"/>
      <c r="BF179" s="1182"/>
      <c r="BG179" s="1182"/>
      <c r="BH179" s="1182"/>
      <c r="BI179" s="1182"/>
      <c r="BJ179" s="1182"/>
      <c r="BK179" s="1182"/>
      <c r="BL179" s="1182"/>
      <c r="BM179" s="1182"/>
      <c r="BN179" s="1182"/>
      <c r="BO179" s="1182"/>
      <c r="BP179" s="1182"/>
      <c r="BQ179" s="1182"/>
      <c r="BR179" s="1182"/>
      <c r="BS179" s="1182"/>
      <c r="BT179" s="1182"/>
      <c r="BU179" s="1182"/>
      <c r="BV179" s="1182"/>
      <c r="BW179" s="1182"/>
      <c r="BX179" s="1182"/>
      <c r="BY179" s="1182"/>
      <c r="BZ179" s="1182"/>
      <c r="CA179" s="1182"/>
      <c r="CB179" s="1182"/>
      <c r="CC179" s="1182"/>
      <c r="CD179" s="1182"/>
      <c r="CE179" s="1182"/>
      <c r="CF179" s="1182"/>
      <c r="CG179" s="1182"/>
      <c r="CH179" s="1182"/>
      <c r="CI179" s="1182"/>
      <c r="CJ179" s="1182"/>
      <c r="CK179" s="1182"/>
      <c r="CL179" s="1182"/>
      <c r="CM179" s="1182"/>
      <c r="CN179" s="1182"/>
      <c r="CO179" s="1182"/>
      <c r="CP179" s="1182"/>
      <c r="CQ179" s="1182"/>
      <c r="CR179" s="1182"/>
    </row>
    <row r="180" spans="1:96">
      <c r="A180" s="1179" t="str">
        <v>D-HBR253</v>
      </c>
      <c r="B180" s="1180" t="str">
        <v>Miami</v>
      </c>
      <c r="C180" s="1181">
        <v>46388</v>
      </c>
      <c r="D180" s="1180">
        <v>55</v>
      </c>
      <c r="E180" s="1180" t="str">
        <v>Received</v>
      </c>
      <c r="F180" s="1180" t="str">
        <v>Yes</v>
      </c>
      <c r="G180" s="1180">
        <v>55435.9</v>
      </c>
      <c r="H180" s="1180" t="str">
        <v>Yes</v>
      </c>
      <c r="I180" s="1182">
        <v>4571</v>
      </c>
      <c r="J180" s="1182">
        <v>0</v>
      </c>
      <c r="K180" s="1182"/>
      <c r="L180" s="1182"/>
      <c r="M180" s="1182"/>
      <c r="N180" s="1182"/>
      <c r="O180" s="1182"/>
      <c r="P180" s="1182"/>
      <c r="Q180" s="1182"/>
      <c r="R180" s="1182"/>
      <c r="S180" s="1182"/>
      <c r="T180" s="1182"/>
      <c r="U180" s="1182"/>
      <c r="V180" s="1182"/>
      <c r="W180" s="1182"/>
      <c r="X180" s="1182"/>
      <c r="Y180" s="1182"/>
      <c r="Z180" s="1182"/>
      <c r="AA180" s="1182"/>
      <c r="AB180" s="1182"/>
      <c r="AC180" s="1182"/>
      <c r="AD180" s="1182"/>
      <c r="AE180" s="1182"/>
      <c r="AF180" s="1182"/>
      <c r="AG180" s="1182"/>
      <c r="AH180" s="1182"/>
      <c r="AI180" s="1182"/>
      <c r="AJ180" s="1182"/>
      <c r="AK180" s="1182"/>
      <c r="AL180" s="1182"/>
      <c r="AM180" s="1182"/>
      <c r="AN180" s="1182"/>
      <c r="AO180" s="1182"/>
      <c r="AP180" s="1182"/>
      <c r="AQ180" s="1182"/>
      <c r="AR180" s="1182"/>
      <c r="AS180" s="1182"/>
      <c r="AT180" s="1182"/>
      <c r="AU180" s="1182"/>
      <c r="AV180" s="1182"/>
      <c r="AW180" s="1182"/>
      <c r="AX180" s="1182"/>
      <c r="AY180" s="1182"/>
      <c r="AZ180" s="1182"/>
      <c r="BA180" s="1182"/>
      <c r="BB180" s="1182"/>
      <c r="BC180" s="1182"/>
      <c r="BD180" s="1182"/>
      <c r="BE180" s="1182"/>
      <c r="BF180" s="1182"/>
      <c r="BG180" s="1182"/>
      <c r="BH180" s="1182"/>
      <c r="BI180" s="1182"/>
      <c r="BJ180" s="1182"/>
      <c r="BK180" s="1182"/>
      <c r="BL180" s="1182"/>
      <c r="BM180" s="1182"/>
      <c r="BN180" s="1182"/>
      <c r="BO180" s="1182"/>
      <c r="BP180" s="1182"/>
      <c r="BQ180" s="1182"/>
      <c r="BR180" s="1182"/>
      <c r="BS180" s="1182"/>
      <c r="BT180" s="1182"/>
      <c r="BU180" s="1182"/>
      <c r="BV180" s="1182"/>
      <c r="BW180" s="1182"/>
      <c r="BX180" s="1182"/>
      <c r="BY180" s="1182"/>
      <c r="BZ180" s="1182"/>
      <c r="CA180" s="1182"/>
      <c r="CB180" s="1182"/>
      <c r="CC180" s="1182"/>
      <c r="CD180" s="1182"/>
      <c r="CE180" s="1182"/>
      <c r="CF180" s="1182"/>
      <c r="CG180" s="1182"/>
      <c r="CH180" s="1182"/>
      <c r="CI180" s="1182"/>
      <c r="CJ180" s="1182"/>
      <c r="CK180" s="1182"/>
      <c r="CL180" s="1182"/>
      <c r="CM180" s="1182"/>
      <c r="CN180" s="1182"/>
      <c r="CO180" s="1182"/>
      <c r="CP180" s="1182"/>
      <c r="CQ180" s="1182"/>
      <c r="CR180" s="1182"/>
    </row>
    <row r="181" spans="1:96">
      <c r="A181" s="1179" t="str">
        <v>D-HBR254</v>
      </c>
      <c r="B181" s="1180" t="str">
        <v>Miami</v>
      </c>
      <c r="C181" s="1181">
        <v>46388</v>
      </c>
      <c r="D181" s="1180">
        <v>71</v>
      </c>
      <c r="E181" s="1180" t="str">
        <v>Received</v>
      </c>
      <c r="F181" s="1180" t="str">
        <v>Yes</v>
      </c>
      <c r="G181" s="1180">
        <v>74320.899999999994</v>
      </c>
      <c r="H181" s="1180" t="str">
        <v>Yes</v>
      </c>
      <c r="I181" s="1182">
        <v>5990</v>
      </c>
      <c r="J181" s="1182">
        <v>0</v>
      </c>
      <c r="K181" s="1182"/>
      <c r="L181" s="1182"/>
      <c r="M181" s="1182"/>
      <c r="N181" s="1182"/>
      <c r="O181" s="1182"/>
      <c r="P181" s="1182"/>
      <c r="Q181" s="1182"/>
      <c r="R181" s="1182"/>
      <c r="S181" s="1182"/>
      <c r="T181" s="1182"/>
      <c r="U181" s="1182"/>
      <c r="V181" s="1182"/>
      <c r="W181" s="1182"/>
      <c r="X181" s="1182"/>
      <c r="Y181" s="1182"/>
      <c r="Z181" s="1182"/>
      <c r="AA181" s="1182"/>
      <c r="AB181" s="1182"/>
      <c r="AC181" s="1182"/>
      <c r="AD181" s="1182"/>
      <c r="AE181" s="1182"/>
      <c r="AF181" s="1182"/>
      <c r="AG181" s="1182"/>
      <c r="AH181" s="1182"/>
      <c r="AI181" s="1182"/>
      <c r="AJ181" s="1182"/>
      <c r="AK181" s="1182"/>
      <c r="AL181" s="1182"/>
      <c r="AM181" s="1182"/>
      <c r="AN181" s="1182"/>
      <c r="AO181" s="1182"/>
      <c r="AP181" s="1182"/>
      <c r="AQ181" s="1182"/>
      <c r="AR181" s="1182"/>
      <c r="AS181" s="1182"/>
      <c r="AT181" s="1182"/>
      <c r="AU181" s="1182"/>
      <c r="AV181" s="1182"/>
      <c r="AW181" s="1182"/>
      <c r="AX181" s="1182"/>
      <c r="AY181" s="1182"/>
      <c r="AZ181" s="1182"/>
      <c r="BA181" s="1182"/>
      <c r="BB181" s="1182"/>
      <c r="BC181" s="1182"/>
      <c r="BD181" s="1182"/>
      <c r="BE181" s="1182"/>
      <c r="BF181" s="1182"/>
      <c r="BG181" s="1182"/>
      <c r="BH181" s="1182"/>
      <c r="BI181" s="1182"/>
      <c r="BJ181" s="1182"/>
      <c r="BK181" s="1182"/>
      <c r="BL181" s="1182"/>
      <c r="BM181" s="1182"/>
      <c r="BN181" s="1182"/>
      <c r="BO181" s="1182"/>
      <c r="BP181" s="1182"/>
      <c r="BQ181" s="1182"/>
      <c r="BR181" s="1182"/>
      <c r="BS181" s="1182"/>
      <c r="BT181" s="1182"/>
      <c r="BU181" s="1182"/>
      <c r="BV181" s="1182"/>
      <c r="BW181" s="1182"/>
      <c r="BX181" s="1182"/>
      <c r="BY181" s="1182"/>
      <c r="BZ181" s="1182"/>
      <c r="CA181" s="1182"/>
      <c r="CB181" s="1182"/>
      <c r="CC181" s="1182"/>
      <c r="CD181" s="1182"/>
      <c r="CE181" s="1182"/>
      <c r="CF181" s="1182"/>
      <c r="CG181" s="1182"/>
      <c r="CH181" s="1182"/>
      <c r="CI181" s="1182"/>
      <c r="CJ181" s="1182"/>
      <c r="CK181" s="1182"/>
      <c r="CL181" s="1182"/>
      <c r="CM181" s="1182"/>
      <c r="CN181" s="1182"/>
      <c r="CO181" s="1182"/>
      <c r="CP181" s="1182"/>
      <c r="CQ181" s="1182"/>
      <c r="CR181" s="1182"/>
    </row>
    <row r="182" spans="1:96">
      <c r="A182" s="1179" t="str">
        <v>D-HBR255</v>
      </c>
      <c r="B182" s="1180" t="str">
        <v>Miami</v>
      </c>
      <c r="C182" s="1181">
        <v>46388</v>
      </c>
      <c r="D182" s="1180">
        <v>88</v>
      </c>
      <c r="E182" s="1180" t="str">
        <v>Received</v>
      </c>
      <c r="F182" s="1180" t="str">
        <v>Yes</v>
      </c>
      <c r="G182" s="1180">
        <v>88069</v>
      </c>
      <c r="H182" s="1180" t="str">
        <v>Yes</v>
      </c>
      <c r="I182" s="1182">
        <v>7242</v>
      </c>
      <c r="J182" s="1182">
        <v>0</v>
      </c>
      <c r="K182" s="1182"/>
      <c r="L182" s="1182"/>
      <c r="M182" s="1182"/>
      <c r="N182" s="1182"/>
      <c r="O182" s="1182"/>
      <c r="P182" s="1182"/>
      <c r="Q182" s="1182"/>
      <c r="R182" s="1182"/>
      <c r="S182" s="1182"/>
      <c r="T182" s="1182"/>
      <c r="U182" s="1182"/>
      <c r="V182" s="1182"/>
      <c r="W182" s="1182"/>
      <c r="X182" s="1182"/>
      <c r="Y182" s="1182"/>
      <c r="Z182" s="1182"/>
      <c r="AA182" s="1182"/>
      <c r="AB182" s="1182"/>
      <c r="AC182" s="1182"/>
      <c r="AD182" s="1182"/>
      <c r="AE182" s="1182"/>
      <c r="AF182" s="1182"/>
      <c r="AG182" s="1182"/>
      <c r="AH182" s="1182"/>
      <c r="AI182" s="1182"/>
      <c r="AJ182" s="1182"/>
      <c r="AK182" s="1182"/>
      <c r="AL182" s="1182"/>
      <c r="AM182" s="1182"/>
      <c r="AN182" s="1182"/>
      <c r="AO182" s="1182"/>
      <c r="AP182" s="1182"/>
      <c r="AQ182" s="1182"/>
      <c r="AR182" s="1182"/>
      <c r="AS182" s="1182"/>
      <c r="AT182" s="1182"/>
      <c r="AU182" s="1182"/>
      <c r="AV182" s="1182"/>
      <c r="AW182" s="1182"/>
      <c r="AX182" s="1182"/>
      <c r="AY182" s="1182"/>
      <c r="AZ182" s="1182"/>
      <c r="BA182" s="1182"/>
      <c r="BB182" s="1182"/>
      <c r="BC182" s="1182"/>
      <c r="BD182" s="1182"/>
      <c r="BE182" s="1182"/>
      <c r="BF182" s="1182"/>
      <c r="BG182" s="1182"/>
      <c r="BH182" s="1182"/>
      <c r="BI182" s="1182"/>
      <c r="BJ182" s="1182"/>
      <c r="BK182" s="1182"/>
      <c r="BL182" s="1182"/>
      <c r="BM182" s="1182"/>
      <c r="BN182" s="1182"/>
      <c r="BO182" s="1182"/>
      <c r="BP182" s="1182"/>
      <c r="BQ182" s="1182"/>
      <c r="BR182" s="1182"/>
      <c r="BS182" s="1182"/>
      <c r="BT182" s="1182"/>
      <c r="BU182" s="1182"/>
      <c r="BV182" s="1182"/>
      <c r="BW182" s="1182"/>
      <c r="BX182" s="1182"/>
      <c r="BY182" s="1182"/>
      <c r="BZ182" s="1182"/>
      <c r="CA182" s="1182"/>
      <c r="CB182" s="1182"/>
      <c r="CC182" s="1182"/>
      <c r="CD182" s="1182"/>
      <c r="CE182" s="1182"/>
      <c r="CF182" s="1182"/>
      <c r="CG182" s="1182"/>
      <c r="CH182" s="1182"/>
      <c r="CI182" s="1182"/>
      <c r="CJ182" s="1182"/>
      <c r="CK182" s="1182"/>
      <c r="CL182" s="1182"/>
      <c r="CM182" s="1182"/>
      <c r="CN182" s="1182"/>
      <c r="CO182" s="1182"/>
      <c r="CP182" s="1182"/>
      <c r="CQ182" s="1182"/>
      <c r="CR182" s="1182"/>
    </row>
    <row r="183" spans="1:96">
      <c r="A183" s="1179" t="str">
        <v>D-HBR256</v>
      </c>
      <c r="B183" s="1180" t="str">
        <v>Miami</v>
      </c>
      <c r="C183" s="1181">
        <v>46520</v>
      </c>
      <c r="D183" s="1180">
        <v>73</v>
      </c>
      <c r="E183" s="1180" t="str">
        <v>Received</v>
      </c>
      <c r="F183" s="1180" t="str">
        <v>Yes</v>
      </c>
      <c r="G183" s="1180">
        <v>99925.7</v>
      </c>
      <c r="H183" s="1180" t="str">
        <v>Yes</v>
      </c>
      <c r="I183" s="1182">
        <v>7660</v>
      </c>
      <c r="J183" s="1182">
        <v>0</v>
      </c>
      <c r="K183" s="1182"/>
      <c r="L183" s="1182"/>
      <c r="M183" s="1182"/>
      <c r="N183" s="1182"/>
      <c r="O183" s="1182"/>
      <c r="P183" s="1182"/>
      <c r="Q183" s="1182"/>
      <c r="R183" s="1182"/>
      <c r="S183" s="1182"/>
      <c r="T183" s="1182"/>
      <c r="U183" s="1182"/>
      <c r="V183" s="1182"/>
      <c r="W183" s="1182"/>
      <c r="X183" s="1182"/>
      <c r="Y183" s="1182"/>
      <c r="Z183" s="1182"/>
      <c r="AA183" s="1182"/>
      <c r="AB183" s="1182"/>
      <c r="AC183" s="1182"/>
      <c r="AD183" s="1182"/>
      <c r="AE183" s="1182"/>
      <c r="AF183" s="1182"/>
      <c r="AG183" s="1182"/>
      <c r="AH183" s="1182"/>
      <c r="AI183" s="1182"/>
      <c r="AJ183" s="1182"/>
      <c r="AK183" s="1182"/>
      <c r="AL183" s="1182"/>
      <c r="AM183" s="1182"/>
      <c r="AN183" s="1182"/>
      <c r="AO183" s="1182"/>
      <c r="AP183" s="1182"/>
      <c r="AQ183" s="1182"/>
      <c r="AR183" s="1182"/>
      <c r="AS183" s="1182"/>
      <c r="AT183" s="1182"/>
      <c r="AU183" s="1182"/>
      <c r="AV183" s="1182"/>
      <c r="AW183" s="1182"/>
      <c r="AX183" s="1182"/>
      <c r="AY183" s="1182"/>
      <c r="AZ183" s="1182"/>
      <c r="BA183" s="1182"/>
      <c r="BB183" s="1182"/>
      <c r="BC183" s="1182"/>
      <c r="BD183" s="1182"/>
      <c r="BE183" s="1182"/>
      <c r="BF183" s="1182"/>
      <c r="BG183" s="1182"/>
      <c r="BH183" s="1182"/>
      <c r="BI183" s="1182"/>
      <c r="BJ183" s="1182"/>
      <c r="BK183" s="1182"/>
      <c r="BL183" s="1182"/>
      <c r="BM183" s="1182"/>
      <c r="BN183" s="1182"/>
      <c r="BO183" s="1182"/>
      <c r="BP183" s="1182"/>
      <c r="BQ183" s="1182"/>
      <c r="BR183" s="1182"/>
      <c r="BS183" s="1182"/>
      <c r="BT183" s="1182"/>
      <c r="BU183" s="1182"/>
      <c r="BV183" s="1182"/>
      <c r="BW183" s="1182"/>
      <c r="BX183" s="1182"/>
      <c r="BY183" s="1182"/>
      <c r="BZ183" s="1182"/>
      <c r="CA183" s="1182"/>
      <c r="CB183" s="1182"/>
      <c r="CC183" s="1182"/>
      <c r="CD183" s="1182"/>
      <c r="CE183" s="1182"/>
      <c r="CF183" s="1182"/>
      <c r="CG183" s="1182"/>
      <c r="CH183" s="1182"/>
      <c r="CI183" s="1182"/>
      <c r="CJ183" s="1182"/>
      <c r="CK183" s="1182"/>
      <c r="CL183" s="1182"/>
      <c r="CM183" s="1182"/>
      <c r="CN183" s="1182"/>
      <c r="CO183" s="1182"/>
      <c r="CP183" s="1182"/>
      <c r="CQ183" s="1182"/>
      <c r="CR183" s="1182"/>
    </row>
    <row r="184" spans="1:96">
      <c r="A184" s="1179" t="str">
        <v>D-HBR257</v>
      </c>
      <c r="B184" s="1180" t="str">
        <v>Miami</v>
      </c>
      <c r="C184" s="1181">
        <v>46203</v>
      </c>
      <c r="D184" s="1180">
        <v>87</v>
      </c>
      <c r="E184" s="1180" t="str">
        <v>Received</v>
      </c>
      <c r="F184" s="1180" t="str">
        <v>Yes</v>
      </c>
      <c r="G184" s="1180">
        <v>108458.4</v>
      </c>
      <c r="H184" s="1180" t="str">
        <v>Yes</v>
      </c>
      <c r="I184" s="1182">
        <v>8596</v>
      </c>
      <c r="J184" s="1182">
        <v>0</v>
      </c>
      <c r="K184" s="1182"/>
      <c r="L184" s="1182"/>
      <c r="M184" s="1182"/>
      <c r="N184" s="1182"/>
      <c r="O184" s="1182"/>
      <c r="P184" s="1182"/>
      <c r="Q184" s="1182"/>
      <c r="R184" s="1182"/>
      <c r="S184" s="1182"/>
      <c r="T184" s="1182"/>
      <c r="U184" s="1182"/>
      <c r="V184" s="1182"/>
      <c r="W184" s="1182"/>
      <c r="X184" s="1182"/>
      <c r="Y184" s="1182"/>
      <c r="Z184" s="1182"/>
      <c r="AA184" s="1182"/>
      <c r="AB184" s="1182"/>
      <c r="AC184" s="1182"/>
      <c r="AD184" s="1182"/>
      <c r="AE184" s="1182"/>
      <c r="AF184" s="1182"/>
      <c r="AG184" s="1182"/>
      <c r="AH184" s="1182"/>
      <c r="AI184" s="1182"/>
      <c r="AJ184" s="1182"/>
      <c r="AK184" s="1182"/>
      <c r="AL184" s="1182"/>
      <c r="AM184" s="1182"/>
      <c r="AN184" s="1182"/>
      <c r="AO184" s="1182"/>
      <c r="AP184" s="1182"/>
      <c r="AQ184" s="1182"/>
      <c r="AR184" s="1182"/>
      <c r="AS184" s="1182"/>
      <c r="AT184" s="1182"/>
      <c r="AU184" s="1182"/>
      <c r="AV184" s="1182"/>
      <c r="AW184" s="1182"/>
      <c r="AX184" s="1182"/>
      <c r="AY184" s="1182"/>
      <c r="AZ184" s="1182"/>
      <c r="BA184" s="1182"/>
      <c r="BB184" s="1182"/>
      <c r="BC184" s="1182"/>
      <c r="BD184" s="1182"/>
      <c r="BE184" s="1182"/>
      <c r="BF184" s="1182"/>
      <c r="BG184" s="1182"/>
      <c r="BH184" s="1182"/>
      <c r="BI184" s="1182"/>
      <c r="BJ184" s="1182"/>
      <c r="BK184" s="1182"/>
      <c r="BL184" s="1182"/>
      <c r="BM184" s="1182"/>
      <c r="BN184" s="1182"/>
      <c r="BO184" s="1182"/>
      <c r="BP184" s="1182"/>
      <c r="BQ184" s="1182"/>
      <c r="BR184" s="1182"/>
      <c r="BS184" s="1182"/>
      <c r="BT184" s="1182"/>
      <c r="BU184" s="1182"/>
      <c r="BV184" s="1182"/>
      <c r="BW184" s="1182"/>
      <c r="BX184" s="1182"/>
      <c r="BY184" s="1182"/>
      <c r="BZ184" s="1182"/>
      <c r="CA184" s="1182"/>
      <c r="CB184" s="1182"/>
      <c r="CC184" s="1182"/>
      <c r="CD184" s="1182"/>
      <c r="CE184" s="1182"/>
      <c r="CF184" s="1182"/>
      <c r="CG184" s="1182"/>
      <c r="CH184" s="1182"/>
      <c r="CI184" s="1182"/>
      <c r="CJ184" s="1182"/>
      <c r="CK184" s="1182"/>
      <c r="CL184" s="1182"/>
      <c r="CM184" s="1182"/>
      <c r="CN184" s="1182"/>
      <c r="CO184" s="1182"/>
      <c r="CP184" s="1182"/>
      <c r="CQ184" s="1182"/>
      <c r="CR184" s="1182"/>
    </row>
    <row r="185" spans="1:96">
      <c r="A185" s="1179" t="str">
        <v>D-HBR258</v>
      </c>
      <c r="B185" s="1180" t="str">
        <v>Miami</v>
      </c>
      <c r="C185" s="1181">
        <v>46388</v>
      </c>
      <c r="D185" s="1180">
        <v>70</v>
      </c>
      <c r="E185" s="1180" t="str">
        <v>Received</v>
      </c>
      <c r="F185" s="1180" t="str">
        <v>Yes</v>
      </c>
      <c r="G185" s="1180">
        <v>70105.25</v>
      </c>
      <c r="H185" s="1180" t="str">
        <v>Yes</v>
      </c>
      <c r="I185" s="1182">
        <v>5648</v>
      </c>
      <c r="J185" s="1182">
        <v>0</v>
      </c>
      <c r="K185" s="1182"/>
      <c r="L185" s="1182"/>
      <c r="M185" s="1182"/>
      <c r="N185" s="1182"/>
      <c r="O185" s="1182"/>
      <c r="P185" s="1182"/>
      <c r="Q185" s="1182"/>
      <c r="R185" s="1182"/>
      <c r="S185" s="1182"/>
      <c r="T185" s="1182"/>
      <c r="U185" s="1182"/>
      <c r="V185" s="1182"/>
      <c r="W185" s="1182"/>
      <c r="X185" s="1182"/>
      <c r="Y185" s="1182"/>
      <c r="Z185" s="1182"/>
      <c r="AA185" s="1182"/>
      <c r="AB185" s="1182"/>
      <c r="AC185" s="1182"/>
      <c r="AD185" s="1182"/>
      <c r="AE185" s="1182"/>
      <c r="AF185" s="1182"/>
      <c r="AG185" s="1182"/>
      <c r="AH185" s="1182"/>
      <c r="AI185" s="1182"/>
      <c r="AJ185" s="1182"/>
      <c r="AK185" s="1182"/>
      <c r="AL185" s="1182"/>
      <c r="AM185" s="1182"/>
      <c r="AN185" s="1182"/>
      <c r="AO185" s="1182"/>
      <c r="AP185" s="1182"/>
      <c r="AQ185" s="1182"/>
      <c r="AR185" s="1182"/>
      <c r="AS185" s="1182"/>
      <c r="AT185" s="1182"/>
      <c r="AU185" s="1182"/>
      <c r="AV185" s="1182"/>
      <c r="AW185" s="1182"/>
      <c r="AX185" s="1182"/>
      <c r="AY185" s="1182"/>
      <c r="AZ185" s="1182"/>
      <c r="BA185" s="1182"/>
      <c r="BB185" s="1182"/>
      <c r="BC185" s="1182"/>
      <c r="BD185" s="1182"/>
      <c r="BE185" s="1182"/>
      <c r="BF185" s="1182"/>
      <c r="BG185" s="1182"/>
      <c r="BH185" s="1182"/>
      <c r="BI185" s="1182"/>
      <c r="BJ185" s="1182"/>
      <c r="BK185" s="1182"/>
      <c r="BL185" s="1182"/>
      <c r="BM185" s="1182"/>
      <c r="BN185" s="1182"/>
      <c r="BO185" s="1182"/>
      <c r="BP185" s="1182"/>
      <c r="BQ185" s="1182"/>
      <c r="BR185" s="1182"/>
      <c r="BS185" s="1182"/>
      <c r="BT185" s="1182"/>
      <c r="BU185" s="1182"/>
      <c r="BV185" s="1182"/>
      <c r="BW185" s="1182"/>
      <c r="BX185" s="1182"/>
      <c r="BY185" s="1182"/>
      <c r="BZ185" s="1182"/>
      <c r="CA185" s="1182"/>
      <c r="CB185" s="1182"/>
      <c r="CC185" s="1182"/>
      <c r="CD185" s="1182"/>
      <c r="CE185" s="1182"/>
      <c r="CF185" s="1182"/>
      <c r="CG185" s="1182"/>
      <c r="CH185" s="1182"/>
      <c r="CI185" s="1182"/>
      <c r="CJ185" s="1182"/>
      <c r="CK185" s="1182"/>
      <c r="CL185" s="1182"/>
      <c r="CM185" s="1182"/>
      <c r="CN185" s="1182"/>
      <c r="CO185" s="1182"/>
      <c r="CP185" s="1182"/>
      <c r="CQ185" s="1182"/>
      <c r="CR185" s="1182"/>
    </row>
    <row r="186" spans="1:96">
      <c r="A186" s="1179" t="str">
        <v>D-HBR259</v>
      </c>
      <c r="B186" s="1180" t="str">
        <v>Miami</v>
      </c>
      <c r="C186" s="1181">
        <v>46388</v>
      </c>
      <c r="D186" s="1180">
        <v>77</v>
      </c>
      <c r="E186" s="1180" t="str">
        <v>Received</v>
      </c>
      <c r="F186" s="1180" t="str">
        <v>Yes</v>
      </c>
      <c r="G186" s="1180">
        <v>78047.350000000006</v>
      </c>
      <c r="H186" s="1180" t="str">
        <v>Yes</v>
      </c>
      <c r="I186" s="1182">
        <v>6238</v>
      </c>
      <c r="J186" s="1182">
        <v>0</v>
      </c>
      <c r="K186" s="1182"/>
      <c r="L186" s="1182"/>
      <c r="M186" s="1182"/>
      <c r="N186" s="1182"/>
      <c r="O186" s="1182"/>
      <c r="P186" s="1182"/>
      <c r="Q186" s="1182"/>
      <c r="R186" s="1182"/>
      <c r="S186" s="1182"/>
      <c r="T186" s="1182"/>
      <c r="U186" s="1182"/>
      <c r="V186" s="1182"/>
      <c r="W186" s="1182"/>
      <c r="X186" s="1182"/>
      <c r="Y186" s="1182"/>
      <c r="Z186" s="1182"/>
      <c r="AA186" s="1182"/>
      <c r="AB186" s="1182"/>
      <c r="AC186" s="1182"/>
      <c r="AD186" s="1182"/>
      <c r="AE186" s="1182"/>
      <c r="AF186" s="1182"/>
      <c r="AG186" s="1182"/>
      <c r="AH186" s="1182"/>
      <c r="AI186" s="1182"/>
      <c r="AJ186" s="1182"/>
      <c r="AK186" s="1182"/>
      <c r="AL186" s="1182"/>
      <c r="AM186" s="1182"/>
      <c r="AN186" s="1182"/>
      <c r="AO186" s="1182"/>
      <c r="AP186" s="1182"/>
      <c r="AQ186" s="1182"/>
      <c r="AR186" s="1182"/>
      <c r="AS186" s="1182"/>
      <c r="AT186" s="1182"/>
      <c r="AU186" s="1182"/>
      <c r="AV186" s="1182"/>
      <c r="AW186" s="1182"/>
      <c r="AX186" s="1182"/>
      <c r="AY186" s="1182"/>
      <c r="AZ186" s="1182"/>
      <c r="BA186" s="1182"/>
      <c r="BB186" s="1182"/>
      <c r="BC186" s="1182"/>
      <c r="BD186" s="1182"/>
      <c r="BE186" s="1182"/>
      <c r="BF186" s="1182"/>
      <c r="BG186" s="1182"/>
      <c r="BH186" s="1182"/>
      <c r="BI186" s="1182"/>
      <c r="BJ186" s="1182"/>
      <c r="BK186" s="1182"/>
      <c r="BL186" s="1182"/>
      <c r="BM186" s="1182"/>
      <c r="BN186" s="1182"/>
      <c r="BO186" s="1182"/>
      <c r="BP186" s="1182"/>
      <c r="BQ186" s="1182"/>
      <c r="BR186" s="1182"/>
      <c r="BS186" s="1182"/>
      <c r="BT186" s="1182"/>
      <c r="BU186" s="1182"/>
      <c r="BV186" s="1182"/>
      <c r="BW186" s="1182"/>
      <c r="BX186" s="1182"/>
      <c r="BY186" s="1182"/>
      <c r="BZ186" s="1182"/>
      <c r="CA186" s="1182"/>
      <c r="CB186" s="1182"/>
      <c r="CC186" s="1182"/>
      <c r="CD186" s="1182"/>
      <c r="CE186" s="1182"/>
      <c r="CF186" s="1182"/>
      <c r="CG186" s="1182"/>
      <c r="CH186" s="1182"/>
      <c r="CI186" s="1182"/>
      <c r="CJ186" s="1182"/>
      <c r="CK186" s="1182"/>
      <c r="CL186" s="1182"/>
      <c r="CM186" s="1182"/>
      <c r="CN186" s="1182"/>
      <c r="CO186" s="1182"/>
      <c r="CP186" s="1182"/>
      <c r="CQ186" s="1182"/>
      <c r="CR186" s="1182"/>
    </row>
    <row r="187" spans="1:96">
      <c r="A187" s="1179" t="str">
        <v>D-HBR260</v>
      </c>
      <c r="B187" s="1180" t="str">
        <v>Miami</v>
      </c>
      <c r="C187" s="1181">
        <v>46203</v>
      </c>
      <c r="D187" s="1180">
        <v>52</v>
      </c>
      <c r="E187" s="1180" t="str">
        <v>Received</v>
      </c>
      <c r="F187" s="1180" t="str">
        <v>Yes</v>
      </c>
      <c r="G187" s="1180">
        <v>91411.65</v>
      </c>
      <c r="H187" s="1180" t="str">
        <v>Yes</v>
      </c>
      <c r="I187" s="1182">
        <v>5926</v>
      </c>
      <c r="J187" s="1182">
        <v>0</v>
      </c>
      <c r="K187" s="1182"/>
      <c r="L187" s="1182"/>
      <c r="M187" s="1182"/>
      <c r="N187" s="1182"/>
      <c r="O187" s="1182"/>
      <c r="P187" s="1182"/>
      <c r="Q187" s="1182"/>
      <c r="R187" s="1182"/>
      <c r="S187" s="1182"/>
      <c r="T187" s="1182"/>
      <c r="U187" s="1182"/>
      <c r="V187" s="1182"/>
      <c r="W187" s="1182"/>
      <c r="X187" s="1182"/>
      <c r="Y187" s="1182"/>
      <c r="Z187" s="1182"/>
      <c r="AA187" s="1182"/>
      <c r="AB187" s="1182"/>
      <c r="AC187" s="1182"/>
      <c r="AD187" s="1182"/>
      <c r="AE187" s="1182"/>
      <c r="AF187" s="1182"/>
      <c r="AG187" s="1182"/>
      <c r="AH187" s="1182"/>
      <c r="AI187" s="1182"/>
      <c r="AJ187" s="1182"/>
      <c r="AK187" s="1182"/>
      <c r="AL187" s="1182"/>
      <c r="AM187" s="1182"/>
      <c r="AN187" s="1182"/>
      <c r="AO187" s="1182"/>
      <c r="AP187" s="1182"/>
      <c r="AQ187" s="1182"/>
      <c r="AR187" s="1182"/>
      <c r="AS187" s="1182"/>
      <c r="AT187" s="1182"/>
      <c r="AU187" s="1182"/>
      <c r="AV187" s="1182"/>
      <c r="AW187" s="1182"/>
      <c r="AX187" s="1182"/>
      <c r="AY187" s="1182"/>
      <c r="AZ187" s="1182"/>
      <c r="BA187" s="1182"/>
      <c r="BB187" s="1182"/>
      <c r="BC187" s="1182"/>
      <c r="BD187" s="1182"/>
      <c r="BE187" s="1182"/>
      <c r="BF187" s="1182"/>
      <c r="BG187" s="1182"/>
      <c r="BH187" s="1182"/>
      <c r="BI187" s="1182"/>
      <c r="BJ187" s="1182"/>
      <c r="BK187" s="1182"/>
      <c r="BL187" s="1182"/>
      <c r="BM187" s="1182"/>
      <c r="BN187" s="1182"/>
      <c r="BO187" s="1182"/>
      <c r="BP187" s="1182"/>
      <c r="BQ187" s="1182"/>
      <c r="BR187" s="1182"/>
      <c r="BS187" s="1182"/>
      <c r="BT187" s="1182"/>
      <c r="BU187" s="1182"/>
      <c r="BV187" s="1182"/>
      <c r="BW187" s="1182"/>
      <c r="BX187" s="1182"/>
      <c r="BY187" s="1182"/>
      <c r="BZ187" s="1182"/>
      <c r="CA187" s="1182"/>
      <c r="CB187" s="1182"/>
      <c r="CC187" s="1182"/>
      <c r="CD187" s="1182"/>
      <c r="CE187" s="1182"/>
      <c r="CF187" s="1182"/>
      <c r="CG187" s="1182"/>
      <c r="CH187" s="1182"/>
      <c r="CI187" s="1182"/>
      <c r="CJ187" s="1182"/>
      <c r="CK187" s="1182"/>
      <c r="CL187" s="1182"/>
      <c r="CM187" s="1182"/>
      <c r="CN187" s="1182"/>
      <c r="CO187" s="1182"/>
      <c r="CP187" s="1182"/>
      <c r="CQ187" s="1182"/>
      <c r="CR187" s="1182"/>
    </row>
    <row r="188" spans="1:96">
      <c r="A188" s="1179" t="str">
        <v>D-HBR261</v>
      </c>
      <c r="B188" s="1180" t="str">
        <v>Miami</v>
      </c>
      <c r="C188" s="1181">
        <v>46203</v>
      </c>
      <c r="D188" s="1180">
        <v>81</v>
      </c>
      <c r="E188" s="1180" t="str">
        <v>Received</v>
      </c>
      <c r="F188" s="1180" t="str">
        <v>Yes</v>
      </c>
      <c r="G188" s="1180">
        <v>105892.05</v>
      </c>
      <c r="H188" s="1180" t="str">
        <v>Yes</v>
      </c>
      <c r="I188" s="1182">
        <v>8641</v>
      </c>
      <c r="J188" s="1182">
        <v>0</v>
      </c>
      <c r="K188" s="1182"/>
      <c r="L188" s="1182"/>
      <c r="M188" s="1182"/>
      <c r="N188" s="1182"/>
      <c r="O188" s="1182"/>
      <c r="P188" s="1182"/>
      <c r="Q188" s="1182"/>
      <c r="R188" s="1182"/>
      <c r="S188" s="1182"/>
      <c r="T188" s="1182"/>
      <c r="U188" s="1182"/>
      <c r="V188" s="1182"/>
      <c r="W188" s="1182"/>
      <c r="X188" s="1182"/>
      <c r="Y188" s="1182"/>
      <c r="Z188" s="1182"/>
      <c r="AA188" s="1182"/>
      <c r="AB188" s="1182"/>
      <c r="AC188" s="1182"/>
      <c r="AD188" s="1182"/>
      <c r="AE188" s="1182"/>
      <c r="AF188" s="1182"/>
      <c r="AG188" s="1182"/>
      <c r="AH188" s="1182"/>
      <c r="AI188" s="1182"/>
      <c r="AJ188" s="1182"/>
      <c r="AK188" s="1182"/>
      <c r="AL188" s="1182"/>
      <c r="AM188" s="1182"/>
      <c r="AN188" s="1182"/>
      <c r="AO188" s="1182"/>
      <c r="AP188" s="1182"/>
      <c r="AQ188" s="1182"/>
      <c r="AR188" s="1182"/>
      <c r="AS188" s="1182"/>
      <c r="AT188" s="1182"/>
      <c r="AU188" s="1182"/>
      <c r="AV188" s="1182"/>
      <c r="AW188" s="1182"/>
      <c r="AX188" s="1182"/>
      <c r="AY188" s="1182"/>
      <c r="AZ188" s="1182"/>
      <c r="BA188" s="1182"/>
      <c r="BB188" s="1182"/>
      <c r="BC188" s="1182"/>
      <c r="BD188" s="1182"/>
      <c r="BE188" s="1182"/>
      <c r="BF188" s="1182"/>
      <c r="BG188" s="1182"/>
      <c r="BH188" s="1182"/>
      <c r="BI188" s="1182"/>
      <c r="BJ188" s="1182"/>
      <c r="BK188" s="1182"/>
      <c r="BL188" s="1182"/>
      <c r="BM188" s="1182"/>
      <c r="BN188" s="1182"/>
      <c r="BO188" s="1182"/>
      <c r="BP188" s="1182"/>
      <c r="BQ188" s="1182"/>
      <c r="BR188" s="1182"/>
      <c r="BS188" s="1182"/>
      <c r="BT188" s="1182"/>
      <c r="BU188" s="1182"/>
      <c r="BV188" s="1182"/>
      <c r="BW188" s="1182"/>
      <c r="BX188" s="1182"/>
      <c r="BY188" s="1182"/>
      <c r="BZ188" s="1182"/>
      <c r="CA188" s="1182"/>
      <c r="CB188" s="1182"/>
      <c r="CC188" s="1182"/>
      <c r="CD188" s="1182"/>
      <c r="CE188" s="1182"/>
      <c r="CF188" s="1182"/>
      <c r="CG188" s="1182"/>
      <c r="CH188" s="1182"/>
      <c r="CI188" s="1182"/>
      <c r="CJ188" s="1182"/>
      <c r="CK188" s="1182"/>
      <c r="CL188" s="1182"/>
      <c r="CM188" s="1182"/>
      <c r="CN188" s="1182"/>
      <c r="CO188" s="1182"/>
      <c r="CP188" s="1182"/>
      <c r="CQ188" s="1182"/>
      <c r="CR188" s="1182"/>
    </row>
    <row r="189" spans="1:96">
      <c r="A189" s="1183" t="str">
        <v>D-HBR262</v>
      </c>
      <c r="B189" s="1182" t="str">
        <v>Miami</v>
      </c>
      <c r="C189" s="1184">
        <v>46203</v>
      </c>
      <c r="D189" s="1182">
        <v>79</v>
      </c>
      <c r="E189" s="1182" t="str">
        <v>Received</v>
      </c>
      <c r="F189" s="1182" t="str">
        <v>Yes</v>
      </c>
      <c r="G189" s="1182">
        <v>88420</v>
      </c>
      <c r="H189" s="1182" t="str">
        <v>Yes</v>
      </c>
      <c r="I189" s="1182">
        <v>7502</v>
      </c>
      <c r="J189" s="1182">
        <v>0</v>
      </c>
      <c r="K189" s="1182"/>
      <c r="L189" s="1182"/>
      <c r="M189" s="1182"/>
      <c r="N189" s="1182"/>
      <c r="O189" s="1182"/>
      <c r="P189" s="1182"/>
      <c r="Q189" s="1182"/>
      <c r="R189" s="1182"/>
      <c r="S189" s="1182"/>
      <c r="T189" s="1182"/>
      <c r="U189" s="1182"/>
      <c r="V189" s="1182"/>
      <c r="W189" s="1182"/>
      <c r="X189" s="1182"/>
      <c r="Y189" s="1182"/>
      <c r="Z189" s="1182"/>
      <c r="AA189" s="1182"/>
      <c r="AB189" s="1182"/>
      <c r="AC189" s="1182"/>
      <c r="AD189" s="1182"/>
      <c r="AE189" s="1182"/>
      <c r="AF189" s="1182"/>
      <c r="AG189" s="1182"/>
      <c r="AH189" s="1182"/>
      <c r="AI189" s="1182"/>
      <c r="AJ189" s="1182"/>
      <c r="AK189" s="1182"/>
      <c r="AL189" s="1182"/>
      <c r="AM189" s="1182"/>
      <c r="AN189" s="1182"/>
      <c r="AO189" s="1182"/>
      <c r="AP189" s="1182"/>
      <c r="AQ189" s="1182"/>
      <c r="AR189" s="1182"/>
      <c r="AS189" s="1182"/>
      <c r="AT189" s="1182"/>
      <c r="AU189" s="1182"/>
      <c r="AV189" s="1182"/>
      <c r="AW189" s="1182"/>
      <c r="AX189" s="1182"/>
      <c r="AY189" s="1182"/>
      <c r="AZ189" s="1182"/>
      <c r="BA189" s="1182"/>
      <c r="BB189" s="1182"/>
      <c r="BC189" s="1182"/>
      <c r="BD189" s="1182"/>
      <c r="BE189" s="1182"/>
      <c r="BF189" s="1182"/>
      <c r="BG189" s="1182"/>
      <c r="BH189" s="1182"/>
      <c r="BI189" s="1182"/>
      <c r="BJ189" s="1182"/>
      <c r="BK189" s="1182"/>
      <c r="BL189" s="1182"/>
      <c r="BM189" s="1182"/>
      <c r="BN189" s="1182"/>
      <c r="BO189" s="1182"/>
      <c r="BP189" s="1182"/>
      <c r="BQ189" s="1182"/>
      <c r="BR189" s="1182"/>
      <c r="BS189" s="1182"/>
      <c r="BT189" s="1182"/>
      <c r="BU189" s="1182"/>
      <c r="BV189" s="1182"/>
      <c r="BW189" s="1182"/>
      <c r="BX189" s="1182"/>
      <c r="BY189" s="1182"/>
      <c r="BZ189" s="1182"/>
      <c r="CA189" s="1182"/>
      <c r="CB189" s="1182"/>
      <c r="CC189" s="1182"/>
      <c r="CD189" s="1182"/>
      <c r="CE189" s="1182"/>
      <c r="CF189" s="1182"/>
      <c r="CG189" s="1182"/>
      <c r="CH189" s="1182"/>
      <c r="CI189" s="1182"/>
      <c r="CJ189" s="1182"/>
      <c r="CK189" s="1182"/>
      <c r="CL189" s="1182"/>
      <c r="CM189" s="1182"/>
      <c r="CN189" s="1182"/>
      <c r="CO189" s="1182"/>
      <c r="CP189" s="1182"/>
      <c r="CQ189" s="1182"/>
      <c r="CR189" s="1182"/>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329358-36EF-4195-833E-CA4D663D550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2026-05-05T17:46:17Z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