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65" documentId="8_{DCF85A03-1EEC-410A-B6A1-333228F65FDB}" xr6:coauthVersionLast="47" xr6:coauthVersionMax="47" xr10:uidLastSave="{078D6B95-A1C6-445B-A7C0-0F486879B6E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07" r:id="rId12"/>
    <pivotCache cacheId="308" r:id="rId13"/>
    <pivotCache cacheId="309" r:id="rId14"/>
    <pivotCache cacheId="310" r:id="rId15"/>
    <pivotCache cacheId="3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6" i="30"/>
  <c r="V33" i="30"/>
  <c r="V325" i="30"/>
  <c r="V182" i="30"/>
  <c r="V24" i="30"/>
  <c r="V189" i="30"/>
  <c r="V6" i="30"/>
  <c r="V8" i="30"/>
  <c r="V314" i="30"/>
  <c r="V327" i="30"/>
  <c r="V190" i="30"/>
  <c r="V192" i="30"/>
  <c r="V187" i="30"/>
  <c r="V180" i="30"/>
  <c r="V11" i="30"/>
  <c r="V349" i="30"/>
  <c r="V35" i="30"/>
  <c r="V30" i="30"/>
  <c r="V184" i="30"/>
  <c r="V181" i="30"/>
  <c r="V317" i="30"/>
  <c r="V191" i="30"/>
  <c r="V193" i="30"/>
  <c r="V36" i="30"/>
  <c r="V194" i="30"/>
  <c r="V34" i="30"/>
  <c r="V27" i="30"/>
  <c r="V25" i="30"/>
  <c r="V188" i="30"/>
  <c r="V329" i="30"/>
  <c r="V31" i="30"/>
  <c r="V12" i="30"/>
  <c r="V155"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<sst xmlns="http://schemas.openxmlformats.org/spreadsheetml/2006/main" count="23575" uniqueCount="2844">
  <si>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</si>
  <si>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</si>
  <si>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</si>
  <si>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</si>
  <si>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</si>
  <si>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</si>
  <si>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</si>
  <si>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</si>
  <si>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</si>
  <si>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</si>
  <si>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</si>
  <si>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</si>
  <si>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</si>
  <si>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</si>
  <si>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</si>
  <si>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</si>
  <si>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</si>
  <si>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</si>
  <si>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</si>
  <si>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</si>
  <si>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</si>
  <si>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</si>
  <si>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</si>
  <si>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</si>
  <si>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</si>
  <si>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</si>
  <si>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</si>
  <si>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</si>
  <si>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</si>
  <si>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</si>
  <si>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</si>
  <si>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</si>
  <si>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</si>
  <si>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</si>
  <si>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</si>
  <si>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</si>
  <si>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</si>
  <si>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</si>
  <si>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</si>
  <si>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</si>
  <si>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</si>
  <si>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</si>
  <si>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</si>
  <si>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</si>
  <si>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</si>
  <si>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</si>
  <si>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</si>
  <si>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</si>
  <si>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</si>
  <si>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</si>
  <si>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</si>
  <si>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</si>
  <si>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</si>
  <si>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</si>
  <si>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</si>
  <si>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</si>
  <si>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</si>
  <si>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</si>
  <si>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</si>
  <si>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</si>
  <si>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</si>
  <si>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</si>
  <si>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</si>
  <si>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</si>
  <si>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</si>
  <si>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</si>
  <si>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</si>
  <si>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</si>
  <si>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</si>
  <si>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</si>
  <si>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</si>
  <si>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</si>
  <si>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</si>
  <si>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</si>
  <si>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</si>
  <si>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</si>
  <si>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</si>
  <si>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</si>
  <si>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</si>
  <si>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</si>
  <si>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</si>
  <si>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</si>
  <si>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</si>
  <si>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</si>
  <si>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</si>
  <si>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</si>
  <si>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</si>
  <si>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</si>
  <si>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</si>
  <si>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</si>
  <si>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</si>
  <si>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</si>
  <si>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</si>
  <si>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</si>
  <si>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</si>
  <si>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</si>
  <si>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</si>
  <si>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</si>
  <si>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</si>
  <si>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</si>
  <si>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</si>
  <si>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</si>
  <si>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</si>
  <si>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</si>
  <si>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</si>
  <si>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</si>
  <si>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</si>
  <si>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</si>
  <si>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</si>
  <si>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</si>
  <si>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</si>
  <si>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</si>
  <si>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</si>
  <si>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</si>
  <si>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</si>
  <si>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</si>
  <si>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</si>
  <si>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</si>
  <si>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</si>
  <si>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</si>
  <si>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</si>
  <si>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</si>
  <si>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</si>
  <si>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</si>
  <si>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</si>
  <si>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</si>
  <si>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</si>
  <si>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</si>
  <si>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</si>
  <si>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</si>
  <si>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</si>
  <si>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</si>
  <si>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</si>
  <si>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</si>
  <si>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</si>
  <si>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</si>
  <si>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</si>
  <si>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</si>
  <si>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</si>
  <si>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</si>
  <si>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</si>
  <si>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</si>
  <si>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</si>
  <si>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</si>
  <si>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</si>
  <si>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</si>
  <si>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</si>
  <si>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</si>
  <si>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</si>
  <si>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</si>
  <si>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</si>
  <si>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</si>
  <si>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</si>
  <si>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</si>
  <si>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</si>
  <si>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</si>
  <si>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</si>
  <si>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</si>
  <si>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</si>
  <si>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</si>
  <si>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</si>
  <si>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</si>
  <si>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</si>
  <si>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</si>
  <si>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</si>
  <si>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</si>
  <si>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</si>
  <si>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</si>
  <si>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</si>
  <si>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</si>
  <si>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</si>
  <si>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</si>
  <si>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</si>
  <si>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</si>
  <si>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</si>
  <si>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</si>
  <si>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</si>
  <si>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</si>
  <si>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</si>
  <si>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</si>
  <si>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</si>
  <si>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</si>
  <si>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</si>
  <si>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</si>
  <si>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</si>
  <si>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</si>
  <si>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</si>
  <si>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</si>
  <si>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</si>
  <si>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</si>
  <si>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</si>
  <si>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</si>
  <si>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</si>
  <si>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</si>
  <si>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</si>
  <si>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</si>
  <si>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</si>
  <si>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</si>
  <si>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</si>
  <si>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</si>
  <si>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</si>
  <si>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</si>
  <si>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</si>
  <si>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</si>
  <si>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</si>
  <si>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</si>
  <si>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</si>
  <si>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</si>
  <si>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</si>
  <si>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</si>
  <si>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</si>
  <si>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</si>
  <si>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</si>
  <si>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</si>
  <si>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</si>
  <si>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</si>
  <si>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</si>
  <si>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</si>
  <si>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</si>
  <si>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</si>
  <si>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</si>
  <si>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</si>
  <si>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</si>
  <si>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</si>
  <si>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</si>
  <si>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</si>
  <si>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</si>
  <si>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</si>
  <si>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</si>
  <si>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</si>
  <si>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</si>
  <si>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</si>
  <si>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</si>
  <si>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</si>
  <si>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</si>
  <si>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</si>
  <si>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</si>
  <si>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</si>
  <si>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</si>
  <si>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</si>
  <si>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</si>
  <si>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</si>
  <si>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</si>
  <si>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</si>
  <si>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</si>
  <si>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</si>
  <si>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</si>
  <si>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</si>
  <si>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</si>
  <si>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</si>
  <si>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</si>
  <si>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</si>
  <si>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</si>
  <si>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</si>
  <si>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</si>
  <si>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</si>
  <si>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</si>
  <si>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</si>
  <si>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</si>
  <si>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</si>
  <si>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</si>
  <si>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</si>
  <si>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</si>
  <si>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</si>
  <si>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</si>
  <si>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</si>
  <si>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</si>
  <si>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</si>
  <si>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</si>
  <si>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</si>
  <si>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</si>
  <si>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</si>
  <si>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</si>
  <si>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</si>
  <si>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</si>
  <si>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</si>
  <si>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</si>
  <si>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</si>
  <si>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</si>
  <si>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</si>
  <si>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</si>
  <si>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</si>
  <si>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</si>
  <si>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</si>
  <si>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</si>
  <si>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</si>
  <si>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</si>
  <si>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</si>
  <si>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</si>
  <si>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</si>
  <si>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</si>
  <si>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</si>
  <si>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</si>
  <si>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</si>
  <si>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</si>
  <si>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</si>
  <si>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</si>
  <si>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</si>
  <si>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</si>
  <si>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</si>
  <si>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</si>
  <si>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</si>
  <si>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</si>
  <si>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</si>
  <si>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</si>
  <si>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</si>
  <si>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</si>
  <si>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</si>
  <si>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</si>
  <si>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</si>
  <si>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</si>
  <si>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</si>
  <si>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</si>
  <si>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</si>
  <si>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</si>
  <si>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</si>
  <si>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</si>
  <si>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</si>
  <si>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</si>
  <si>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</si>
  <si>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</si>
  <si>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</si>
  <si>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</si>
  <si>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</si>
  <si>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</si>
  <si>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</si>
  <si>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</si>
  <si>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</si>
  <si>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</si>
  <si>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</si>
  <si>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</si>
  <si>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</si>
  <si>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</si>
  <si>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</si>
  <si>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</si>
  <si>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</si>
  <si>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</si>
  <si>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</si>
  <si>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</si>
  <si>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</si>
  <si>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</si>
  <si>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</si>
  <si>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</si>
  <si>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</si>
  <si>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</si>
  <si>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</si>
  <si>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</si>
  <si>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</si>
  <si>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</si>
  <si>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</si>
  <si>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</si>
  <si>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</si>
  <si>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</si>
  <si>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</si>
  <si>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</si>
  <si>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</si>
  <si>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</si>
  <si>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</si>
  <si>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</si>
  <si>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</si>
  <si>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</si>
  <si>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</si>
  <si>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</si>
  <si>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</si>
  <si>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</si>
  <si>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</si>
  <si>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</si>
  <si>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</si>
  <si>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</si>
  <si>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</si>
  <si>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</si>
  <si>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</si>
  <si>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</si>
  <si>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</si>
  <si>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</si>
  <si>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</si>
  <si>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</si>
  <si>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</si>
  <si>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</si>
  <si>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</si>
  <si>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</si>
  <si>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</si>
  <si>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</si>
  <si>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</si>
  <si>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</si>
  <si>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</si>
  <si>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</si>
  <si>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</si>
  <si>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</si>
  <si>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</si>
  <si>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</si>
  <si>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</si>
  <si>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</si>
  <si>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</si>
  <si>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</si>
  <si>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</si>
  <si>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</si>
  <si>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</si>
  <si>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</si>
  <si>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</si>
  <si>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</si>
  <si>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</si>
  <si>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</si>
  <si>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</si>
  <si>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</si>
  <si>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</si>
  <si>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</si>
  <si>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</si>
  <si>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</si>
  <si>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</si>
  <si>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</si>
  <si>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</si>
  <si>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</si>
  <si>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</si>
  <si>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</si>
  <si>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</si>
  <si>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</si>
  <si>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</si>
  <si>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</si>
  <si>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</si>
  <si>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</si>
  <si>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</si>
  <si>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</si>
  <si>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</si>
  <si>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</si>
  <si>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</si>
  <si>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</si>
  <si>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</si>
  <si>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</si>
  <si>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</si>
  <si>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</si>
  <si>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</si>
  <si>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</si>
  <si>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</si>
  <si>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</si>
  <si>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</si>
  <si>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</si>
  <si>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</si>
  <si>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</si>
  <si>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</si>
  <si>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</si>
  <si>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</si>
  <si>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</si>
  <si>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</si>
  <si>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</si>
  <si>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</si>
  <si>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</si>
  <si>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</si>
  <si>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</si>
  <si>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</si>
  <si>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</si>
  <si>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</si>
  <si>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</si>
  <si>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</si>
  <si>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</si>
  <si>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</si>
  <si>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</si>
  <si>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</si>
  <si>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</si>
  <si>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</si>
  <si>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</si>
  <si>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</si>
  <si>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</si>
  <si>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</si>
  <si>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</si>
  <si>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</si>
  <si>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</si>
  <si>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</si>
  <si>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</si>
  <si>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</si>
  <si>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</si>
  <si>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</si>
  <si>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</si>
  <si>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</si>
  <si>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</si>
  <si>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</si>
  <si>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</si>
  <si>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</si>
  <si>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</si>
  <si>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</si>
  <si>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</si>
  <si>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</si>
  <si>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</si>
  <si>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</si>
  <si>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</si>
  <si>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</si>
  <si>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</si>
  <si>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</si>
  <si>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</si>
  <si>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</si>
  <si>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</si>
  <si>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</si>
  <si>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</si>
  <si>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</si>
  <si>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</si>
  <si>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</si>
  <si>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</si>
  <si>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</si>
  <si>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</si>
  <si>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</si>
  <si>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</si>
  <si>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</si>
  <si>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</si>
  <si>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</si>
  <si>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</si>
  <si>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</si>
  <si>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</si>
  <si>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</si>
  <si>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</si>
  <si>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</si>
  <si>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</si>
  <si>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</si>
  <si>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</si>
  <si>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</si>
  <si>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</si>
  <si>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</si>
  <si>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</si>
  <si>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</si>
  <si>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</si>
  <si>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</si>
  <si>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</si>
  <si>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</si>
  <si>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</si>
  <si>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</si>
  <si>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</si>
  <si>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</si>
  <si>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</si>
  <si>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</si>
  <si>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</si>
  <si>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</si>
  <si>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</si>
  <si>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</si>
  <si>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</si>
  <si>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</si>
  <si>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</si>
  <si>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</si>
  <si>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</si>
  <si>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</si>
  <si>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</si>
  <si>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</si>
  <si>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</si>
  <si>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</si>
  <si>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</si>
  <si>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</si>
  <si>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</si>
  <si>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</si>
  <si>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</si>
  <si>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</si>
  <si>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</si>
  <si>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</si>
  <si>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</si>
  <si>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</si>
  <si>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</si>
  <si>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</si>
  <si>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</si>
  <si>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</si>
  <si>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</si>
  <si>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</si>
  <si>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</si>
  <si>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</si>
  <si>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</si>
  <si>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</si>
  <si>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</si>
  <si>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</si>
  <si>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</si>
  <si>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</si>
  <si>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</si>
  <si>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</si>
  <si>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</si>
  <si>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</si>
  <si>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</si>
  <si>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</si>
  <si>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</si>
  <si>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</si>
  <si>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Completed on Track</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</si>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</sst>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5" t="s">
        <v>0</v>
      </c>
      <c r="B1" s="1625"/>
      <c r="C1" s="1625"/>
      <c r="D1" s="1625"/>
      <c r="E1" s="1625"/>
      <c r="F1" s="1625"/>
      <c r="G1" s="1625"/>
      <c r="H1" s="1625"/>
      <c r="I1" s="1625"/>
      <c r="J1" s="1625"/>
      <c r="K1" s="1625"/>
      <c r="L1" s="1625"/>
      <c r="M1" s="1625"/>
      <c r="N1" s="1625"/>
      <c r="O1" s="1625"/>
      <c r="P1" s="1625"/>
      <c r="Q1" s="1005"/>
      <c r="S1" s="1576"/>
      <c r="T1" s="1576"/>
      <c r="U1" s="1576"/>
      <c r="V1" s="1576"/>
      <c r="W1" s="1005"/>
      <c r="X1" s="1005"/>
      <c r="Y1" s="1005"/>
      <c r="Z1" s="1005"/>
    </row>
    <row r="2" spans="1:26" ht="24.95" customHeight="1">
      <c r="A2" s="1626" t="str">
        <f ca="1">"Last Updated: "&amp;TEXT(NOW(),"MM/DD/YYYY  h:mm AM/PM")</f>
        <v>Last Updated: 07/08/2026  4:58 PM</v>
      </c>
      <c r="B2" s="1626"/>
      <c r="C2" s="1626"/>
      <c r="D2" s="1626"/>
      <c r="E2" s="1626"/>
      <c r="F2" s="1626"/>
      <c r="G2" s="1626"/>
      <c r="H2" s="1626"/>
      <c r="I2" s="1626"/>
      <c r="J2" s="1626"/>
      <c r="K2" s="1626"/>
      <c r="L2" s="1626"/>
      <c r="M2" s="1626"/>
      <c r="N2" s="1626"/>
      <c r="O2" s="1626"/>
      <c r="P2" s="1626"/>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7" t="s">
        <v>7</v>
      </c>
      <c r="B7" s="1627"/>
      <c r="C7" s="1627"/>
      <c r="D7" s="1627"/>
      <c r="E7" s="1627"/>
      <c r="F7" s="1627"/>
      <c r="G7" s="1627"/>
      <c r="H7" s="1627"/>
      <c r="I7" s="1627"/>
      <c r="J7" s="1627"/>
      <c r="K7" s="1627"/>
      <c r="L7" s="1627"/>
      <c r="M7" s="1627"/>
      <c r="N7" s="1627"/>
      <c r="O7" s="1627"/>
      <c r="P7" s="1627"/>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8" t="s">
        <v>8</v>
      </c>
      <c r="B9" s="1628"/>
      <c r="C9" s="1005"/>
      <c r="D9" s="1616" t="s">
        <v>9</v>
      </c>
      <c r="E9" s="1616"/>
      <c r="F9" s="1616"/>
      <c r="G9" s="1005"/>
      <c r="H9" s="1616" t="s">
        <v>10</v>
      </c>
      <c r="I9" s="1616"/>
      <c r="J9" s="1616"/>
      <c r="K9" s="1005"/>
      <c r="L9" s="1616" t="s">
        <v>11</v>
      </c>
      <c r="M9" s="1616"/>
      <c r="N9" s="1616"/>
      <c r="O9" s="1005"/>
      <c r="P9" s="1005"/>
      <c r="Q9" s="1005"/>
      <c r="R9" s="1576"/>
      <c r="S9" s="1576"/>
      <c r="T9" s="1576"/>
      <c r="U9" s="1576"/>
      <c r="V9" s="1576"/>
      <c r="W9" s="1005"/>
      <c r="X9" s="1005"/>
      <c r="Y9" s="1005"/>
      <c r="Z9" s="1005"/>
    </row>
    <row r="10" spans="1:26" ht="50.1" customHeight="1">
      <c r="A10" s="1618"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18"/>
      <c r="C10" s="1005"/>
      <c r="D10" s="1618"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1015653</v>
      </c>
      <c r="E10" s="1618"/>
      <c r="F10" s="1618"/>
      <c r="G10" s="1005"/>
      <c r="H10" s="1629"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185675</v>
      </c>
      <c r="I10" s="1629"/>
      <c r="J10" s="1629"/>
      <c r="K10" s="1005"/>
      <c r="L10" s="1630"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829978</v>
      </c>
      <c r="M10" s="1630"/>
      <c r="N10" s="1630"/>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6" t="s">
        <v>12</v>
      </c>
      <c r="B12" s="1616"/>
      <c r="C12" s="1005"/>
      <c r="D12" s="1616" t="s">
        <v>13</v>
      </c>
      <c r="E12" s="1616"/>
      <c r="F12" s="1616"/>
      <c r="G12" s="1005"/>
      <c r="H12" s="1616" t="s">
        <v>14</v>
      </c>
      <c r="I12" s="1616"/>
      <c r="J12" s="1616"/>
      <c r="K12" s="1005"/>
      <c r="L12" s="1616" t="s">
        <v>15</v>
      </c>
      <c r="M12" s="1616"/>
      <c r="N12" s="1616"/>
      <c r="O12" s="1005"/>
      <c r="P12" s="1005"/>
      <c r="Q12" s="1005"/>
      <c r="R12" s="1576"/>
      <c r="S12" s="1576"/>
      <c r="T12" s="1576"/>
      <c r="U12" s="1576"/>
      <c r="V12" s="1576"/>
      <c r="W12" s="1005"/>
      <c r="X12" s="1005"/>
      <c r="Y12" s="1005"/>
      <c r="Z12" s="1005"/>
    </row>
    <row r="13" spans="1:26" ht="50.1" customHeight="1">
      <c r="A13" s="1631">
        <f>IFERROR(H10/D10,0)</f>
        <v>0.18281342151305613</v>
      </c>
      <c r="B13" s="1631"/>
      <c r="C13" s="1005"/>
      <c r="D13" s="161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11626033.199999999</v>
      </c>
      <c r="E13" s="1617"/>
      <c r="F13" s="1617"/>
      <c r="G13" s="1005"/>
      <c r="H13" s="1618"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10035</v>
      </c>
      <c r="I13" s="1618"/>
      <c r="J13" s="1618"/>
      <c r="K13" s="1005"/>
      <c r="L13" s="1624">
        <f>COUNTA('Pending Resto-COP Packages'!A17:A69)</f>
        <v>41</v>
      </c>
      <c r="M13" s="1624"/>
      <c r="N13" s="1624"/>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9" t="s">
        <v>16</v>
      </c>
      <c r="B15" s="1619"/>
      <c r="C15" s="1619"/>
      <c r="D15" s="1619"/>
      <c r="E15" s="1005"/>
      <c r="F15" s="1619" t="s">
        <v>17</v>
      </c>
      <c r="G15" s="1619"/>
      <c r="H15" s="1619"/>
      <c r="I15" s="1619"/>
      <c r="J15" s="1005"/>
      <c r="K15" s="1619" t="s">
        <v>18</v>
      </c>
      <c r="L15" s="1619"/>
      <c r="M15" s="161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255793</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3034063.7000000007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7">
        <f>IFERROR(L17/SUM(L17:L19),0)</f>
        <v>0.60493827160493829</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0.37654320987654322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1.8518518518518517E-2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0.31817870055556102</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8175</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100208</v>
      </c>
      <c r="J20" s="1005"/>
      <c r="K20" s="1016" t="s">
        <v>39</v>
      </c>
      <c r="L20" s="1017">
        <f>SUM(L17:L19)</f>
        <v>162</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0.18281342151305613</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9" t="s">
        <v>45</v>
      </c>
      <c r="B28" s="1619"/>
      <c r="C28" s="1619"/>
      <c r="D28" s="1619"/>
      <c r="F28" s="1620" t="s">
        <v>46</v>
      </c>
      <c r="G28" s="1620"/>
      <c r="H28" s="1620"/>
      <c r="I28" s="1620"/>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6" activePane="topRight" state="frozen"/>
      <selection pane="topRight" activeCell="Y88" sqref="Y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05" t="s">
        <v>29</v>
      </c>
      <c r="Q2" s="1639">
        <v>46147</v>
      </c>
      <c r="R2" s="700"/>
      <c r="S2" s="1639"/>
      <c r="T2" s="1639"/>
      <c r="U2" s="1639"/>
      <c r="V2" s="1640">
        <v>5649</v>
      </c>
      <c r="W2" s="1222">
        <v>5347</v>
      </c>
      <c r="X2" s="1641">
        <f>SUM(V2-W2)</f>
        <v>302</v>
      </c>
      <c r="Y2" s="1238">
        <f>IFERROR($W2/$V2, 0)</f>
        <v>0.94653921047973089</v>
      </c>
      <c r="Z2" s="1639">
        <v>46169</v>
      </c>
      <c r="AA2" s="1639"/>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568</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572</v>
      </c>
      <c r="AF3" s="712"/>
    </row>
    <row r="4" spans="1:32" s="713" customFormat="1" ht="24.75" customHeight="1">
      <c r="A4" s="1426" t="s">
        <v>573</v>
      </c>
      <c r="B4" s="1249" t="s">
        <v>566</v>
      </c>
      <c r="C4" s="1379">
        <v>46325</v>
      </c>
      <c r="D4" s="1379" t="s">
        <v>64</v>
      </c>
      <c r="E4" s="1378">
        <v>46157</v>
      </c>
      <c r="F4" s="1377" t="s">
        <v>59</v>
      </c>
      <c r="G4" s="1237"/>
      <c r="H4" s="1637">
        <v>79</v>
      </c>
      <c r="I4" s="371" t="s">
        <v>574</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568</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568</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568</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568</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568</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568</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568</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568</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568</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568</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568</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568</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568</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568</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568</v>
      </c>
      <c r="J19" s="1055" t="s">
        <v>30</v>
      </c>
      <c r="K19" s="1638"/>
      <c r="L19" s="1378">
        <v>46181</v>
      </c>
      <c r="M19" s="371" t="s">
        <v>128</v>
      </c>
      <c r="N19" s="989">
        <v>81059.5</v>
      </c>
      <c r="O19" s="371" t="s">
        <v>128</v>
      </c>
      <c r="P19" s="705" t="s">
        <v>29</v>
      </c>
      <c r="Q19" s="1639">
        <v>46174</v>
      </c>
      <c r="R19" s="700"/>
      <c r="S19" s="1639"/>
      <c r="T19" s="1639"/>
      <c r="U19" s="1639"/>
      <c r="V19" s="1640">
        <v>6647</v>
      </c>
      <c r="W19" s="1222">
        <v>1517</v>
      </c>
      <c r="X19" s="1641">
        <f>SUM(V19-W19)</f>
        <v>5130</v>
      </c>
      <c r="Y19" s="1238">
        <f>IFERROR($W19/$V19, 0)</f>
        <v>0.22822325861290807</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568</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568</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568</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568</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568</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568</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568</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568</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568</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568</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568</v>
      </c>
      <c r="J34" s="1219" t="s">
        <v>30</v>
      </c>
      <c r="K34" s="1642"/>
      <c r="L34" s="1379"/>
      <c r="M34" s="371" t="s">
        <v>128</v>
      </c>
      <c r="N34" s="989">
        <v>65330.5</v>
      </c>
      <c r="O34" s="371" t="s">
        <v>128</v>
      </c>
      <c r="P34" s="705" t="s">
        <v>32</v>
      </c>
      <c r="Q34" s="1644"/>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568</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568</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568</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568</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568</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568</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568</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568</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568</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568</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568</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568</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568</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568</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568</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568</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568</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568</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568</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568</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568</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568</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568</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568</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568</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568</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568</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568</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568</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568</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568</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568</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568</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568</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568</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568</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568</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568</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568</v>
      </c>
      <c r="J95" s="1259" t="s">
        <v>30</v>
      </c>
      <c r="K95" s="1638"/>
      <c r="L95" s="1378"/>
      <c r="M95" s="1177" t="s">
        <v>128</v>
      </c>
      <c r="N95" s="415">
        <v>27837.25</v>
      </c>
      <c r="O95" s="1178" t="s">
        <v>128</v>
      </c>
      <c r="P95" s="1334" t="s">
        <v>32</v>
      </c>
      <c r="Q95" s="1639">
        <v>46189</v>
      </c>
      <c r="R95" s="1639"/>
      <c r="S95" s="1639"/>
      <c r="T95" s="1639"/>
      <c r="U95" s="1639"/>
      <c r="V95" s="1640">
        <v>2145</v>
      </c>
      <c r="W95" s="1641">
        <v>1870</v>
      </c>
      <c r="X95" s="1641">
        <f>SUM(V95-W95)</f>
        <v>275</v>
      </c>
      <c r="Y95" s="1238">
        <f>IFERROR($W95/$V95, 0)</f>
        <v>0.87179487179487181</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568</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568</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568</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568</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568</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568</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568</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568</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568</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568</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46" activePane="topRight" state="frozen"/>
      <selection pane="topRight" activeCell="W52" sqref="W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574</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574</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574</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574</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574</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574</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574</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574</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574</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574</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574</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574</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574</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574</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3766</v>
      </c>
      <c r="X15" s="1641">
        <f>SUM(V15-W15)</f>
        <v>60</v>
      </c>
      <c r="Y15" s="1238">
        <f>IFERROR($W15/$V15, 0)</f>
        <v>0.9843178254051228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574</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574</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574</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574</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574</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574</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574</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574</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574</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574</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574</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574</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574</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574</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574</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574</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574</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574</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574</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574</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574</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574</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574</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574</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574</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574</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574</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574</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574</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574</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574</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574</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574</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574</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574</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574</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574</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574</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574</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574</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574</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574</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574</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574</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574</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574</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574</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574</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574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574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574</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574</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574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574</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574</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574</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574</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574</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574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574</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574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574</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574</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574</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574</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574</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574</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574</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574</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574</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574</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574</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574</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574</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574</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574</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574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574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574</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574</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574</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574</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574</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574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574</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574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574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574</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574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574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574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574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574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574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574</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574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574</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574</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574</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574</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574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574</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574</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574</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574</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574</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574</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574</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574</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574</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574</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574</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574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574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574</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574</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574</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574</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574</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574</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574</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574</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574</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574</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574</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574</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574</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574</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574</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574</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574</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574</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574</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574</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574</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574</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574</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574</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574</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574</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574</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574</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574</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574</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574</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574</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574</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574</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574</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574</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574</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574</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574</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574</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574</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574</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574</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574</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574</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574</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574</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574</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574</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574</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574</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574</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574</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574</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574</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574</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574</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574</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574</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574</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574</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574</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574</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574</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574</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574</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574</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574</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574</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574</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574</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574</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574</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574</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574</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574</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574</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574</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574</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574</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574</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574</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574</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574</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574</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574</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574</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574</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574</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574</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574</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574</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574</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574</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574</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574</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574</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574</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574</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574</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574</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574</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574</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574</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574</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574</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574</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574</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574</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574</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574</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574</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574</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574</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574</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574</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574</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574</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574</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574</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574</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574</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574</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574</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574</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574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574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574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574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574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574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574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574</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574</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574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574</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574</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574</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574</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574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573</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573</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573</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573</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573</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573</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573</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573</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573</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573</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573</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573</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573</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573</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573</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8BBBF64-43E0-400A-962C-D03F1CE823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2026-07-08T20:59:51Z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