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36" documentId="8_{DCF85A03-1EEC-410A-B6A1-333228F65FDB}" xr6:coauthVersionLast="47" xr6:coauthVersionMax="47" xr10:uidLastSave="{5C86A7EE-AEF1-408A-906B-D922B96C1A1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9" r:id="rId12"/>
    <pivotCache cacheId="220" r:id="rId13"/>
    <pivotCache cacheId="221" r:id="rId14"/>
    <pivotCache cacheId="222" r:id="rId15"/>
    <pivotCache cacheId="2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31" i="30"/>
  <c r="V8" i="30"/>
  <c r="V352" i="30"/>
  <c r="V184" i="30"/>
  <c r="V157" i="30"/>
  <c r="V35" i="30"/>
  <c r="V158" i="30"/>
  <c r="V32" i="30"/>
  <c r="V5" i="30"/>
  <c r="V37" i="30"/>
  <c r="V195" i="30"/>
  <c r="V38" i="30"/>
  <c r="V183" i="30"/>
  <c r="V36" i="30"/>
  <c r="V27" i="30"/>
  <c r="V30" i="30"/>
  <c r="V193" i="30"/>
  <c r="V12" i="30"/>
  <c r="V24" i="30"/>
  <c r="V191" i="30"/>
  <c r="V182" i="30"/>
  <c r="V194" i="30"/>
  <c r="V190" i="30"/>
  <c r="V331" i="30"/>
  <c r="V186" i="30"/>
  <c r="V189" i="30"/>
  <c r="V327" i="30"/>
  <c r="V6" i="30"/>
  <c r="V196" i="30"/>
  <c r="V34" i="30"/>
  <c r="V25" i="30"/>
  <c r="V192" i="30"/>
  <c r="V11" i="30"/>
  <c r="V329" i="30"/>
  <c r="V31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<sst xmlns="http://schemas.openxmlformats.org/spreadsheetml/2006/main" count="24227" uniqueCount="2906">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</sst>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4</c:v>
                </c:pt>
                <c:pt idx="17">
                  <c:v>4</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5" t="s">
        <v>0</v>
      </c>
      <c r="B1" s="1635"/>
      <c r="C1" s="1635"/>
      <c r="D1" s="1635"/>
      <c r="E1" s="1635"/>
      <c r="F1" s="1635"/>
      <c r="G1" s="1635"/>
      <c r="H1" s="1635"/>
      <c r="I1" s="1635"/>
      <c r="J1" s="1635"/>
      <c r="K1" s="1635"/>
      <c r="L1" s="1635"/>
      <c r="M1" s="1635"/>
      <c r="N1" s="1635"/>
      <c r="O1" s="1635"/>
      <c r="P1" s="1635"/>
      <c r="Q1" s="1005"/>
      <c r="S1" s="1570"/>
      <c r="T1" s="1570"/>
      <c r="U1" s="1570"/>
      <c r="V1" s="1570"/>
      <c r="W1" s="1005"/>
      <c r="X1" s="1005"/>
      <c r="Y1" s="1005"/>
      <c r="Z1" s="1005"/>
    </row>
    <row r="2" spans="1:26" ht="24.95" customHeight="1">
      <c r="A2" s="1636" t="str">
        <f ca="1">"Last Updated: "&amp;TEXT(NOW(),"MM/DD/YYYY  h:mm AM/PM")</f>
        <v>Last Updated: 07/23/2026  10:38 AM</v>
      </c>
      <c r="B2" s="1636"/>
      <c r="C2" s="1636"/>
      <c r="D2" s="1636"/>
      <c r="E2" s="1636"/>
      <c r="F2" s="1636"/>
      <c r="G2" s="1636"/>
      <c r="H2" s="1636"/>
      <c r="I2" s="1636"/>
      <c r="J2" s="1636"/>
      <c r="K2" s="1636"/>
      <c r="L2" s="1636"/>
      <c r="M2" s="1636"/>
      <c r="N2" s="1636"/>
      <c r="O2" s="1636"/>
      <c r="P2" s="1636"/>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8" t="s">
        <v>8</v>
      </c>
      <c r="B9" s="1638"/>
      <c r="C9" s="1005"/>
      <c r="D9" s="1633" t="s">
        <v>9</v>
      </c>
      <c r="E9" s="1633"/>
      <c r="F9" s="1633"/>
      <c r="G9" s="1005"/>
      <c r="H9" s="1633" t="s">
        <v>10</v>
      </c>
      <c r="I9" s="1633"/>
      <c r="J9" s="1633"/>
      <c r="K9" s="1005"/>
      <c r="L9" s="1633" t="s">
        <v>11</v>
      </c>
      <c r="M9" s="1633"/>
      <c r="N9" s="1633"/>
      <c r="O9" s="1005"/>
      <c r="P9" s="1005"/>
      <c r="Q9" s="1005"/>
      <c r="R9" s="1570"/>
      <c r="S9" s="1570"/>
      <c r="T9" s="1570"/>
      <c r="U9" s="1570"/>
      <c r="V9" s="1570"/>
      <c r="W9" s="1005"/>
      <c r="X9" s="1005"/>
      <c r="Y9" s="1005"/>
      <c r="Z9" s="1005"/>
    </row>
    <row r="10" spans="1:26" ht="50.1" customHeight="1">
      <c r="A10" s="1639"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9"/>
      <c r="C10" s="1005"/>
      <c r="D10" s="1639"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9"/>
      <c r="F10" s="1639"/>
      <c r="G10" s="1005"/>
      <c r="H10" s="1640"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0"/>
      <c r="J10" s="1640"/>
      <c r="K10" s="1005"/>
      <c r="L10" s="1641"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1"/>
      <c r="N10" s="1641"/>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0"/>
      <c r="S12" s="1570"/>
      <c r="T12" s="1570"/>
      <c r="U12" s="1570"/>
      <c r="V12" s="1570"/>
      <c r="W12" s="1005"/>
      <c r="X12" s="1005"/>
      <c r="Y12" s="1005"/>
      <c r="Z12" s="1005"/>
    </row>
    <row r="13" spans="1:26" ht="50.1" customHeight="1">
      <c r="A13" s="1642">
        <f>IFERROR(H10/D10,0)</f>
        <v>0.20730821039094491</v>
      </c>
      <c r="B13" s="1642"/>
      <c r="C13" s="1005"/>
      <c r="D13" s="164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46"/>
      <c r="F13" s="1646"/>
      <c r="G13" s="1005"/>
      <c r="H13" s="1639"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9"/>
      <c r="J13" s="1639"/>
      <c r="K13" s="1005"/>
      <c r="L13" s="1634">
        <f>COUNTA('Pending Resto-COP Packages'!A19:A82)</f>
        <v>52</v>
      </c>
      <c r="M13" s="1634"/>
      <c r="N13" s="1634"/>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5" t="s">
        <v>16</v>
      </c>
      <c r="B15" s="1645"/>
      <c r="C15" s="1645"/>
      <c r="D15" s="1645"/>
      <c r="E15" s="1005"/>
      <c r="F15" s="1645" t="s">
        <v>17</v>
      </c>
      <c r="G15" s="1645"/>
      <c r="H15" s="1645"/>
      <c r="I15" s="1645"/>
      <c r="J15" s="1005"/>
      <c r="K15" s="1645" t="s">
        <v>18</v>
      </c>
      <c r="L15" s="1645"/>
      <c r="M15" s="164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5" t="s">
        <v>45</v>
      </c>
      <c r="B28" s="1645"/>
      <c r="C28" s="1645"/>
      <c r="D28" s="1645"/>
      <c r="F28" s="1647" t="s">
        <v>46</v>
      </c>
      <c r="G28" s="1647"/>
      <c r="H28" s="1647"/>
      <c r="I28" s="1647"/>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65</v>
      </c>
      <c r="C47" s="1575">
        <f>SUM(C30:C46)</f>
        <v>70</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3" t="s">
        <v>82</v>
      </c>
      <c r="B55" s="1643"/>
      <c r="C55" s="1643"/>
      <c r="D55" s="1643"/>
      <c r="E55" s="1643"/>
      <c r="F55" s="1643"/>
      <c r="G55" s="1643"/>
      <c r="H55" s="1643"/>
      <c r="I55" s="1643"/>
      <c r="J55" s="1643"/>
      <c r="K55" s="1643"/>
      <c r="L55" s="1643"/>
      <c r="M55" s="1643"/>
      <c r="N55" s="1643"/>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4" t="s">
        <v>84</v>
      </c>
      <c r="B115" s="1644"/>
      <c r="C115" s="1644"/>
      <c r="D115" s="1644"/>
      <c r="E115" s="1644"/>
      <c r="F115" s="1644"/>
      <c r="G115" s="1644"/>
      <c r="H115" s="1644"/>
      <c r="I115" s="1644"/>
      <c r="J115" s="1644"/>
      <c r="K115" s="1644"/>
      <c r="L115" s="1644"/>
      <c r="M115" s="1644"/>
      <c r="N115" s="1644"/>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t="s">
        <v>52</v>
      </c>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40" activePane="bottomLeft" state="frozen"/>
      <selection pane="bottomLeft" activeCell="F3743" sqref="F374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F3742" s="11" t="s">
        <v>2114</v>
      </c>
      <c r="G3742" t="s">
        <v>2099</v>
      </c>
    </row>
    <row r="3743" spans="1:7">
      <c r="A3743" s="1213" t="s">
        <v>603</v>
      </c>
      <c r="B3743" s="1213" t="s">
        <v>496</v>
      </c>
      <c r="C3743" s="23">
        <v>46225</v>
      </c>
      <c r="F3743" s="11" t="s">
        <v>2114</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AC1943F-FA07-47E3-B46C-50E780653A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2026-07-23T15:01:35Z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