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5" documentId="8_{DCF85A03-1EEC-410A-B6A1-333228F65FDB}" xr6:coauthVersionLast="47" xr6:coauthVersionMax="47" xr10:uidLastSave="{A18FA747-8CAF-4BB5-A5AC-E375FE13138E}"/>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291" r:id="rId12"/>
    <pivotCache cacheId="1292" r:id="rId13"/>
    <pivotCache cacheId="1293" r:id="rId14"/>
    <pivotCache cacheId="1294" r:id="rId15"/>
    <pivotCache cacheId="12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4" i="30"/>
  <c r="V16" i="30"/>
  <c r="V293" i="30"/>
  <c r="V156" i="30"/>
  <c r="V153" i="30"/>
  <c r="V152" i="30"/>
  <c r="V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<sst xmlns="http://schemas.openxmlformats.org/spreadsheetml/2006/main" count="19707" uniqueCount="2479">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</sst>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8" fillId="0" borderId="7"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21"/>
      <c r="S1" s="1021"/>
      <c r="T1" s="1021"/>
      <c r="U1" s="1021"/>
      <c r="V1" s="1021"/>
      <c r="W1" s="1021"/>
      <c r="X1" s="1021"/>
      <c r="Y1" s="1021"/>
      <c r="Z1" s="1021"/>
    </row>
    <row r="2" spans="1:26" ht="24.95" customHeight="1">
      <c r="A2" s="1466" t="str">
        <f ca="1">"Last Updated: "&amp;TEXT(NOW(),"MM/DD/YYYY  h:mm AM/PM")</f>
        <v>Last Updated: 04/28/2026  7:49 AM</v>
      </c>
      <c r="B2" s="1466"/>
      <c r="C2" s="1466"/>
      <c r="D2" s="1466"/>
      <c r="E2" s="1466"/>
      <c r="F2" s="1466"/>
      <c r="G2" s="1466"/>
      <c r="H2" s="1466"/>
      <c r="I2" s="1466"/>
      <c r="J2" s="1466"/>
      <c r="K2" s="1466"/>
      <c r="L2" s="1466"/>
      <c r="M2" s="1466"/>
      <c r="N2" s="1466"/>
      <c r="O2" s="1466"/>
      <c r="P2" s="146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4" t="s">
        <v>1</v>
      </c>
      <c r="B4" s="1484"/>
      <c r="C4" s="1484"/>
      <c r="D4" s="1484"/>
      <c r="E4" s="1484"/>
      <c r="F4" s="1484"/>
      <c r="G4" s="1484"/>
      <c r="H4" s="1484"/>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7" t="s">
        <v>7</v>
      </c>
      <c r="B7" s="1467"/>
      <c r="C7" s="1467"/>
      <c r="D7" s="1467"/>
      <c r="E7" s="1467"/>
      <c r="F7" s="1467"/>
      <c r="G7" s="1467"/>
      <c r="H7" s="1467"/>
      <c r="I7" s="1467"/>
      <c r="J7" s="1467"/>
      <c r="K7" s="1467"/>
      <c r="L7" s="1467"/>
      <c r="M7" s="1467"/>
      <c r="N7" s="1467"/>
      <c r="O7" s="1467"/>
      <c r="P7" s="146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8" t="s">
        <v>8</v>
      </c>
      <c r="B9" s="1469"/>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4"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6"/>
      <c r="C10" s="1021"/>
      <c r="D10" s="1454"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5"/>
      <c r="F10" s="1456"/>
      <c r="G10" s="1021"/>
      <c r="H10" s="1470"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71"/>
      <c r="J10" s="1472"/>
      <c r="K10" s="1021"/>
      <c r="L10" s="1473"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74"/>
      <c r="N10" s="1475"/>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76">
        <f>IFERROR(H10/D10,0)</f>
        <v>6.573807268276223E-2</v>
      </c>
      <c r="B13" s="1477"/>
      <c r="C13" s="1021"/>
      <c r="D13" s="1451"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2"/>
      <c r="F13" s="1453"/>
      <c r="G13" s="1021"/>
      <c r="H13" s="1454"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5"/>
      <c r="J13" s="1456"/>
      <c r="K13" s="1021"/>
      <c r="L13" s="1462">
        <f>COUNTA('Completed Projects Pending PW'!A3:A42)</f>
        <v>28</v>
      </c>
      <c r="M13" s="1463"/>
      <c r="N13" s="146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7" t="s">
        <v>16</v>
      </c>
      <c r="B15" s="1457"/>
      <c r="C15" s="1457"/>
      <c r="D15" s="1457"/>
      <c r="E15" s="1021"/>
      <c r="F15" s="1457" t="s">
        <v>17</v>
      </c>
      <c r="G15" s="1457"/>
      <c r="H15" s="1457"/>
      <c r="I15" s="1457"/>
      <c r="J15" s="1021"/>
      <c r="K15" s="1457" t="s">
        <v>18</v>
      </c>
      <c r="L15" s="1457"/>
      <c r="M15" s="145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7" t="s">
        <v>44</v>
      </c>
      <c r="B27" s="1457"/>
      <c r="C27" s="1457"/>
      <c r="D27" s="1457"/>
      <c r="F27" s="1458" t="s">
        <v>45</v>
      </c>
      <c r="G27" s="1458"/>
      <c r="H27" s="1458"/>
      <c r="I27" s="145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9" t="s">
        <v>65</v>
      </c>
      <c r="B39" s="1459"/>
      <c r="C39" s="1459"/>
      <c r="D39" s="1459"/>
      <c r="E39" s="1459"/>
      <c r="F39" s="1459"/>
      <c r="G39" s="1459"/>
      <c r="H39" s="1459"/>
      <c r="I39" s="1459"/>
      <c r="J39" s="1459"/>
      <c r="K39" s="1460"/>
      <c r="L39" s="1460"/>
      <c r="M39" s="1460"/>
      <c r="N39" s="146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1" t="s">
        <v>66</v>
      </c>
      <c r="B60" s="1461"/>
      <c r="C60" s="1461"/>
      <c r="D60" s="1461"/>
      <c r="E60" s="1461"/>
      <c r="F60" s="1461"/>
      <c r="G60" s="1461"/>
      <c r="H60" s="1461"/>
      <c r="I60" s="1461"/>
      <c r="J60" s="1461"/>
      <c r="K60" s="1461"/>
      <c r="L60" s="1461"/>
      <c r="M60" s="1461"/>
      <c r="N60" s="1461"/>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W1" activePane="topRight" state="frozen"/>
      <selection pane="topRight" activeCell="AA15" sqref="AA1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483">
        <v>46140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5">
        <v>85</v>
      </c>
      <c r="I32" s="372" t="s">
        <v>543</v>
      </c>
      <c r="J32" s="1074" t="s">
        <v>30</v>
      </c>
      <c r="K32" s="1486"/>
      <c r="L32" s="1437"/>
      <c r="M32" s="372" t="s">
        <v>110</v>
      </c>
      <c r="N32" s="1005">
        <v>60062</v>
      </c>
      <c r="O32" s="372" t="s">
        <v>110</v>
      </c>
      <c r="P32" s="715" t="s">
        <v>32</v>
      </c>
      <c r="Q32" s="1487"/>
      <c r="R32" s="1487"/>
      <c r="S32" s="1487"/>
      <c r="T32" s="1487"/>
      <c r="U32" s="1487"/>
      <c r="V32" s="1488">
        <v>4380</v>
      </c>
      <c r="W32" s="1489"/>
      <c r="X32" s="1489">
        <f>SUM(V32-W32)</f>
        <v>4380</v>
      </c>
      <c r="Y32" s="1267">
        <f>IFERROR($W32/$V32, 0)</f>
        <v>0</v>
      </c>
      <c r="Z32" s="1490"/>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6"/>
      <c r="L35" s="1437"/>
      <c r="M35" s="703" t="s">
        <v>110</v>
      </c>
      <c r="N35" s="713">
        <v>6580.6</v>
      </c>
      <c r="O35" s="703" t="s">
        <v>110</v>
      </c>
      <c r="P35" s="715" t="s">
        <v>32</v>
      </c>
      <c r="Q35" s="1487"/>
      <c r="R35" s="1487"/>
      <c r="S35" s="1487"/>
      <c r="T35" s="1487"/>
      <c r="U35" s="1487"/>
      <c r="V35" s="1488">
        <v>466</v>
      </c>
      <c r="W35" s="1489"/>
      <c r="X35" s="1489">
        <f>SUM(V35-W35)</f>
        <v>466</v>
      </c>
      <c r="Y35" s="1267">
        <f>IFERROR($W35/$V35, 0)</f>
        <v>0</v>
      </c>
      <c r="Z35" s="1490"/>
      <c r="AA35" s="698">
        <v>0</v>
      </c>
      <c r="AB35" s="698">
        <v>0</v>
      </c>
      <c r="AC35" s="1071">
        <v>0</v>
      </c>
      <c r="AD35" s="1268" t="s">
        <v>612</v>
      </c>
      <c r="AE35" s="735"/>
    </row>
    <row r="36" spans="1:31" ht="24.75" customHeight="1">
      <c r="A36" s="689" t="s">
        <v>619</v>
      </c>
      <c r="B36" s="377" t="s">
        <v>34</v>
      </c>
      <c r="C36" s="1438">
        <v>46181</v>
      </c>
      <c r="D36" s="1436"/>
      <c r="E36" s="1437"/>
      <c r="F36" s="1436"/>
      <c r="G36" s="1281"/>
      <c r="H36" s="1485">
        <v>47</v>
      </c>
      <c r="I36" s="372" t="s">
        <v>543</v>
      </c>
      <c r="J36" s="703" t="s">
        <v>30</v>
      </c>
      <c r="K36" s="1486"/>
      <c r="L36" s="1437"/>
      <c r="M36" s="703" t="s">
        <v>110</v>
      </c>
      <c r="N36" s="713">
        <v>36936</v>
      </c>
      <c r="O36" s="703" t="s">
        <v>110</v>
      </c>
      <c r="P36" s="715" t="s">
        <v>32</v>
      </c>
      <c r="Q36" s="1487"/>
      <c r="R36" s="1487"/>
      <c r="S36" s="1487"/>
      <c r="T36" s="1487"/>
      <c r="U36" s="1487"/>
      <c r="V36" s="1488">
        <v>2724</v>
      </c>
      <c r="W36" s="1489"/>
      <c r="X36" s="1489">
        <f>SUM(V36-W36)</f>
        <v>2724</v>
      </c>
      <c r="Y36" s="1267">
        <f>IFERROR($W36/$V36, 0)</f>
        <v>0</v>
      </c>
      <c r="Z36" s="1490"/>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6"/>
      <c r="L41" s="1437"/>
      <c r="M41" s="703" t="s">
        <v>110</v>
      </c>
      <c r="N41" s="713">
        <v>3443</v>
      </c>
      <c r="O41" s="703" t="s">
        <v>110</v>
      </c>
      <c r="P41" s="694" t="s">
        <v>32</v>
      </c>
      <c r="Q41" s="1487"/>
      <c r="R41" s="1487"/>
      <c r="S41" s="1487"/>
      <c r="T41" s="1487"/>
      <c r="U41" s="1487"/>
      <c r="V41" s="1489">
        <v>224</v>
      </c>
      <c r="W41" s="1489"/>
      <c r="X41" s="1489">
        <f>SUM(V41-W41)</f>
        <v>224</v>
      </c>
      <c r="Y41" s="1267">
        <f>IFERROR($W41/$V41, 0)</f>
        <v>0</v>
      </c>
      <c r="Z41" s="1487"/>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5">
        <v>74</v>
      </c>
      <c r="I50" s="1289" t="s">
        <v>543</v>
      </c>
      <c r="J50" s="1292" t="s">
        <v>30</v>
      </c>
      <c r="K50" s="1486"/>
      <c r="L50" s="1437"/>
      <c r="M50" s="1197" t="s">
        <v>110</v>
      </c>
      <c r="N50" s="1416">
        <v>92274</v>
      </c>
      <c r="O50" s="1198" t="s">
        <v>110</v>
      </c>
      <c r="P50" s="1378" t="s">
        <v>32</v>
      </c>
      <c r="Q50" s="1487"/>
      <c r="R50" s="1487"/>
      <c r="S50" s="1487"/>
      <c r="T50" s="1487"/>
      <c r="U50" s="1487"/>
      <c r="V50" s="1488">
        <v>8145</v>
      </c>
      <c r="W50" s="1489"/>
      <c r="X50" s="1489">
        <f>SUM(V50-W50)</f>
        <v>8145</v>
      </c>
      <c r="Y50" s="1267">
        <f>IFERROR($W50/$V50, 0)</f>
        <v>0</v>
      </c>
      <c r="Z50" s="1487"/>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v>46132</v>
      </c>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v>46133</v>
      </c>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4C0B05-54DB-4AA0-9F4E-C279448BE92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2026-04-28T11:50:07Z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