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9" documentId="8_{DCF85A03-1EEC-410A-B6A1-333228F65FDB}" xr6:coauthVersionLast="47" xr6:coauthVersionMax="47" xr10:uidLastSave="{073BB026-DBA4-4EA7-AC24-DE7EBBC9F1E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5" i="2" l="1"/>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3" i="30"/>
  <c r="V155" i="30"/>
  <c r="V293" i="30"/>
  <c r="V156" i="30"/>
  <c r="V154" i="30"/>
  <c r="V17"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<sst xmlns="http://schemas.openxmlformats.org/spreadsheetml/2006/main" count="19938" uniqueCount="2503">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</sst>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114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4" t="s">
        <v>0</v>
      </c>
      <c r="B1" s="1474"/>
      <c r="C1" s="1474"/>
      <c r="D1" s="1474"/>
      <c r="E1" s="1474"/>
      <c r="F1" s="1474"/>
      <c r="G1" s="1474"/>
      <c r="H1" s="1474"/>
      <c r="I1" s="1474"/>
      <c r="J1" s="1474"/>
      <c r="K1" s="1474"/>
      <c r="L1" s="1474"/>
      <c r="M1" s="1474"/>
      <c r="N1" s="1474"/>
      <c r="O1" s="1474"/>
      <c r="P1" s="1474"/>
      <c r="Q1" s="1020"/>
      <c r="S1" s="1020"/>
      <c r="T1" s="1020"/>
      <c r="U1" s="1020"/>
      <c r="V1" s="1020"/>
      <c r="W1" s="1020"/>
      <c r="X1" s="1020"/>
      <c r="Y1" s="1020"/>
      <c r="Z1" s="1020"/>
    </row>
    <row r="2" spans="1:26" ht="24.95" customHeight="1">
      <c r="A2" s="1475" t="str">
        <f ca="1">"Last Updated: "&amp;TEXT(NOW(),"MM/DD/YYYY  h:mm AM/PM")</f>
        <v>Last Updated: 04/29/2026  12:51 PM</v>
      </c>
      <c r="B2" s="1475"/>
      <c r="C2" s="1475"/>
      <c r="D2" s="1475"/>
      <c r="E2" s="1475"/>
      <c r="F2" s="1475"/>
      <c r="G2" s="1475"/>
      <c r="H2" s="1475"/>
      <c r="I2" s="1475"/>
      <c r="J2" s="1475"/>
      <c r="K2" s="1475"/>
      <c r="L2" s="1475"/>
      <c r="M2" s="1475"/>
      <c r="N2" s="1475"/>
      <c r="O2" s="1475"/>
      <c r="P2" s="147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8" t="s">
        <v>1</v>
      </c>
      <c r="B4" s="1498"/>
      <c r="C4" s="1498"/>
      <c r="D4" s="1498"/>
      <c r="E4" s="1498"/>
      <c r="F4" s="1498"/>
      <c r="G4" s="1498"/>
      <c r="H4" s="1498"/>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6" t="s">
        <v>7</v>
      </c>
      <c r="B7" s="1476"/>
      <c r="C7" s="1476"/>
      <c r="D7" s="1476"/>
      <c r="E7" s="1476"/>
      <c r="F7" s="1476"/>
      <c r="G7" s="1476"/>
      <c r="H7" s="1476"/>
      <c r="I7" s="1476"/>
      <c r="J7" s="1476"/>
      <c r="K7" s="1476"/>
      <c r="L7" s="1476"/>
      <c r="M7" s="1476"/>
      <c r="N7" s="1476"/>
      <c r="O7" s="1476"/>
      <c r="P7" s="147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7" t="s">
        <v>8</v>
      </c>
      <c r="B9" s="1478"/>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3"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5"/>
      <c r="C10" s="1020"/>
      <c r="D10" s="1463"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4"/>
      <c r="F10" s="1465"/>
      <c r="G10" s="1020"/>
      <c r="H10" s="1479"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48101</v>
      </c>
      <c r="I10" s="1480"/>
      <c r="J10" s="1481"/>
      <c r="K10" s="1020"/>
      <c r="L10" s="1482"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738614</v>
      </c>
      <c r="M10" s="1483"/>
      <c r="N10" s="1484"/>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85">
        <f>IFERROR(H10/D10,0)</f>
        <v>6.1141582402776104E-2</v>
      </c>
      <c r="B13" s="1486"/>
      <c r="C13" s="1020"/>
      <c r="D13" s="1460"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61"/>
      <c r="F13" s="1462"/>
      <c r="G13" s="1020"/>
      <c r="H13" s="1463"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4"/>
      <c r="J13" s="1465"/>
      <c r="K13" s="1020"/>
      <c r="L13" s="1471">
        <f>COUNTA('Completed Projects Pending PW'!A3:A42)</f>
        <v>28</v>
      </c>
      <c r="M13" s="1472"/>
      <c r="N13" s="147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6" t="s">
        <v>16</v>
      </c>
      <c r="B15" s="1466"/>
      <c r="C15" s="1466"/>
      <c r="D15" s="1466"/>
      <c r="E15" s="1020"/>
      <c r="F15" s="1466" t="s">
        <v>17</v>
      </c>
      <c r="G15" s="1466"/>
      <c r="H15" s="1466"/>
      <c r="I15" s="1466"/>
      <c r="J15" s="1020"/>
      <c r="K15" s="1466" t="s">
        <v>18</v>
      </c>
      <c r="L15" s="1466"/>
      <c r="M15" s="1466"/>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3"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12</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55295</v>
      </c>
      <c r="I17" s="1425" cm="1">
        <f t="array" ref="I17">SUMPRODUCT(--(IF($B$5="All",TRUE,'Tillman UG Footage'!B2:B164=$B$5))*--('Tillman UG Footage'!P2:P164="In Process")*--(IF($F$5="All",TRUE,ISNUMBER(FIND($F$5,'Tillman UG Footage'!D2:D164&amp;" "))))*--(IF($H$5="All",TRUE,ISNUMBER(FIND($H$5,'Tillman UG Footage'!F2:F164&amp;" "))))*(IF(ISNUMBER('Tillman UG Footage'!N2:N164),'Tillman UG Footage'!N2:N164,0)))</f>
        <v>689955.45000000007</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3">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4"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0.33453968253968253</v>
      </c>
      <c r="E18" s="1020"/>
      <c r="F18" s="1029" t="s">
        <v>32</v>
      </c>
      <c r="G18" s="1026" cm="1">
        <f t="array" ref="G18">SUMPRODUCT(--(IF($B$5="All",TRUE,'Tillman UG Footage'!B2:B164=$B$5))*--('Tillman UG Footage'!P2:P164="Not Started")*--(IF($F$5="All",TRUE,ISNUMBER(FIND($F$5,'Tillman UG Footage'!D2:D164&amp;" "))))*--(IF($H$5="All",TRUE,ISNUMBER(FIND($H$5,'Tillman UG Footage'!F2:F164&amp;" ")))))</f>
        <v>114</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638040</v>
      </c>
      <c r="I18" s="1426" cm="1">
        <f t="array" ref="I18">SUMPRODUCT(--(IF($B$5="All",TRUE,'Tillman UG Footage'!B2:B164=$B$5))*--('Tillman UG Footage'!P2:P164="Not Started")*--(IF($F$5="All",TRUE,ISNUMBER(FIND($F$5,'Tillman UG Footage'!D2:D164&amp;" "))))*--(IF($H$5="All",TRUE,ISNUMBER(FIND($H$5,'Tillman UG Footage'!F2:F164&amp;" "))))*(IF(ISNUMBER('Tillman UG Footage'!N2:N164),'Tillman UG Footage'!N2:N164,0)))</f>
        <v>7171893.9499999993</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4">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3"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9.2815831649362412E-2</v>
      </c>
      <c r="E19" s="1020"/>
      <c r="F19" s="1028" t="s">
        <v>35</v>
      </c>
      <c r="G19" s="1025" cm="1">
        <f t="array" ref="G19">SUMPRODUCT(--(IF($B$5="All",TRUE,'Tillman UG Footage'!B2:B164=$B$5))*--('Tillman UG Footage'!P2:P164="Locates Called")*--(IF($F$5="All",TRUE,ISNUMBER(FIND($F$5,'Tillman UG Footage'!D2:D164&amp;" "))))*--(IF($H$5="All",TRUE,ISNUMBER(FIND($H$5,'Tillman UG Footage'!F2:F164&amp;" ")))))</f>
        <v>12</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93380</v>
      </c>
      <c r="I19" s="1425" cm="1">
        <f t="array" ref="I19">SUMPRODUCT(--(IF($B$5="All",TRUE,'Tillman UG Footage'!B2:B164=$B$5))*--('Tillman UG Footage'!P2:P164="Locates Called")*--(IF($F$5="All",TRUE,ISNUMBER(FIND($F$5,'Tillman UG Footage'!D2:D164&amp;" "))))*--(IF($H$5="All",TRUE,ISNUMBER(FIND($H$5,'Tillman UG Footage'!F2:F164&amp;" "))))*(IF(ISNUMBER('Tillman UG Footage'!N2:N164),'Tillman UG Footage'!N2:N164,0)))</f>
        <v>1076438.8</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3">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4"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6"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3"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7">
        <f>SUM(I17:I20)</f>
        <v>9385672.6499999985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4"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3"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4"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6.1141582402776104E-2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6" t="s">
        <v>44</v>
      </c>
      <c r="B27" s="1466"/>
      <c r="C27" s="1466"/>
      <c r="D27" s="1466"/>
      <c r="F27" s="1467" t="s">
        <v>45</v>
      </c>
      <c r="G27" s="1467"/>
      <c r="H27" s="1467"/>
      <c r="I27" s="146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8" t="s">
        <v>65</v>
      </c>
      <c r="B39" s="1468"/>
      <c r="C39" s="1468"/>
      <c r="D39" s="1468"/>
      <c r="E39" s="1468"/>
      <c r="F39" s="1468"/>
      <c r="G39" s="1468"/>
      <c r="H39" s="1468"/>
      <c r="I39" s="1468"/>
      <c r="J39" s="1468"/>
      <c r="K39" s="1469"/>
      <c r="L39" s="1469"/>
      <c r="M39" s="1469"/>
      <c r="N39" s="1469"/>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0" t="s">
        <v>66</v>
      </c>
      <c r="B60" s="1470"/>
      <c r="C60" s="1470"/>
      <c r="D60" s="1470"/>
      <c r="E60" s="1470"/>
      <c r="F60" s="1470"/>
      <c r="G60" s="1470"/>
      <c r="H60" s="1470"/>
      <c r="I60" s="1470"/>
      <c r="J60" s="1470"/>
      <c r="K60" s="1470"/>
      <c r="L60" s="1470"/>
      <c r="M60" s="1470"/>
      <c r="N60" s="1470"/>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X64" activePane="topRight" state="frozen"/>
      <selection pane="topRight" activeCell="AA75" sqref="AA75:AD7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5" t="s">
        <v>613</v>
      </c>
      <c r="B32" s="377" t="s">
        <v>34</v>
      </c>
      <c r="C32" s="1436">
        <v>46191</v>
      </c>
      <c r="D32" s="1435"/>
      <c r="E32" s="1435"/>
      <c r="F32" s="1434"/>
      <c r="G32" s="1280"/>
      <c r="H32" s="1492">
        <v>58</v>
      </c>
      <c r="I32" s="372" t="s">
        <v>544</v>
      </c>
      <c r="J32" s="1073" t="s">
        <v>30</v>
      </c>
      <c r="K32" s="1493"/>
      <c r="L32" s="1435"/>
      <c r="M32" s="372" t="s">
        <v>110</v>
      </c>
      <c r="N32" s="1004">
        <v>56668.15</v>
      </c>
      <c r="O32" s="372" t="s">
        <v>110</v>
      </c>
      <c r="P32" s="715" t="s">
        <v>32</v>
      </c>
      <c r="Q32" s="1494"/>
      <c r="R32" s="1494"/>
      <c r="S32" s="1494"/>
      <c r="T32" s="1494"/>
      <c r="U32" s="1494"/>
      <c r="V32" s="1495">
        <v>4436</v>
      </c>
      <c r="W32" s="1496"/>
      <c r="X32" s="1496">
        <f>SUM(V32-W32)</f>
        <v>4436</v>
      </c>
      <c r="Y32" s="1266">
        <f>IFERROR($W32/$V32, 0)</f>
        <v>0</v>
      </c>
      <c r="Z32" s="1499"/>
      <c r="AA32" s="698">
        <v>0</v>
      </c>
      <c r="AB32" s="698">
        <v>0</v>
      </c>
      <c r="AC32" s="1070">
        <v>0</v>
      </c>
      <c r="AD32" s="1267" t="s">
        <v>614</v>
      </c>
      <c r="AE32" s="735"/>
    </row>
    <row r="33" spans="1:31" ht="24.75" customHeight="1">
      <c r="A33" s="1438" t="s">
        <v>615</v>
      </c>
      <c r="B33" s="1077" t="s">
        <v>34</v>
      </c>
      <c r="C33" s="1436">
        <v>46191</v>
      </c>
      <c r="D33" s="1435"/>
      <c r="E33" s="1435"/>
      <c r="F33" s="1434"/>
      <c r="G33" s="1280"/>
      <c r="H33" s="1492">
        <v>61</v>
      </c>
      <c r="I33" s="372" t="s">
        <v>544</v>
      </c>
      <c r="J33" s="1073" t="s">
        <v>30</v>
      </c>
      <c r="K33" s="1493"/>
      <c r="L33" s="1435"/>
      <c r="M33" s="372" t="s">
        <v>110</v>
      </c>
      <c r="N33" s="1004">
        <v>44936</v>
      </c>
      <c r="O33" s="372" t="s">
        <v>110</v>
      </c>
      <c r="P33" s="715" t="s">
        <v>32</v>
      </c>
      <c r="Q33" s="1494"/>
      <c r="R33" s="1494"/>
      <c r="S33" s="1494"/>
      <c r="T33" s="1494"/>
      <c r="U33" s="1494"/>
      <c r="V33" s="1495">
        <v>3375</v>
      </c>
      <c r="W33" s="1496"/>
      <c r="X33" s="1496">
        <f>SUM(V33-W33)</f>
        <v>3375</v>
      </c>
      <c r="Y33" s="1266">
        <f>IFERROR($W33/$V33, 0)</f>
        <v>0</v>
      </c>
      <c r="Z33" s="1499"/>
      <c r="AA33" s="698">
        <v>0</v>
      </c>
      <c r="AB33" s="698">
        <v>0</v>
      </c>
      <c r="AC33" s="1070">
        <v>0</v>
      </c>
      <c r="AD33" s="1267" t="s">
        <v>614</v>
      </c>
      <c r="AE33" s="735"/>
    </row>
    <row r="34" spans="1:31" ht="24.75" customHeight="1">
      <c r="A34" s="750" t="s">
        <v>616</v>
      </c>
      <c r="B34" s="1077" t="s">
        <v>34</v>
      </c>
      <c r="C34" s="1436">
        <v>46181</v>
      </c>
      <c r="D34" s="1435"/>
      <c r="E34" s="1435"/>
      <c r="F34" s="1434"/>
      <c r="G34" s="1280"/>
      <c r="H34" s="1492">
        <v>85</v>
      </c>
      <c r="I34" s="372" t="s">
        <v>544</v>
      </c>
      <c r="J34" s="1073" t="s">
        <v>30</v>
      </c>
      <c r="K34" s="1493"/>
      <c r="L34" s="1435"/>
      <c r="M34" s="372" t="s">
        <v>110</v>
      </c>
      <c r="N34" s="1004">
        <v>60062</v>
      </c>
      <c r="O34" s="372" t="s">
        <v>110</v>
      </c>
      <c r="P34" s="715" t="s">
        <v>32</v>
      </c>
      <c r="Q34" s="1494"/>
      <c r="R34" s="1494"/>
      <c r="S34" s="1494"/>
      <c r="T34" s="1494"/>
      <c r="U34" s="1494"/>
      <c r="V34" s="1495">
        <v>4380</v>
      </c>
      <c r="W34" s="1496"/>
      <c r="X34" s="1496">
        <f>SUM(V34-W34)</f>
        <v>4380</v>
      </c>
      <c r="Y34" s="1266">
        <f>IFERROR($W34/$V34, 0)</f>
        <v>0</v>
      </c>
      <c r="Z34" s="1499"/>
      <c r="AA34" s="698">
        <v>0</v>
      </c>
      <c r="AB34" s="698">
        <v>0</v>
      </c>
      <c r="AC34" s="1070">
        <v>0</v>
      </c>
      <c r="AD34" s="1267" t="s">
        <v>617</v>
      </c>
      <c r="AE34" s="735"/>
    </row>
    <row r="35" spans="1:31" ht="24.75" customHeight="1">
      <c r="A35" s="1438" t="s">
        <v>618</v>
      </c>
      <c r="B35" s="1077" t="s">
        <v>34</v>
      </c>
      <c r="C35" s="1436">
        <v>46191</v>
      </c>
      <c r="D35" s="1435"/>
      <c r="E35" s="1435"/>
      <c r="F35" s="1434"/>
      <c r="G35" s="1280"/>
      <c r="H35" s="1492">
        <v>86</v>
      </c>
      <c r="I35" s="372" t="s">
        <v>544</v>
      </c>
      <c r="J35" s="1073" t="s">
        <v>30</v>
      </c>
      <c r="K35" s="1493"/>
      <c r="L35" s="1435"/>
      <c r="M35" s="372" t="s">
        <v>110</v>
      </c>
      <c r="N35" s="1004">
        <v>64118</v>
      </c>
      <c r="O35" s="372" t="s">
        <v>110</v>
      </c>
      <c r="P35" s="715" t="s">
        <v>32</v>
      </c>
      <c r="Q35" s="1494"/>
      <c r="R35" s="1494"/>
      <c r="S35" s="1494"/>
      <c r="T35" s="1494"/>
      <c r="U35" s="1494"/>
      <c r="V35" s="1495">
        <v>4753</v>
      </c>
      <c r="W35" s="1496"/>
      <c r="X35" s="1496">
        <f>SUM(V35-W35)</f>
        <v>4753</v>
      </c>
      <c r="Y35" s="1266">
        <f>IFERROR($W35/$V35, 0)</f>
        <v>0</v>
      </c>
      <c r="Z35" s="1499"/>
      <c r="AA35" s="698">
        <v>0</v>
      </c>
      <c r="AB35" s="698">
        <v>0</v>
      </c>
      <c r="AC35" s="1070">
        <v>0</v>
      </c>
      <c r="AD35" s="1267" t="s">
        <v>614</v>
      </c>
      <c r="AE35" s="735"/>
    </row>
    <row r="36" spans="1:31" ht="24.75" customHeight="1">
      <c r="A36" s="1438" t="s">
        <v>619</v>
      </c>
      <c r="B36" s="1077" t="s">
        <v>34</v>
      </c>
      <c r="C36" s="1436">
        <v>46191</v>
      </c>
      <c r="D36" s="1435"/>
      <c r="E36" s="1435"/>
      <c r="F36" s="1434"/>
      <c r="G36" s="1280"/>
      <c r="H36" s="1492">
        <v>87</v>
      </c>
      <c r="I36" s="372" t="s">
        <v>544</v>
      </c>
      <c r="J36" s="1073" t="s">
        <v>30</v>
      </c>
      <c r="K36" s="1493"/>
      <c r="L36" s="1435"/>
      <c r="M36" s="372" t="s">
        <v>110</v>
      </c>
      <c r="N36" s="1004">
        <v>64040</v>
      </c>
      <c r="O36" s="372" t="s">
        <v>110</v>
      </c>
      <c r="P36" s="715" t="s">
        <v>32</v>
      </c>
      <c r="Q36" s="1494"/>
      <c r="R36" s="1494"/>
      <c r="S36" s="1494"/>
      <c r="T36" s="1494"/>
      <c r="U36" s="1494"/>
      <c r="V36" s="1495">
        <v>4888</v>
      </c>
      <c r="W36" s="1496"/>
      <c r="X36" s="1496">
        <f>SUM(V36-W36)</f>
        <v>4888</v>
      </c>
      <c r="Y36" s="1266">
        <f>IFERROR($W36/$V36, 0)</f>
        <v>0</v>
      </c>
      <c r="Z36" s="1499"/>
      <c r="AA36" s="698">
        <v>0</v>
      </c>
      <c r="AB36" s="698">
        <v>0</v>
      </c>
      <c r="AC36" s="1070">
        <v>0</v>
      </c>
      <c r="AD36" s="1267" t="s">
        <v>614</v>
      </c>
      <c r="AE36" s="735"/>
    </row>
    <row r="37" spans="1:31" ht="24.75" customHeight="1">
      <c r="A37" s="1438" t="s">
        <v>620</v>
      </c>
      <c r="B37" s="1077" t="s">
        <v>34</v>
      </c>
      <c r="C37" s="1436">
        <v>46191</v>
      </c>
      <c r="D37" s="1435"/>
      <c r="E37" s="1435"/>
      <c r="F37" s="1434"/>
      <c r="G37" s="1280"/>
      <c r="H37" s="1492">
        <v>82</v>
      </c>
      <c r="I37" s="372" t="s">
        <v>544</v>
      </c>
      <c r="J37" s="1073" t="s">
        <v>30</v>
      </c>
      <c r="K37" s="1493"/>
      <c r="L37" s="1435"/>
      <c r="M37" s="372" t="s">
        <v>110</v>
      </c>
      <c r="N37" s="1004">
        <v>60234</v>
      </c>
      <c r="O37" s="372" t="s">
        <v>110</v>
      </c>
      <c r="P37" s="715" t="s">
        <v>32</v>
      </c>
      <c r="Q37" s="1494"/>
      <c r="R37" s="1494"/>
      <c r="S37" s="1494"/>
      <c r="T37" s="1494"/>
      <c r="U37" s="1494"/>
      <c r="V37" s="1495">
        <v>4497</v>
      </c>
      <c r="W37" s="1496"/>
      <c r="X37" s="1496">
        <f>SUM(V37-W37)</f>
        <v>4497</v>
      </c>
      <c r="Y37" s="1266">
        <f>IFERROR($W37/$V37, 0)</f>
        <v>0</v>
      </c>
      <c r="Z37" s="1499"/>
      <c r="AA37" s="698">
        <v>0</v>
      </c>
      <c r="AB37" s="698">
        <v>0</v>
      </c>
      <c r="AC37" s="1070">
        <v>0</v>
      </c>
      <c r="AD37" s="1267" t="s">
        <v>614</v>
      </c>
      <c r="AE37" s="735"/>
    </row>
    <row r="38" spans="1:31" ht="24.75" customHeight="1">
      <c r="A38" s="1438" t="s">
        <v>621</v>
      </c>
      <c r="B38" s="1077" t="s">
        <v>34</v>
      </c>
      <c r="C38" s="1436">
        <v>46191</v>
      </c>
      <c r="D38" s="1435"/>
      <c r="E38" s="1435"/>
      <c r="F38" s="1434"/>
      <c r="G38" s="1280"/>
      <c r="H38" s="1492">
        <v>81</v>
      </c>
      <c r="I38" s="372" t="s">
        <v>544</v>
      </c>
      <c r="J38" s="1073" t="s">
        <v>30</v>
      </c>
      <c r="K38" s="1493"/>
      <c r="L38" s="1435"/>
      <c r="M38" s="372" t="s">
        <v>110</v>
      </c>
      <c r="N38" s="1004">
        <v>66206</v>
      </c>
      <c r="O38" s="372" t="s">
        <v>110</v>
      </c>
      <c r="P38" s="715" t="s">
        <v>32</v>
      </c>
      <c r="Q38" s="1494"/>
      <c r="R38" s="1494"/>
      <c r="S38" s="1494"/>
      <c r="T38" s="1494"/>
      <c r="U38" s="1494"/>
      <c r="V38" s="1495">
        <v>5035</v>
      </c>
      <c r="W38" s="1496"/>
      <c r="X38" s="1496">
        <f>SUM(V38-W38)</f>
        <v>5035</v>
      </c>
      <c r="Y38" s="1266">
        <f>IFERROR($W38/$V38, 0)</f>
        <v>0</v>
      </c>
      <c r="Z38" s="1499"/>
      <c r="AA38" s="698">
        <v>0</v>
      </c>
      <c r="AB38" s="698">
        <v>0</v>
      </c>
      <c r="AC38" s="1070">
        <v>0</v>
      </c>
      <c r="AD38" s="1267" t="s">
        <v>614</v>
      </c>
      <c r="AE38" s="735"/>
    </row>
    <row r="39" spans="1:31" ht="24.75" customHeight="1">
      <c r="A39" s="1438" t="s">
        <v>622</v>
      </c>
      <c r="B39" s="1077" t="s">
        <v>34</v>
      </c>
      <c r="C39" s="1436">
        <v>46191</v>
      </c>
      <c r="D39" s="1435"/>
      <c r="E39" s="1435"/>
      <c r="F39" s="1434"/>
      <c r="G39" s="1280"/>
      <c r="H39" s="1492">
        <v>55</v>
      </c>
      <c r="I39" s="372" t="s">
        <v>544</v>
      </c>
      <c r="J39" s="1073" t="s">
        <v>30</v>
      </c>
      <c r="K39" s="1493"/>
      <c r="L39" s="1435"/>
      <c r="M39" s="372" t="s">
        <v>110</v>
      </c>
      <c r="N39" s="1004">
        <v>45757.7</v>
      </c>
      <c r="O39" s="372" t="s">
        <v>110</v>
      </c>
      <c r="P39" s="715" t="s">
        <v>32</v>
      </c>
      <c r="Q39" s="1494"/>
      <c r="R39" s="1494"/>
      <c r="S39" s="1494"/>
      <c r="T39" s="1494"/>
      <c r="U39" s="1494"/>
      <c r="V39" s="1495">
        <v>3537</v>
      </c>
      <c r="W39" s="1496"/>
      <c r="X39" s="1496">
        <f>SUM(V39-W39)</f>
        <v>3537</v>
      </c>
      <c r="Y39" s="1266">
        <f>IFERROR($W39/$V39, 0)</f>
        <v>0</v>
      </c>
      <c r="Z39" s="1499"/>
      <c r="AA39" s="698">
        <v>0</v>
      </c>
      <c r="AB39" s="698">
        <v>0</v>
      </c>
      <c r="AC39" s="1070">
        <v>0</v>
      </c>
      <c r="AD39" s="1267" t="s">
        <v>614</v>
      </c>
      <c r="AE39" s="735"/>
    </row>
    <row r="40" spans="1:31" ht="24.75" customHeight="1">
      <c r="A40" s="1438" t="s">
        <v>623</v>
      </c>
      <c r="B40" s="1077" t="s">
        <v>34</v>
      </c>
      <c r="C40" s="1436">
        <v>46191</v>
      </c>
      <c r="D40" s="1435"/>
      <c r="E40" s="1435"/>
      <c r="F40" s="1434"/>
      <c r="G40" s="1280"/>
      <c r="H40" s="1492">
        <v>54</v>
      </c>
      <c r="I40" s="372" t="s">
        <v>544</v>
      </c>
      <c r="J40" s="1073" t="s">
        <v>30</v>
      </c>
      <c r="K40" s="1493"/>
      <c r="L40" s="1435"/>
      <c r="M40" s="372" t="s">
        <v>110</v>
      </c>
      <c r="N40" s="1004">
        <v>39903.550000000003</v>
      </c>
      <c r="O40" s="372" t="s">
        <v>110</v>
      </c>
      <c r="P40" s="715" t="s">
        <v>32</v>
      </c>
      <c r="Q40" s="1494"/>
      <c r="R40" s="1494"/>
      <c r="S40" s="1494"/>
      <c r="T40" s="1494"/>
      <c r="U40" s="1494"/>
      <c r="V40" s="1495">
        <v>3000</v>
      </c>
      <c r="W40" s="1496"/>
      <c r="X40" s="1496">
        <f>SUM(V40-W40)</f>
        <v>3000</v>
      </c>
      <c r="Y40" s="1266">
        <f>IFERROR($W40/$V40, 0)</f>
        <v>0</v>
      </c>
      <c r="Z40" s="1499"/>
      <c r="AA40" s="698">
        <v>0</v>
      </c>
      <c r="AB40" s="698">
        <v>0</v>
      </c>
      <c r="AC40" s="1070">
        <v>0</v>
      </c>
      <c r="AD40" s="1267" t="s">
        <v>614</v>
      </c>
      <c r="AE40" s="735"/>
    </row>
    <row r="41" spans="1:31" ht="24.75" customHeight="1">
      <c r="A41" s="1438" t="s">
        <v>624</v>
      </c>
      <c r="B41" s="1077" t="s">
        <v>34</v>
      </c>
      <c r="C41" s="1436">
        <v>46191</v>
      </c>
      <c r="D41" s="1435"/>
      <c r="E41" s="1435"/>
      <c r="F41" s="1434"/>
      <c r="G41" s="1280"/>
      <c r="H41" s="1492">
        <v>78</v>
      </c>
      <c r="I41" s="372" t="s">
        <v>544</v>
      </c>
      <c r="J41" s="1073" t="s">
        <v>30</v>
      </c>
      <c r="K41" s="1493"/>
      <c r="L41" s="1435"/>
      <c r="M41" s="372" t="s">
        <v>110</v>
      </c>
      <c r="N41" s="1004">
        <v>58190</v>
      </c>
      <c r="O41" s="372" t="s">
        <v>110</v>
      </c>
      <c r="P41" s="715" t="s">
        <v>32</v>
      </c>
      <c r="Q41" s="1494"/>
      <c r="R41" s="1494"/>
      <c r="S41" s="1494"/>
      <c r="T41" s="1494"/>
      <c r="U41" s="1494"/>
      <c r="V41" s="1495">
        <v>4283</v>
      </c>
      <c r="W41" s="1496"/>
      <c r="X41" s="1496">
        <f>SUM(V41-W41)</f>
        <v>4283</v>
      </c>
      <c r="Y41" s="1266">
        <f>IFERROR($W41/$V41, 0)</f>
        <v>0</v>
      </c>
      <c r="Z41" s="1499"/>
      <c r="AA41" s="698">
        <v>0</v>
      </c>
      <c r="AB41" s="698">
        <v>0</v>
      </c>
      <c r="AC41" s="1070">
        <v>0</v>
      </c>
      <c r="AD41" s="1267" t="s">
        <v>614</v>
      </c>
      <c r="AE41" s="735"/>
    </row>
    <row r="42" spans="1:31" ht="24.75" customHeight="1">
      <c r="A42" s="1438" t="s">
        <v>625</v>
      </c>
      <c r="B42" s="1077" t="s">
        <v>34</v>
      </c>
      <c r="C42" s="1436">
        <v>46191</v>
      </c>
      <c r="D42" s="1435"/>
      <c r="E42" s="1435"/>
      <c r="F42" s="1434"/>
      <c r="G42" s="1280"/>
      <c r="H42" s="1492">
        <v>75</v>
      </c>
      <c r="I42" s="372" t="s">
        <v>544</v>
      </c>
      <c r="J42" s="1073" t="s">
        <v>30</v>
      </c>
      <c r="K42" s="1493"/>
      <c r="L42" s="1435"/>
      <c r="M42" s="372" t="s">
        <v>110</v>
      </c>
      <c r="N42" s="1004">
        <v>61026</v>
      </c>
      <c r="O42" s="372" t="s">
        <v>110</v>
      </c>
      <c r="P42" s="715" t="s">
        <v>32</v>
      </c>
      <c r="Q42" s="1494"/>
      <c r="R42" s="1494"/>
      <c r="S42" s="1494"/>
      <c r="T42" s="1494"/>
      <c r="U42" s="1494"/>
      <c r="V42" s="1495">
        <v>4683</v>
      </c>
      <c r="W42" s="1496"/>
      <c r="X42" s="1496">
        <f>SUM(V42-W42)</f>
        <v>4683</v>
      </c>
      <c r="Y42" s="1266">
        <f>IFERROR($W42/$V42, 0)</f>
        <v>0</v>
      </c>
      <c r="Z42" s="1499"/>
      <c r="AA42" s="698">
        <v>0</v>
      </c>
      <c r="AB42" s="698">
        <v>0</v>
      </c>
      <c r="AC42" s="1070">
        <v>0</v>
      </c>
      <c r="AD42" s="1267" t="s">
        <v>614</v>
      </c>
      <c r="AE42" s="735"/>
    </row>
    <row r="43" spans="1:31" ht="24.75" customHeight="1">
      <c r="A43" s="1438" t="s">
        <v>626</v>
      </c>
      <c r="B43" s="1077" t="s">
        <v>34</v>
      </c>
      <c r="C43" s="1436">
        <v>46191</v>
      </c>
      <c r="D43" s="1435"/>
      <c r="E43" s="1435"/>
      <c r="F43" s="1434"/>
      <c r="G43" s="1280"/>
      <c r="H43" s="1492">
        <v>65</v>
      </c>
      <c r="I43" s="372" t="s">
        <v>544</v>
      </c>
      <c r="J43" s="1073" t="s">
        <v>30</v>
      </c>
      <c r="K43" s="1493"/>
      <c r="L43" s="1435"/>
      <c r="M43" s="372" t="s">
        <v>110</v>
      </c>
      <c r="N43" s="1004">
        <v>45252</v>
      </c>
      <c r="O43" s="372" t="s">
        <v>110</v>
      </c>
      <c r="P43" s="715" t="s">
        <v>32</v>
      </c>
      <c r="Q43" s="1494"/>
      <c r="R43" s="1494"/>
      <c r="S43" s="1494"/>
      <c r="T43" s="1494"/>
      <c r="U43" s="1494"/>
      <c r="V43" s="1495">
        <v>3360</v>
      </c>
      <c r="W43" s="1496"/>
      <c r="X43" s="1496">
        <f>SUM(V43-W43)</f>
        <v>3360</v>
      </c>
      <c r="Y43" s="1266">
        <f>IFERROR($W43/$V43, 0)</f>
        <v>0</v>
      </c>
      <c r="Z43" s="1499"/>
      <c r="AA43" s="698">
        <v>0</v>
      </c>
      <c r="AB43" s="698">
        <v>0</v>
      </c>
      <c r="AC43" s="1070">
        <v>0</v>
      </c>
      <c r="AD43" s="1267" t="s">
        <v>614</v>
      </c>
      <c r="AE43" s="735"/>
    </row>
    <row r="44" spans="1:31" ht="24.75" customHeight="1">
      <c r="A44" s="1456" t="s">
        <v>627</v>
      </c>
      <c r="B44" s="1077" t="s">
        <v>34</v>
      </c>
      <c r="C44" s="1436">
        <v>46191</v>
      </c>
      <c r="D44" s="1435"/>
      <c r="E44" s="1435"/>
      <c r="F44" s="1434"/>
      <c r="G44" s="1280"/>
      <c r="H44" s="1492">
        <v>21</v>
      </c>
      <c r="I44" s="372" t="s">
        <v>544</v>
      </c>
      <c r="J44" s="751" t="s">
        <v>33</v>
      </c>
      <c r="K44" s="751" t="s">
        <v>550</v>
      </c>
      <c r="L44" s="1435"/>
      <c r="M44" s="372" t="s">
        <v>238</v>
      </c>
      <c r="N44" s="1004"/>
      <c r="O44" s="372" t="s">
        <v>110</v>
      </c>
      <c r="P44" s="715" t="s">
        <v>32</v>
      </c>
      <c r="Q44" s="1494"/>
      <c r="R44" s="1494"/>
      <c r="S44" s="1494"/>
      <c r="T44" s="1494"/>
      <c r="U44" s="1494"/>
      <c r="V44" s="1495">
        <v>3379</v>
      </c>
      <c r="W44" s="1496"/>
      <c r="X44" s="1496">
        <f>SUM(V44-W44)</f>
        <v>3379</v>
      </c>
      <c r="Y44" s="1266">
        <f>IFERROR($W44/$V44, 0)</f>
        <v>0</v>
      </c>
      <c r="Z44" s="1499"/>
      <c r="AA44" s="698">
        <v>0</v>
      </c>
      <c r="AB44" s="698">
        <v>0</v>
      </c>
      <c r="AC44" s="1070">
        <v>0</v>
      </c>
      <c r="AD44" s="1267" t="s">
        <v>628</v>
      </c>
      <c r="AE44" s="735"/>
    </row>
    <row r="45" spans="1:31" ht="24.75" customHeight="1">
      <c r="A45" s="1438" t="s">
        <v>629</v>
      </c>
      <c r="B45" s="1077" t="s">
        <v>34</v>
      </c>
      <c r="C45" s="1436">
        <v>46191</v>
      </c>
      <c r="D45" s="1435"/>
      <c r="E45" s="1435"/>
      <c r="F45" s="1434"/>
      <c r="G45" s="1280"/>
      <c r="H45" s="1492">
        <v>85</v>
      </c>
      <c r="I45" s="372" t="s">
        <v>544</v>
      </c>
      <c r="J45" s="1073" t="s">
        <v>30</v>
      </c>
      <c r="K45" s="1493"/>
      <c r="L45" s="1435"/>
      <c r="M45" s="372" t="s">
        <v>110</v>
      </c>
      <c r="N45" s="1004">
        <v>56492</v>
      </c>
      <c r="O45" s="372" t="s">
        <v>110</v>
      </c>
      <c r="P45" s="715" t="s">
        <v>32</v>
      </c>
      <c r="Q45" s="1494"/>
      <c r="R45" s="1494"/>
      <c r="S45" s="1494"/>
      <c r="T45" s="1494"/>
      <c r="U45" s="1494"/>
      <c r="V45" s="1495">
        <v>4054</v>
      </c>
      <c r="W45" s="1496"/>
      <c r="X45" s="1496">
        <f>SUM(V45-W45)</f>
        <v>4054</v>
      </c>
      <c r="Y45" s="1266">
        <f>IFERROR($W45/$V45, 0)</f>
        <v>0</v>
      </c>
      <c r="Z45" s="1499"/>
      <c r="AA45" s="698">
        <v>0</v>
      </c>
      <c r="AB45" s="698">
        <v>0</v>
      </c>
      <c r="AC45" s="1070">
        <v>0</v>
      </c>
      <c r="AD45" s="1267" t="s">
        <v>614</v>
      </c>
      <c r="AE45" s="735"/>
    </row>
    <row r="46" spans="1:31" ht="24.75" customHeight="1">
      <c r="A46" s="1438" t="s">
        <v>630</v>
      </c>
      <c r="B46" s="1077" t="s">
        <v>34</v>
      </c>
      <c r="C46" s="1436">
        <v>46191</v>
      </c>
      <c r="D46" s="1435"/>
      <c r="E46" s="1435"/>
      <c r="F46" s="1434"/>
      <c r="G46" s="1280"/>
      <c r="H46" s="1492">
        <v>87</v>
      </c>
      <c r="I46" s="372" t="s">
        <v>544</v>
      </c>
      <c r="J46" s="1073" t="s">
        <v>30</v>
      </c>
      <c r="K46" s="1493"/>
      <c r="L46" s="1435"/>
      <c r="M46" s="372" t="s">
        <v>110</v>
      </c>
      <c r="N46" s="1004">
        <v>59286</v>
      </c>
      <c r="O46" s="372" t="s">
        <v>110</v>
      </c>
      <c r="P46" s="715" t="s">
        <v>32</v>
      </c>
      <c r="Q46" s="1494"/>
      <c r="R46" s="1494"/>
      <c r="S46" s="1494"/>
      <c r="T46" s="1494"/>
      <c r="U46" s="1494"/>
      <c r="V46" s="1495">
        <v>4413</v>
      </c>
      <c r="W46" s="1496"/>
      <c r="X46" s="1496">
        <f>SUM(V46-W46)</f>
        <v>4413</v>
      </c>
      <c r="Y46" s="1266">
        <f>IFERROR($W46/$V46, 0)</f>
        <v>0</v>
      </c>
      <c r="Z46" s="1499"/>
      <c r="AA46" s="698">
        <v>0</v>
      </c>
      <c r="AB46" s="698">
        <v>0</v>
      </c>
      <c r="AC46" s="1070">
        <v>0</v>
      </c>
      <c r="AD46" s="1267" t="s">
        <v>614</v>
      </c>
      <c r="AE46" s="735"/>
    </row>
    <row r="47" spans="1:31" ht="24.75" customHeight="1">
      <c r="A47" s="1438" t="s">
        <v>631</v>
      </c>
      <c r="B47" s="1077" t="s">
        <v>34</v>
      </c>
      <c r="C47" s="1436">
        <v>46191</v>
      </c>
      <c r="D47" s="1435"/>
      <c r="E47" s="1435"/>
      <c r="F47" s="1434"/>
      <c r="G47" s="1280"/>
      <c r="H47" s="1492">
        <v>83</v>
      </c>
      <c r="I47" s="372" t="s">
        <v>544</v>
      </c>
      <c r="J47" s="1073" t="s">
        <v>30</v>
      </c>
      <c r="K47" s="1493"/>
      <c r="L47" s="1435"/>
      <c r="M47" s="372" t="s">
        <v>110</v>
      </c>
      <c r="N47" s="1004">
        <v>58914</v>
      </c>
      <c r="O47" s="372" t="s">
        <v>110</v>
      </c>
      <c r="P47" s="715" t="s">
        <v>32</v>
      </c>
      <c r="Q47" s="1494"/>
      <c r="R47" s="1494"/>
      <c r="S47" s="1494"/>
      <c r="T47" s="1494"/>
      <c r="U47" s="1494"/>
      <c r="V47" s="1495">
        <v>4343</v>
      </c>
      <c r="W47" s="1496"/>
      <c r="X47" s="1496">
        <f>SUM(V47-W47)</f>
        <v>4343</v>
      </c>
      <c r="Y47" s="1266">
        <f>IFERROR($W47/$V47, 0)</f>
        <v>0</v>
      </c>
      <c r="Z47" s="1499"/>
      <c r="AA47" s="698">
        <v>0</v>
      </c>
      <c r="AB47" s="698">
        <v>0</v>
      </c>
      <c r="AC47" s="1070">
        <v>0</v>
      </c>
      <c r="AD47" s="1267" t="s">
        <v>614</v>
      </c>
      <c r="AE47" s="735"/>
    </row>
    <row r="48" spans="1:31" ht="24.75" customHeight="1">
      <c r="A48" s="1438" t="s">
        <v>632</v>
      </c>
      <c r="B48" s="1077" t="s">
        <v>34</v>
      </c>
      <c r="C48" s="1436">
        <v>46191</v>
      </c>
      <c r="D48" s="1435"/>
      <c r="E48" s="1435"/>
      <c r="F48" s="1434"/>
      <c r="G48" s="1280"/>
      <c r="H48" s="1492">
        <v>56</v>
      </c>
      <c r="I48" s="372" t="s">
        <v>544</v>
      </c>
      <c r="J48" s="1073" t="s">
        <v>30</v>
      </c>
      <c r="K48" s="1493"/>
      <c r="L48" s="1435"/>
      <c r="M48" s="372" t="s">
        <v>110</v>
      </c>
      <c r="N48" s="1004">
        <v>42220</v>
      </c>
      <c r="O48" s="372" t="s">
        <v>110</v>
      </c>
      <c r="P48" s="715" t="s">
        <v>32</v>
      </c>
      <c r="Q48" s="1494"/>
      <c r="R48" s="1494"/>
      <c r="S48" s="1494"/>
      <c r="T48" s="1494"/>
      <c r="U48" s="1494"/>
      <c r="V48" s="1495">
        <v>3090</v>
      </c>
      <c r="W48" s="1496"/>
      <c r="X48" s="1496">
        <f>SUM(V48-W48)</f>
        <v>3090</v>
      </c>
      <c r="Y48" s="1266">
        <f>IFERROR($W48/$V48, 0)</f>
        <v>0</v>
      </c>
      <c r="Z48" s="1499"/>
      <c r="AA48" s="698">
        <v>0</v>
      </c>
      <c r="AB48" s="698">
        <v>0</v>
      </c>
      <c r="AC48" s="1070">
        <v>0</v>
      </c>
      <c r="AD48" s="1267" t="s">
        <v>614</v>
      </c>
      <c r="AE48" s="735"/>
    </row>
    <row r="49" spans="1:31" ht="24.75" customHeight="1">
      <c r="A49" s="1438" t="s">
        <v>633</v>
      </c>
      <c r="B49" s="1077" t="s">
        <v>34</v>
      </c>
      <c r="C49" s="1436">
        <v>46191</v>
      </c>
      <c r="D49" s="1435"/>
      <c r="E49" s="1435"/>
      <c r="F49" s="1434"/>
      <c r="G49" s="1280"/>
      <c r="H49" s="1492">
        <v>77</v>
      </c>
      <c r="I49" s="372" t="s">
        <v>544</v>
      </c>
      <c r="J49" s="1073" t="s">
        <v>30</v>
      </c>
      <c r="K49" s="1493"/>
      <c r="L49" s="1435"/>
      <c r="M49" s="372" t="s">
        <v>110</v>
      </c>
      <c r="N49" s="1004">
        <v>52948</v>
      </c>
      <c r="O49" s="372" t="s">
        <v>110</v>
      </c>
      <c r="P49" s="715" t="s">
        <v>32</v>
      </c>
      <c r="Q49" s="1494"/>
      <c r="R49" s="1494"/>
      <c r="S49" s="1494"/>
      <c r="T49" s="1494"/>
      <c r="U49" s="1494"/>
      <c r="V49" s="1495">
        <v>3957</v>
      </c>
      <c r="W49" s="1496"/>
      <c r="X49" s="1496">
        <f>SUM(V49-W49)</f>
        <v>3957</v>
      </c>
      <c r="Y49" s="1266">
        <f>IFERROR($W49/$V49, 0)</f>
        <v>0</v>
      </c>
      <c r="Z49" s="1499"/>
      <c r="AA49" s="698">
        <v>0</v>
      </c>
      <c r="AB49" s="698">
        <v>0</v>
      </c>
      <c r="AC49" s="1070">
        <v>0</v>
      </c>
      <c r="AD49" s="1267" t="s">
        <v>614</v>
      </c>
      <c r="AE49" s="735"/>
    </row>
    <row r="50" spans="1:31" ht="24.75" customHeight="1">
      <c r="A50" s="1456" t="s">
        <v>634</v>
      </c>
      <c r="B50" s="1077" t="s">
        <v>34</v>
      </c>
      <c r="C50" s="1436">
        <v>46191</v>
      </c>
      <c r="D50" s="1435"/>
      <c r="E50" s="1435"/>
      <c r="F50" s="1434"/>
      <c r="G50" s="1280"/>
      <c r="H50" s="1492">
        <v>74</v>
      </c>
      <c r="I50" s="372" t="s">
        <v>544</v>
      </c>
      <c r="J50" s="751" t="s">
        <v>33</v>
      </c>
      <c r="K50" s="751" t="s">
        <v>550</v>
      </c>
      <c r="L50" s="1435"/>
      <c r="M50" s="372" t="s">
        <v>238</v>
      </c>
      <c r="N50" s="1004"/>
      <c r="O50" s="372" t="s">
        <v>110</v>
      </c>
      <c r="P50" s="715" t="s">
        <v>32</v>
      </c>
      <c r="Q50" s="1494"/>
      <c r="R50" s="1494"/>
      <c r="S50" s="1494"/>
      <c r="T50" s="1494"/>
      <c r="U50" s="1494"/>
      <c r="V50" s="1495">
        <v>3826</v>
      </c>
      <c r="W50" s="1496"/>
      <c r="X50" s="1496">
        <f>SUM(V50-W50)</f>
        <v>3826</v>
      </c>
      <c r="Y50" s="1266">
        <f>IFERROR($W50/$V50, 0)</f>
        <v>0</v>
      </c>
      <c r="Z50" s="1499"/>
      <c r="AA50" s="698">
        <v>0</v>
      </c>
      <c r="AB50" s="698">
        <v>0</v>
      </c>
      <c r="AC50" s="1070">
        <v>0</v>
      </c>
      <c r="AD50" s="1267" t="s">
        <v>628</v>
      </c>
      <c r="AE50" s="735"/>
    </row>
    <row r="51" spans="1:31" ht="24.75" customHeight="1">
      <c r="A51" s="1438" t="s">
        <v>635</v>
      </c>
      <c r="B51" s="1077" t="s">
        <v>34</v>
      </c>
      <c r="C51" s="1436">
        <v>46191</v>
      </c>
      <c r="D51" s="1435"/>
      <c r="E51" s="1435"/>
      <c r="F51" s="1434"/>
      <c r="G51" s="1280"/>
      <c r="H51" s="1492">
        <v>73</v>
      </c>
      <c r="I51" s="372" t="s">
        <v>544</v>
      </c>
      <c r="J51" s="1073" t="s">
        <v>30</v>
      </c>
      <c r="K51" s="1493"/>
      <c r="L51" s="1435"/>
      <c r="M51" s="372" t="s">
        <v>110</v>
      </c>
      <c r="N51" s="1004">
        <v>61225.25</v>
      </c>
      <c r="O51" s="372" t="s">
        <v>110</v>
      </c>
      <c r="P51" s="715" t="s">
        <v>32</v>
      </c>
      <c r="Q51" s="1494"/>
      <c r="R51" s="1494"/>
      <c r="S51" s="1494"/>
      <c r="T51" s="1494"/>
      <c r="U51" s="1494"/>
      <c r="V51" s="1495">
        <v>4654</v>
      </c>
      <c r="W51" s="1496"/>
      <c r="X51" s="1496">
        <f>SUM(V51-W51)</f>
        <v>4654</v>
      </c>
      <c r="Y51" s="1266">
        <f>IFERROR($W51/$V51, 0)</f>
        <v>0</v>
      </c>
      <c r="Z51" s="1499"/>
      <c r="AA51" s="698">
        <v>0</v>
      </c>
      <c r="AB51" s="698">
        <v>0</v>
      </c>
      <c r="AC51" s="1070">
        <v>0</v>
      </c>
      <c r="AD51" s="1267" t="s">
        <v>614</v>
      </c>
      <c r="AE51" s="735"/>
    </row>
    <row r="52" spans="1:31" ht="24.75" customHeight="1">
      <c r="A52" s="1454"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3" t="s">
        <v>641</v>
      </c>
      <c r="B54" s="377" t="s">
        <v>34</v>
      </c>
      <c r="C54" s="1436">
        <v>46181</v>
      </c>
      <c r="D54" s="1434"/>
      <c r="E54" s="1435"/>
      <c r="F54" s="1434"/>
      <c r="G54" s="1280"/>
      <c r="H54" s="703">
        <v>0</v>
      </c>
      <c r="I54" s="372" t="s">
        <v>544</v>
      </c>
      <c r="J54" s="703" t="s">
        <v>30</v>
      </c>
      <c r="K54" s="1493"/>
      <c r="L54" s="1435"/>
      <c r="M54" s="703" t="s">
        <v>110</v>
      </c>
      <c r="N54" s="713">
        <v>6580.6</v>
      </c>
      <c r="O54" s="703" t="s">
        <v>110</v>
      </c>
      <c r="P54" s="715" t="s">
        <v>32</v>
      </c>
      <c r="Q54" s="1494"/>
      <c r="R54" s="1494"/>
      <c r="S54" s="1494"/>
      <c r="T54" s="1494"/>
      <c r="U54" s="1494"/>
      <c r="V54" s="1495">
        <v>466</v>
      </c>
      <c r="W54" s="1496"/>
      <c r="X54" s="1496">
        <f>SUM(V54-W54)</f>
        <v>466</v>
      </c>
      <c r="Y54" s="1266">
        <f>IFERROR($W54/$V54, 0)</f>
        <v>0</v>
      </c>
      <c r="Z54" s="1499"/>
      <c r="AA54" s="698">
        <v>0</v>
      </c>
      <c r="AB54" s="698">
        <v>0</v>
      </c>
      <c r="AC54" s="1070">
        <v>0</v>
      </c>
      <c r="AD54" s="1267" t="s">
        <v>617</v>
      </c>
      <c r="AE54" s="735"/>
    </row>
    <row r="55" spans="1:31" ht="24.75" customHeight="1">
      <c r="A55" s="689" t="s">
        <v>642</v>
      </c>
      <c r="B55" s="377" t="s">
        <v>34</v>
      </c>
      <c r="C55" s="1436">
        <v>46181</v>
      </c>
      <c r="D55" s="1434"/>
      <c r="E55" s="1435"/>
      <c r="F55" s="1434"/>
      <c r="G55" s="1280"/>
      <c r="H55" s="1492">
        <v>47</v>
      </c>
      <c r="I55" s="372" t="s">
        <v>544</v>
      </c>
      <c r="J55" s="703" t="s">
        <v>30</v>
      </c>
      <c r="K55" s="1493"/>
      <c r="L55" s="1435"/>
      <c r="M55" s="703" t="s">
        <v>110</v>
      </c>
      <c r="N55" s="713">
        <v>36936</v>
      </c>
      <c r="O55" s="703" t="s">
        <v>110</v>
      </c>
      <c r="P55" s="715" t="s">
        <v>32</v>
      </c>
      <c r="Q55" s="1494"/>
      <c r="R55" s="1494"/>
      <c r="S55" s="1494"/>
      <c r="T55" s="1494"/>
      <c r="U55" s="1494"/>
      <c r="V55" s="1495">
        <v>2724</v>
      </c>
      <c r="W55" s="1496"/>
      <c r="X55" s="1496">
        <f>SUM(V55-W55)</f>
        <v>2724</v>
      </c>
      <c r="Y55" s="1266">
        <f>IFERROR($W55/$V55, 0)</f>
        <v>0</v>
      </c>
      <c r="Z55" s="1499"/>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648</v>
      </c>
      <c r="AE57" s="1431"/>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3" t="s">
        <v>654</v>
      </c>
      <c r="B60" s="377" t="s">
        <v>34</v>
      </c>
      <c r="C60" s="701">
        <v>46181</v>
      </c>
      <c r="D60" s="1434"/>
      <c r="E60" s="1435"/>
      <c r="F60" s="1434"/>
      <c r="G60" s="1265"/>
      <c r="H60" s="1003">
        <v>0</v>
      </c>
      <c r="I60" s="372" t="s">
        <v>544</v>
      </c>
      <c r="J60" s="703" t="s">
        <v>30</v>
      </c>
      <c r="K60" s="1493"/>
      <c r="L60" s="1435"/>
      <c r="M60" s="703" t="s">
        <v>110</v>
      </c>
      <c r="N60" s="713">
        <v>3443</v>
      </c>
      <c r="O60" s="703" t="s">
        <v>110</v>
      </c>
      <c r="P60" s="694" t="s">
        <v>32</v>
      </c>
      <c r="Q60" s="1494"/>
      <c r="R60" s="1494"/>
      <c r="S60" s="1494"/>
      <c r="T60" s="1494"/>
      <c r="U60" s="1494"/>
      <c r="V60" s="1496">
        <v>224</v>
      </c>
      <c r="W60" s="1496"/>
      <c r="X60" s="1496">
        <f>SUM(V60-W60)</f>
        <v>224</v>
      </c>
      <c r="Y60" s="1266">
        <f>IFERROR($W60/$V60, 0)</f>
        <v>0</v>
      </c>
      <c r="Z60" s="1494"/>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7" t="s">
        <v>674</v>
      </c>
      <c r="B68" s="1439" t="s">
        <v>37</v>
      </c>
      <c r="C68" s="1376">
        <v>46171</v>
      </c>
      <c r="D68" s="1263"/>
      <c r="E68" s="1264"/>
      <c r="F68" s="1263"/>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675</v>
      </c>
      <c r="AE68" s="735"/>
    </row>
    <row r="69" spans="1:31" ht="24.75" customHeight="1">
      <c r="A69" s="1438" t="s">
        <v>676</v>
      </c>
      <c r="B69" s="1439" t="s">
        <v>37</v>
      </c>
      <c r="C69" s="701">
        <v>46181</v>
      </c>
      <c r="D69" s="1434"/>
      <c r="E69" s="1435"/>
      <c r="F69" s="1434"/>
      <c r="G69" s="1265"/>
      <c r="H69" s="1492">
        <v>74</v>
      </c>
      <c r="I69" s="1288" t="s">
        <v>544</v>
      </c>
      <c r="J69" s="1291" t="s">
        <v>30</v>
      </c>
      <c r="K69" s="1493"/>
      <c r="L69" s="1435"/>
      <c r="M69" s="1196" t="s">
        <v>110</v>
      </c>
      <c r="N69" s="1414">
        <v>92274</v>
      </c>
      <c r="O69" s="1197" t="s">
        <v>110</v>
      </c>
      <c r="P69" s="1377" t="s">
        <v>32</v>
      </c>
      <c r="Q69" s="1494"/>
      <c r="R69" s="1494"/>
      <c r="S69" s="1494"/>
      <c r="T69" s="1494"/>
      <c r="U69" s="1494"/>
      <c r="V69" s="1495">
        <v>8145</v>
      </c>
      <c r="W69" s="1496"/>
      <c r="X69" s="1496">
        <f>SUM(V69-W69)</f>
        <v>8145</v>
      </c>
      <c r="Y69" s="1266">
        <f>IFERROR($W69/$V69, 0)</f>
        <v>0</v>
      </c>
      <c r="Z69" s="1494"/>
      <c r="AA69" s="698">
        <v>0</v>
      </c>
      <c r="AB69" s="698">
        <v>0</v>
      </c>
      <c r="AC69" s="707">
        <v>0</v>
      </c>
      <c r="AD69" s="1267" t="s">
        <v>677</v>
      </c>
      <c r="AE69" s="735"/>
    </row>
    <row r="70" spans="1:31" ht="24.75" customHeight="1">
      <c r="A70" s="1440" t="s">
        <v>678</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675</v>
      </c>
      <c r="AE70" s="735"/>
    </row>
    <row r="71" spans="1:31" ht="24.75" customHeight="1">
      <c r="A71" s="1336" t="s">
        <v>679</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675</v>
      </c>
      <c r="AE71" s="735"/>
    </row>
    <row r="72" spans="1:31" ht="24.75" customHeight="1">
      <c r="A72" s="1336" t="s">
        <v>680</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7" t="s">
        <v>685</v>
      </c>
      <c r="B75" s="1077" t="s">
        <v>40</v>
      </c>
      <c r="C75" s="1436">
        <v>46160</v>
      </c>
      <c r="D75" s="1434"/>
      <c r="E75" s="1435"/>
      <c r="F75" s="1434"/>
      <c r="G75" s="1265"/>
      <c r="H75" s="1492">
        <v>79</v>
      </c>
      <c r="I75" s="304" t="s">
        <v>544</v>
      </c>
      <c r="J75" s="755" t="s">
        <v>30</v>
      </c>
      <c r="K75" s="1493"/>
      <c r="L75" s="1435"/>
      <c r="M75" s="1196" t="s">
        <v>110</v>
      </c>
      <c r="N75" s="1414">
        <v>73533</v>
      </c>
      <c r="O75" s="1197" t="s">
        <v>110</v>
      </c>
      <c r="P75" s="1377" t="s">
        <v>32</v>
      </c>
      <c r="Q75" s="1494"/>
      <c r="R75" s="1494"/>
      <c r="S75" s="1494"/>
      <c r="T75" s="1494"/>
      <c r="U75" s="1494"/>
      <c r="V75" s="1495">
        <v>5974</v>
      </c>
      <c r="W75" s="1496"/>
      <c r="X75" s="1496">
        <f>SUM(V75-W75)</f>
        <v>5974</v>
      </c>
      <c r="Y75" s="1266">
        <f>IFERROR($W75/$V75, 0)</f>
        <v>0</v>
      </c>
      <c r="Z75" s="1494"/>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75564</v>
      </c>
      <c r="O76" s="1197" t="s">
        <v>110</v>
      </c>
      <c r="P76" s="1377" t="s">
        <v>32</v>
      </c>
      <c r="Q76" s="1416"/>
      <c r="R76" s="1416"/>
      <c r="S76" s="1416"/>
      <c r="T76" s="1416"/>
      <c r="U76" s="1416"/>
      <c r="V76" s="1417">
        <v>6250</v>
      </c>
      <c r="W76" s="1418"/>
      <c r="X76" s="1418">
        <f t="shared" ref="X76:X82" si="13">SUM(V76-W76)</f>
        <v>6250</v>
      </c>
      <c r="Y76" s="1266">
        <f t="shared" ref="Y76:Y84" si="14">IFERROR($W76/$V76, 0)</f>
        <v>0</v>
      </c>
      <c r="Z76" s="1416"/>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3"/>
      <c r="L77" s="1264"/>
      <c r="M77" s="1196" t="s">
        <v>110</v>
      </c>
      <c r="N77" s="1414">
        <v>81150</v>
      </c>
      <c r="O77" s="1197" t="s">
        <v>110</v>
      </c>
      <c r="P77" s="1377" t="s">
        <v>32</v>
      </c>
      <c r="Q77" s="1416"/>
      <c r="R77" s="1416"/>
      <c r="S77" s="1416"/>
      <c r="T77" s="1416"/>
      <c r="U77" s="1416"/>
      <c r="V77" s="1417">
        <v>6825</v>
      </c>
      <c r="W77" s="1418"/>
      <c r="X77" s="1418">
        <f t="shared" si="13"/>
        <v>6825</v>
      </c>
      <c r="Y77" s="1266">
        <f t="shared" si="14"/>
        <v>0</v>
      </c>
      <c r="Z77" s="1416"/>
      <c r="AA77" s="698">
        <v>0</v>
      </c>
      <c r="AB77" s="744">
        <v>0</v>
      </c>
      <c r="AC77" s="743">
        <v>0</v>
      </c>
      <c r="AD77" s="1267" t="s">
        <v>687</v>
      </c>
      <c r="AE77" s="735"/>
    </row>
    <row r="78" spans="1:31" ht="24.75" customHeight="1">
      <c r="A78" s="1398" t="s">
        <v>689</v>
      </c>
      <c r="B78" s="1077" t="s">
        <v>40</v>
      </c>
      <c r="C78" s="1334">
        <v>46178</v>
      </c>
      <c r="D78" s="1263"/>
      <c r="E78" s="1264"/>
      <c r="F78" s="1263"/>
      <c r="G78" s="1265"/>
      <c r="H78" s="1008">
        <v>0</v>
      </c>
      <c r="I78" s="304" t="s">
        <v>544</v>
      </c>
      <c r="J78" s="755" t="s">
        <v>30</v>
      </c>
      <c r="K78" s="1413"/>
      <c r="L78" s="1264"/>
      <c r="M78" s="1196" t="s">
        <v>238</v>
      </c>
      <c r="N78" s="1414">
        <v>21122.05</v>
      </c>
      <c r="O78" s="1197" t="s">
        <v>110</v>
      </c>
      <c r="P78" s="1377" t="s">
        <v>32</v>
      </c>
      <c r="Q78" s="1416"/>
      <c r="R78" s="1416"/>
      <c r="S78" s="1416"/>
      <c r="T78" s="1416"/>
      <c r="U78" s="1416"/>
      <c r="V78" s="1417">
        <v>1693</v>
      </c>
      <c r="W78" s="1418"/>
      <c r="X78" s="1418">
        <f t="shared" si="13"/>
        <v>1693</v>
      </c>
      <c r="Y78" s="1266">
        <f t="shared" si="14"/>
        <v>0</v>
      </c>
      <c r="Z78" s="1416"/>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3"/>
      <c r="L79" s="1264"/>
      <c r="M79" s="1196" t="s">
        <v>110</v>
      </c>
      <c r="N79" s="1414">
        <v>15405.5</v>
      </c>
      <c r="O79" s="1197" t="s">
        <v>110</v>
      </c>
      <c r="P79" s="1377" t="s">
        <v>32</v>
      </c>
      <c r="Q79" s="1416"/>
      <c r="R79" s="1416"/>
      <c r="S79" s="1416"/>
      <c r="T79" s="1416"/>
      <c r="U79" s="1416"/>
      <c r="V79" s="1417">
        <v>761</v>
      </c>
      <c r="W79" s="1418"/>
      <c r="X79" s="1418">
        <f t="shared" si="13"/>
        <v>761</v>
      </c>
      <c r="Y79" s="1266">
        <f t="shared" si="14"/>
        <v>0</v>
      </c>
      <c r="Z79" s="1416"/>
      <c r="AA79" s="698">
        <v>0</v>
      </c>
      <c r="AB79" s="744">
        <v>0</v>
      </c>
      <c r="AC79" s="743">
        <v>0</v>
      </c>
      <c r="AD79" s="1267" t="s">
        <v>687</v>
      </c>
      <c r="AE79" s="735"/>
    </row>
    <row r="80" spans="1:31" ht="24.75" customHeight="1">
      <c r="A80" s="1336" t="s">
        <v>692</v>
      </c>
      <c r="B80" s="1077" t="s">
        <v>40</v>
      </c>
      <c r="C80" s="1334">
        <v>46142</v>
      </c>
      <c r="D80" s="1263" t="s">
        <v>472</v>
      </c>
      <c r="E80" s="1264">
        <v>46140</v>
      </c>
      <c r="F80" s="1263" t="s">
        <v>51</v>
      </c>
      <c r="G80" s="1265"/>
      <c r="H80" s="1008">
        <v>0</v>
      </c>
      <c r="I80" s="304" t="s">
        <v>544</v>
      </c>
      <c r="J80" s="755" t="s">
        <v>30</v>
      </c>
      <c r="K80" s="1413"/>
      <c r="L80" s="1264"/>
      <c r="M80" s="1196" t="s">
        <v>110</v>
      </c>
      <c r="N80" s="1414">
        <v>33518.699999999997</v>
      </c>
      <c r="O80" s="1197" t="s">
        <v>110</v>
      </c>
      <c r="P80" s="1377" t="s">
        <v>32</v>
      </c>
      <c r="Q80" s="1416"/>
      <c r="R80" s="1416"/>
      <c r="S80" s="1416"/>
      <c r="T80" s="1416"/>
      <c r="U80" s="1416"/>
      <c r="V80" s="1417">
        <v>3693</v>
      </c>
      <c r="W80" s="1418"/>
      <c r="X80" s="1418">
        <f t="shared" si="13"/>
        <v>3693</v>
      </c>
      <c r="Y80" s="1266">
        <f t="shared" si="14"/>
        <v>0</v>
      </c>
      <c r="Z80" s="1416"/>
      <c r="AA80" s="698">
        <v>0</v>
      </c>
      <c r="AB80" s="744">
        <v>0</v>
      </c>
      <c r="AC80" s="743">
        <v>0</v>
      </c>
      <c r="AD80" s="1267" t="s">
        <v>687</v>
      </c>
      <c r="AE80" s="735"/>
    </row>
    <row r="81" spans="1:31" ht="24.75" customHeight="1">
      <c r="A81" s="1400" t="s">
        <v>693</v>
      </c>
      <c r="B81" s="1077" t="s">
        <v>40</v>
      </c>
      <c r="C81" s="1334">
        <v>46130</v>
      </c>
      <c r="D81" s="1263" t="s">
        <v>50</v>
      </c>
      <c r="E81" s="1264">
        <v>46121</v>
      </c>
      <c r="F81" s="1263" t="s">
        <v>51</v>
      </c>
      <c r="G81" s="1265"/>
      <c r="H81" s="1008">
        <v>0</v>
      </c>
      <c r="I81" s="304" t="s">
        <v>566</v>
      </c>
      <c r="J81" s="755" t="s">
        <v>30</v>
      </c>
      <c r="K81" s="1413"/>
      <c r="L81" s="1264"/>
      <c r="M81" s="1196" t="s">
        <v>110</v>
      </c>
      <c r="N81" s="1414">
        <v>4434.3999999999996</v>
      </c>
      <c r="O81" s="1196" t="s">
        <v>110</v>
      </c>
      <c r="P81" s="1420" t="s">
        <v>38</v>
      </c>
      <c r="Q81" s="1416">
        <v>46121</v>
      </c>
      <c r="R81" s="706" t="s">
        <v>238</v>
      </c>
      <c r="S81" s="1416"/>
      <c r="T81" s="1416"/>
      <c r="U81" s="1416"/>
      <c r="V81" s="1417">
        <v>329</v>
      </c>
      <c r="W81" s="1421">
        <v>339</v>
      </c>
      <c r="X81" s="1418">
        <f t="shared" si="13"/>
        <v>-10</v>
      </c>
      <c r="Y81" s="1266">
        <f t="shared" si="14"/>
        <v>1.0303951367781155</v>
      </c>
      <c r="Z81" s="1416">
        <v>46132</v>
      </c>
      <c r="AA81" s="825">
        <v>0</v>
      </c>
      <c r="AB81" s="829">
        <v>0</v>
      </c>
      <c r="AC81" s="743">
        <v>0</v>
      </c>
      <c r="AD81" s="1335" t="s">
        <v>694</v>
      </c>
      <c r="AE81" s="735"/>
    </row>
    <row r="82" spans="1:31" ht="24.75" customHeight="1">
      <c r="A82" s="1398" t="s">
        <v>695</v>
      </c>
      <c r="B82" s="1077" t="s">
        <v>40</v>
      </c>
      <c r="C82" s="1334">
        <v>46178</v>
      </c>
      <c r="D82" s="1263"/>
      <c r="E82" s="1264"/>
      <c r="F82" s="1263"/>
      <c r="G82" s="1265"/>
      <c r="H82" s="1008">
        <v>0</v>
      </c>
      <c r="I82" s="304" t="s">
        <v>544</v>
      </c>
      <c r="J82" s="755" t="s">
        <v>30</v>
      </c>
      <c r="K82" s="1413"/>
      <c r="L82" s="1264"/>
      <c r="M82" s="1196" t="s">
        <v>238</v>
      </c>
      <c r="N82" s="1414">
        <v>1552.9</v>
      </c>
      <c r="O82" s="1197" t="s">
        <v>110</v>
      </c>
      <c r="P82" s="1377" t="s">
        <v>32</v>
      </c>
      <c r="Q82" s="1416"/>
      <c r="R82" s="1416"/>
      <c r="S82" s="1416"/>
      <c r="T82" s="1416"/>
      <c r="U82" s="1416"/>
      <c r="V82" s="1417">
        <v>94</v>
      </c>
      <c r="W82" s="1418"/>
      <c r="X82" s="1418">
        <f t="shared" si="13"/>
        <v>94</v>
      </c>
      <c r="Y82" s="1266">
        <f t="shared" si="14"/>
        <v>0</v>
      </c>
      <c r="Z82" s="1416"/>
      <c r="AA82" s="698">
        <v>0</v>
      </c>
      <c r="AB82" s="744">
        <v>0</v>
      </c>
      <c r="AC82" s="743">
        <v>0</v>
      </c>
      <c r="AD82" s="1267" t="s">
        <v>690</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3969.75</v>
      </c>
      <c r="O83" s="1196" t="s">
        <v>110</v>
      </c>
      <c r="P83" s="1420" t="s">
        <v>38</v>
      </c>
      <c r="Q83" s="1416">
        <v>46121</v>
      </c>
      <c r="R83" s="1416" t="s">
        <v>238</v>
      </c>
      <c r="S83" s="1416"/>
      <c r="T83" s="1416"/>
      <c r="U83" s="1416"/>
      <c r="V83" s="1417">
        <v>295</v>
      </c>
      <c r="W83" s="1421">
        <v>288</v>
      </c>
      <c r="X83" s="1418">
        <v>295</v>
      </c>
      <c r="Y83" s="1266">
        <f t="shared" si="14"/>
        <v>0.97627118644067801</v>
      </c>
      <c r="Z83" s="1416">
        <v>46132</v>
      </c>
      <c r="AA83" s="698">
        <v>1</v>
      </c>
      <c r="AB83" s="1208">
        <v>1</v>
      </c>
      <c r="AC83" s="1208">
        <v>1</v>
      </c>
      <c r="AD83" s="1335" t="s">
        <v>697</v>
      </c>
      <c r="AE83" s="735"/>
    </row>
    <row r="84" spans="1:31" ht="24.75" customHeight="1">
      <c r="A84" s="1400" t="s">
        <v>698</v>
      </c>
      <c r="B84" s="1077" t="s">
        <v>40</v>
      </c>
      <c r="C84" s="1334">
        <v>46130</v>
      </c>
      <c r="D84" s="1263" t="s">
        <v>50</v>
      </c>
      <c r="E84" s="1264">
        <v>46121</v>
      </c>
      <c r="F84" s="1263" t="s">
        <v>51</v>
      </c>
      <c r="G84" s="1265"/>
      <c r="H84" s="1008">
        <v>0</v>
      </c>
      <c r="I84" s="304" t="s">
        <v>566</v>
      </c>
      <c r="J84" s="755" t="s">
        <v>30</v>
      </c>
      <c r="K84" s="1413"/>
      <c r="L84" s="1264"/>
      <c r="M84" s="1196" t="s">
        <v>110</v>
      </c>
      <c r="N84" s="1414">
        <v>4004.55</v>
      </c>
      <c r="O84" s="1196" t="s">
        <v>110</v>
      </c>
      <c r="P84" s="1420" t="s">
        <v>38</v>
      </c>
      <c r="Q84" s="1416">
        <v>46121</v>
      </c>
      <c r="R84" s="1416" t="s">
        <v>238</v>
      </c>
      <c r="S84" s="1416"/>
      <c r="T84" s="1416"/>
      <c r="U84" s="1416"/>
      <c r="V84" s="1417">
        <v>303</v>
      </c>
      <c r="W84" s="1421">
        <v>290</v>
      </c>
      <c r="X84" s="1418">
        <f>SUM(V84-W84)</f>
        <v>13</v>
      </c>
      <c r="Y84" s="1266">
        <f t="shared" si="14"/>
        <v>0.95709570957095713</v>
      </c>
      <c r="Z84" s="1416">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8">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1447">
        <v>3244</v>
      </c>
      <c r="X154" s="1418">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447">
        <v>540</v>
      </c>
      <c r="X155" s="1418">
        <f t="shared" si="16"/>
        <v>5450</v>
      </c>
      <c r="Y155" s="29">
        <f t="shared" si="15"/>
        <v>9.0150250417362271E-2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8">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8">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8">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8">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8">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8">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8">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8">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8">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783</v>
      </c>
      <c r="T2" s="373" t="s">
        <v>784</v>
      </c>
      <c r="U2" s="373" t="s">
        <v>784</v>
      </c>
      <c r="V2" s="333">
        <v>158</v>
      </c>
      <c r="W2" s="1388">
        <v>195</v>
      </c>
      <c r="X2" s="44">
        <f t="shared" ref="X2:X20" si="0">SUM(V2-W2)</f>
        <v>-37</v>
      </c>
      <c r="Y2" s="3">
        <f t="shared" ref="Y2:Y20" si="1">IFERROR($W2/$V2, 0)</f>
        <v>1.2341772151898733</v>
      </c>
      <c r="Z2" s="30" t="s">
        <v>785</v>
      </c>
      <c r="AA2" s="1208">
        <v>1</v>
      </c>
      <c r="AB2" s="1208">
        <v>1</v>
      </c>
      <c r="AC2" s="1208">
        <v>1</v>
      </c>
      <c r="AD2" s="1399" t="s">
        <v>786</v>
      </c>
    </row>
    <row r="3" spans="1:30" ht="39.75" customHeight="1">
      <c r="A3" s="1287"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289" t="s">
        <v>38</v>
      </c>
      <c r="Q3" s="1248">
        <v>45932</v>
      </c>
      <c r="R3" s="1248" t="s">
        <v>110</v>
      </c>
      <c r="S3" s="363" t="s">
        <v>783</v>
      </c>
      <c r="T3" s="363">
        <v>46139</v>
      </c>
      <c r="U3" s="363">
        <v>46139</v>
      </c>
      <c r="V3" s="1249">
        <v>3997</v>
      </c>
      <c r="W3" s="1290">
        <v>4226</v>
      </c>
      <c r="X3" s="1250">
        <f t="shared" si="0"/>
        <v>-229</v>
      </c>
      <c r="Y3" s="365">
        <f t="shared" si="1"/>
        <v>1.0572929697272955</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9" t="s">
        <v>38</v>
      </c>
      <c r="Q4" s="370">
        <v>45932</v>
      </c>
      <c r="R4" s="370" t="s">
        <v>110</v>
      </c>
      <c r="S4" s="363" t="s">
        <v>783</v>
      </c>
      <c r="T4" s="363">
        <v>46140</v>
      </c>
      <c r="U4" s="363">
        <v>46140</v>
      </c>
      <c r="V4" s="671">
        <v>4716</v>
      </c>
      <c r="W4" s="1388">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2"/>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3"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784</v>
      </c>
      <c r="U21" s="373" t="s">
        <v>784</v>
      </c>
      <c r="V21" s="9">
        <v>2136</v>
      </c>
      <c r="W21" s="1402">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784</v>
      </c>
      <c r="U22" s="373" t="s">
        <v>784</v>
      </c>
      <c r="V22" s="1006">
        <v>105</v>
      </c>
      <c r="W22" s="1386">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784</v>
      </c>
      <c r="U23" s="373" t="s">
        <v>784</v>
      </c>
      <c r="V23" s="1006">
        <v>406</v>
      </c>
      <c r="W23" s="1386">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784</v>
      </c>
      <c r="U24" s="373" t="s">
        <v>784</v>
      </c>
      <c r="V24" s="1006">
        <v>742</v>
      </c>
      <c r="W24" s="1386">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784</v>
      </c>
      <c r="U25" s="373" t="s">
        <v>784</v>
      </c>
      <c r="V25" s="707">
        <v>1831</v>
      </c>
      <c r="W25" s="1396">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785</v>
      </c>
      <c r="X4" s="1208">
        <v>1</v>
      </c>
      <c r="Y4" s="1208">
        <v>1</v>
      </c>
      <c r="Z4" s="1208">
        <v>1</v>
      </c>
      <c r="AA4" s="59">
        <v>46133</v>
      </c>
      <c r="AB4" s="379">
        <v>46133</v>
      </c>
      <c r="AC4" s="1405"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847</v>
      </c>
    </row>
    <row r="154" spans="1:29" ht="39.75" customHeight="1">
      <c r="A154" s="1441"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885</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885</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885</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885</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885</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4" t="s">
        <v>577</v>
      </c>
      <c r="B2958" s="1449" t="s">
        <v>1419</v>
      </c>
      <c r="C2958" s="23">
        <v>46140</v>
      </c>
      <c r="D2958" s="11">
        <v>276</v>
      </c>
      <c r="G2958" t="s">
        <v>1417</v>
      </c>
    </row>
    <row r="2959" spans="1:7">
      <c r="A2959" s="1444" t="s">
        <v>598</v>
      </c>
      <c r="B2959" s="1450" t="s">
        <v>2502</v>
      </c>
      <c r="C2959" s="23">
        <v>46140</v>
      </c>
      <c r="D2959" s="11">
        <v>857</v>
      </c>
      <c r="G2959" t="s">
        <v>1417</v>
      </c>
    </row>
    <row r="2960" spans="1:7">
      <c r="A2960" s="1444" t="s">
        <v>583</v>
      </c>
      <c r="B2960" s="1450" t="s">
        <v>52</v>
      </c>
      <c r="C2960" s="23">
        <v>46140</v>
      </c>
      <c r="D2960" s="89">
        <v>674</v>
      </c>
      <c r="G2960" t="s">
        <v>1417</v>
      </c>
    </row>
    <row r="2961" spans="1:7">
      <c r="A2961" s="1446" t="s">
        <v>580</v>
      </c>
      <c r="B2961" s="1445" t="s">
        <v>2502</v>
      </c>
      <c r="C2961" s="23">
        <v>46140</v>
      </c>
      <c r="D2961" s="89">
        <v>2304</v>
      </c>
      <c r="G2961" t="s">
        <v>1417</v>
      </c>
    </row>
    <row r="2962" spans="1:7">
      <c r="A2962" s="1446" t="s">
        <v>643</v>
      </c>
      <c r="B2962" s="1445"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G2969" t="s">
        <v>1417</v>
      </c>
    </row>
    <row r="2970" spans="1:7">
      <c r="A2970" s="1242" t="s">
        <v>592</v>
      </c>
      <c r="B2970" s="1242" t="s">
        <v>54</v>
      </c>
      <c r="C2970" s="23">
        <v>46141</v>
      </c>
      <c r="G2970" t="s">
        <v>1417</v>
      </c>
    </row>
    <row r="2971" spans="1:7">
      <c r="A2971" s="1242" t="s">
        <v>609</v>
      </c>
      <c r="B2971" s="1242" t="s">
        <v>52</v>
      </c>
      <c r="C2971" s="23">
        <v>46141</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1E2C12-6EEE-437D-8D0A-0DE72DD0B3F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2026-04-29T16:54:05Z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