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1" documentId="8_{941262AC-BC69-4A39-A0F5-E6C0C5A7C19A}" xr6:coauthVersionLast="47" xr6:coauthVersionMax="47" xr10:uidLastSave="{84B787AC-FE37-4C3B-A300-C18BB1FDD1B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717" r:id="rId12"/>
    <pivotCache cacheId="4718" r:id="rId13"/>
    <pivotCache cacheId="4719" r:id="rId14"/>
    <pivotCache cacheId="4720" r:id="rId15"/>
    <pivotCache cacheId="4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<sst xmlns="http://schemas.openxmlformats.org/spreadsheetml/2006/main" count="19091" uniqueCount="2420">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</sst>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7" t="s">
        <v>0</v>
      </c>
      <c r="B1" s="1397"/>
      <c r="C1" s="1397"/>
      <c r="D1" s="1397"/>
      <c r="E1" s="1397"/>
      <c r="F1" s="1397"/>
      <c r="G1" s="1397"/>
      <c r="H1" s="1397"/>
      <c r="I1" s="1397"/>
      <c r="J1" s="1397"/>
      <c r="K1" s="1397"/>
      <c r="L1" s="1397"/>
      <c r="M1" s="1397"/>
      <c r="N1" s="1397"/>
      <c r="O1" s="1397"/>
      <c r="P1" s="1397"/>
      <c r="Q1" s="1084"/>
      <c r="S1" s="1084"/>
      <c r="T1" s="1084"/>
      <c r="U1" s="1084"/>
      <c r="V1" s="1084"/>
      <c r="W1" s="1084"/>
      <c r="X1" s="1084"/>
      <c r="Y1" s="1084"/>
      <c r="Z1" s="1084"/>
    </row>
    <row r="2" spans="1:26" ht="24.95" customHeight="1">
      <c r="A2" s="1398" t="str">
        <f ca="1">"Last Updated: "&amp;TEXT(NOW(),"MM/DD/YYYY  h:mm AM/PM")</f>
        <v>Last Updated: 03/27/2026  3:09 PM</v>
      </c>
      <c r="B2" s="1398"/>
      <c r="C2" s="1398"/>
      <c r="D2" s="1398"/>
      <c r="E2" s="1398"/>
      <c r="F2" s="1398"/>
      <c r="G2" s="1398"/>
      <c r="H2" s="1398"/>
      <c r="I2" s="1398"/>
      <c r="J2" s="1398"/>
      <c r="K2" s="1398"/>
      <c r="L2" s="1398"/>
      <c r="M2" s="1398"/>
      <c r="N2" s="1398"/>
      <c r="O2" s="1398"/>
      <c r="P2" s="139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6" t="s">
        <v>1</v>
      </c>
      <c r="B4" s="1426"/>
      <c r="C4" s="1426"/>
      <c r="D4" s="1426"/>
      <c r="E4" s="1426"/>
      <c r="F4" s="1426"/>
      <c r="G4" s="1426"/>
      <c r="H4" s="142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9" t="s">
        <v>7</v>
      </c>
      <c r="B7" s="1399"/>
      <c r="C7" s="1399"/>
      <c r="D7" s="1399"/>
      <c r="E7" s="1399"/>
      <c r="F7" s="1399"/>
      <c r="G7" s="1399"/>
      <c r="H7" s="1399"/>
      <c r="I7" s="1399"/>
      <c r="J7" s="1399"/>
      <c r="K7" s="1399"/>
      <c r="L7" s="1399"/>
      <c r="M7" s="1399"/>
      <c r="N7" s="1399"/>
      <c r="O7" s="1399"/>
      <c r="P7" s="139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0" t="s">
        <v>8</v>
      </c>
      <c r="B9" s="1401"/>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402"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403"/>
      <c r="C10" s="1084"/>
      <c r="D10" s="1402"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404"/>
      <c r="F10" s="1403"/>
      <c r="G10" s="1084"/>
      <c r="H10" s="1405"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51017</v>
      </c>
      <c r="I10" s="1406"/>
      <c r="J10" s="1407"/>
      <c r="K10" s="1084"/>
      <c r="L10" s="1408"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652598</v>
      </c>
      <c r="M10" s="1409"/>
      <c r="N10" s="1410"/>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1">
        <f>IFERROR(H10/D10,0)</f>
        <v>7.2506981801127038E-2</v>
      </c>
      <c r="B13" s="1412"/>
      <c r="C13" s="1084"/>
      <c r="D13" s="1417"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18"/>
      <c r="F13" s="1419"/>
      <c r="G13" s="1084"/>
      <c r="H13" s="1402"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404"/>
      <c r="J13" s="1403"/>
      <c r="K13" s="1084"/>
      <c r="L13" s="1394">
        <f>COUNTA('Completed Projects Pending PW'!A2:A40)-COUNTIF('Completed Projects Pending PW'!A2:A40,"")</f>
        <v>17</v>
      </c>
      <c r="M13" s="1395"/>
      <c r="N13" s="139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6" t="s">
        <v>16</v>
      </c>
      <c r="B15" s="1416"/>
      <c r="C15" s="1416"/>
      <c r="D15" s="1416"/>
      <c r="E15" s="1084"/>
      <c r="F15" s="1416" t="s">
        <v>17</v>
      </c>
      <c r="G15" s="1416"/>
      <c r="H15" s="1416"/>
      <c r="I15" s="1416"/>
      <c r="J15" s="1084"/>
      <c r="K15" s="1416" t="s">
        <v>18</v>
      </c>
      <c r="L15" s="1416"/>
      <c r="M15" s="1416"/>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0.3942012681529965</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7.2506981801127038E-2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6" t="s">
        <v>44</v>
      </c>
      <c r="B27" s="1416"/>
      <c r="C27" s="1416"/>
      <c r="D27" s="1416"/>
      <c r="F27" s="1420" t="s">
        <v>45</v>
      </c>
      <c r="G27" s="1420"/>
      <c r="H27" s="1420"/>
      <c r="I27" s="142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3" t="s">
        <v>65</v>
      </c>
      <c r="B39" s="1413"/>
      <c r="C39" s="1413"/>
      <c r="D39" s="1413"/>
      <c r="E39" s="1413"/>
      <c r="F39" s="1413"/>
      <c r="G39" s="1413"/>
      <c r="H39" s="1413"/>
      <c r="I39" s="1413"/>
      <c r="J39" s="1413"/>
      <c r="K39" s="1414"/>
      <c r="L39" s="1414"/>
      <c r="M39" s="1414"/>
      <c r="N39" s="1414"/>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5" t="s">
        <v>66</v>
      </c>
      <c r="B60" s="1415"/>
      <c r="C60" s="1415"/>
      <c r="D60" s="1415"/>
      <c r="E60" s="1415"/>
      <c r="F60" s="1415"/>
      <c r="G60" s="1415"/>
      <c r="H60" s="1415"/>
      <c r="I60" s="1415"/>
      <c r="J60" s="1415"/>
      <c r="K60" s="1415"/>
      <c r="L60" s="1415"/>
      <c r="M60" s="1415"/>
      <c r="N60" s="1415"/>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U37" activePane="topRight" state="frozen"/>
      <selection pane="topRight" activeCell="V47" sqref="V47:V4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06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7"/>
      <c r="L49" s="1360"/>
      <c r="M49" s="717" t="s">
        <v>110</v>
      </c>
      <c r="N49" s="1428">
        <v>43061.3</v>
      </c>
      <c r="O49" s="717" t="s">
        <v>110</v>
      </c>
      <c r="P49" s="1429" t="s">
        <v>29</v>
      </c>
      <c r="Q49" s="1065">
        <v>46087</v>
      </c>
      <c r="R49" s="1430"/>
      <c r="S49" s="1430"/>
      <c r="T49" s="1430"/>
      <c r="U49" s="1431">
        <v>11789</v>
      </c>
      <c r="V49" s="1432"/>
      <c r="W49" s="1432">
        <f>SUM(U49-V49)</f>
        <v>11789</v>
      </c>
      <c r="X49" s="1362">
        <f>IFERROR($V49/$U49, 0)</f>
        <v>0</v>
      </c>
      <c r="Y49" s="143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2">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06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D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8" activePane="topRight" state="frozen"/>
      <selection pane="topRight" activeCell="T246" sqref="T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4" workbookViewId="0">
      <selection activeCell="J1446" sqref="J1446"/>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591</v>
      </c>
      <c r="E1417">
        <v>438</v>
      </c>
      <c r="G1417">
        <v>438</v>
      </c>
    </row>
    <row r="1418" spans="1:7">
      <c r="A1418" t="s">
        <v>782</v>
      </c>
    </row>
    <row r="1419" spans="1:7">
      <c r="A1419" t="s">
        <v>650</v>
      </c>
      <c r="B1419">
        <v>225</v>
      </c>
      <c r="C1419">
        <v>135</v>
      </c>
      <c r="D1419">
        <v>494</v>
      </c>
      <c r="E1419">
        <v>333</v>
      </c>
      <c r="G1419">
        <v>1187</v>
      </c>
    </row>
    <row r="1420" spans="1:7">
      <c r="A1420" t="s">
        <v>785</v>
      </c>
    </row>
    <row r="1421" spans="1:7">
      <c r="A1421" t="s">
        <v>780</v>
      </c>
    </row>
    <row r="1422" spans="1:7">
      <c r="A1422" t="s">
        <v>666</v>
      </c>
      <c r="D1422">
        <v>2020</v>
      </c>
      <c r="E1422">
        <v>1855</v>
      </c>
      <c r="G1422">
        <v>3875</v>
      </c>
    </row>
    <row r="1423" spans="1:7">
      <c r="A1423" t="s">
        <v>774</v>
      </c>
      <c r="B1423">
        <v>735</v>
      </c>
      <c r="C1423">
        <v>755</v>
      </c>
      <c r="D1423">
        <v>897</v>
      </c>
      <c r="E1423">
        <v>583</v>
      </c>
      <c r="G1423">
        <v>2970</v>
      </c>
    </row>
    <row r="1424" spans="1:7">
      <c r="A1424" t="s">
        <v>1435</v>
      </c>
      <c r="C1424">
        <v>513</v>
      </c>
      <c r="G1424">
        <v>513</v>
      </c>
    </row>
    <row r="1425" spans="1:7">
      <c r="A1425" t="s">
        <v>652</v>
      </c>
      <c r="D1425">
        <v>172</v>
      </c>
      <c r="G1425">
        <v>172</v>
      </c>
    </row>
    <row r="1426" spans="1:7">
      <c r="A1426" t="s">
        <v>814</v>
      </c>
      <c r="D1426">
        <v>918</v>
      </c>
      <c r="G1426">
        <v>918</v>
      </c>
    </row>
    <row r="1427" spans="1:7">
      <c r="A1427" t="s">
        <v>826</v>
      </c>
    </row>
    <row r="1428" spans="1:7">
      <c r="A1428" t="s">
        <v>824</v>
      </c>
      <c r="D1428">
        <v>7</v>
      </c>
      <c r="G1428">
        <v>7</v>
      </c>
    </row>
    <row r="1429" spans="1:7">
      <c r="A1429" t="s">
        <v>683</v>
      </c>
      <c r="E1429">
        <v>265</v>
      </c>
      <c r="G1429">
        <v>265</v>
      </c>
    </row>
    <row r="1430" spans="1:7">
      <c r="A1430" t="s">
        <v>469</v>
      </c>
      <c r="B1430">
        <v>960</v>
      </c>
      <c r="C1430">
        <v>1403</v>
      </c>
      <c r="D1430">
        <v>4508</v>
      </c>
      <c r="E1430">
        <v>3474</v>
      </c>
      <c r="G1430">
        <v>10345</v>
      </c>
    </row>
    <row r="1433" spans="1:7">
      <c r="A1433" s="12" t="s">
        <v>1360</v>
      </c>
      <c r="B1433" s="12" t="s">
        <v>1359</v>
      </c>
    </row>
    <row r="1434" spans="1:7">
      <c r="A1434" s="12" t="s">
        <v>1361</v>
      </c>
      <c r="B1434" s="48">
        <v>46111</v>
      </c>
      <c r="C1434" t="s">
        <v>469</v>
      </c>
    </row>
    <row r="1435" spans="1:7">
      <c r="A1435" t="s">
        <v>452</v>
      </c>
    </row>
    <row r="1436" spans="1:7">
      <c r="A1436"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E2849" sqref="E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0E64A47-50FC-46BB-86E2-217132CBDB0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2026-03-27T19:09:16Z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