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37" documentId="8_{DCF85A03-1EEC-410A-B6A1-333228F65FDB}" xr6:coauthVersionLast="47" xr6:coauthVersionMax="47" xr10:uidLastSave="{618A1652-170B-46A1-A6D0-58316D44C6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39" r:id="rId12"/>
    <pivotCache cacheId="440" r:id="rId13"/>
    <pivotCache cacheId="441" r:id="rId14"/>
    <pivotCache cacheId="442" r:id="rId15"/>
    <pivotCache cacheId="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7" i="30"/>
  <c r="V309" i="30"/>
  <c r="V5" i="30"/>
  <c r="V334" i="30"/>
  <c r="V175" i="30"/>
  <c r="V23" i="30"/>
  <c r="V9" i="30"/>
  <c r="V181" i="30"/>
  <c r="V178" i="30"/>
  <c r="V179" i="30"/>
  <c r="V22" i="30"/>
  <c r="V31" i="30"/>
  <c r="V27" i="30"/>
  <c r="V152" i="30"/>
  <c r="V151" i="30"/>
  <c r="V303" i="30"/>
  <c r="V311" i="30"/>
  <c r="V319" i="30"/>
  <c r="V10" i="30"/>
  <c r="V320" i="30"/>
  <c r="V32" i="30"/>
  <c r="V29" i="30"/>
  <c r="V176" i="30"/>
  <c r="V301" i="30"/>
  <c r="V321" i="30"/>
  <c r="V180" i="30"/>
  <c r="V28"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<sst xmlns="http://schemas.openxmlformats.org/spreadsheetml/2006/main" count="22205" uniqueCount="2713">
  <si>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</si>
  <si>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</si>
  <si>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</si>
  <si>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</si>
  <si>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</si>
  <si>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</si>
  <si>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</si>
  <si>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</si>
  <si>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</si>
  <si>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</si>
  <si>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</si>
  <si>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</si>
  <si>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</si>
  <si>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</si>
  <si>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</si>
  <si>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</si>
  <si>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</si>
  <si>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</si>
  <si>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</si>
  <si>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</si>
  <si>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</si>
  <si>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</si>
  <si>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</si>
  <si>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</si>
  <si>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</si>
  <si>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</si>
  <si>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</si>
  <si>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</si>
  <si>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</si>
  <si>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</si>
  <si>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</si>
  <si>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</si>
  <si>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</si>
  <si>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</si>
  <si>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</si>
  <si>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</si>
  <si>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</si>
  <si>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</si>
  <si>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</si>
  <si>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</si>
  <si>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</si>
  <si>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</si>
  <si>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</si>
  <si>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</si>
  <si>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</si>
  <si>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</si>
  <si>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</si>
  <si>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</si>
  <si>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</si>
  <si>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</si>
  <si>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</si>
  <si>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</si>
  <si>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</si>
  <si>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</si>
  <si>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</si>
  <si>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</si>
  <si>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</si>
  <si>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</si>
  <si>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</si>
  <si>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</si>
  <si>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</si>
  <si>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</si>
  <si>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</si>
  <si>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</si>
  <si>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</si>
  <si>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</si>
  <si>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</si>
  <si>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</si>
  <si>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</si>
  <si>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</si>
  <si>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</si>
  <si>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</si>
  <si>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</si>
  <si>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</si>
  <si>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</si>
  <si>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</si>
  <si>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</si>
  <si>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</si>
  <si>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</si>
  <si>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</si>
  <si>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</si>
  <si>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</si>
  <si>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</si>
  <si>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</si>
  <si>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</si>
  <si>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</si>
  <si>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</si>
  <si>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</si>
  <si>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</si>
  <si>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</si>
  <si>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</si>
  <si>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</si>
  <si>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</si>
  <si>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</si>
  <si>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</si>
  <si>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</si>
  <si>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</si>
  <si>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</si>
  <si>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</si>
  <si>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</si>
  <si>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</si>
  <si>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</si>
  <si>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</si>
  <si>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</si>
  <si>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</si>
  <si>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</si>
  <si>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</si>
  <si>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</si>
  <si>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</si>
  <si>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</si>
  <si>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</si>
  <si>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</si>
  <si>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</si>
  <si>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</si>
  <si>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</si>
  <si>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</si>
  <si>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</si>
  <si>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</si>
  <si>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</si>
  <si>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</si>
  <si>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</si>
  <si>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</si>
  <si>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</si>
  <si>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</si>
  <si>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</si>
  <si>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</si>
  <si>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</si>
  <si>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</si>
  <si>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</si>
  <si>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</si>
  <si>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</si>
  <si>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</si>
  <si>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</si>
  <si>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</si>
  <si>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</si>
  <si>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</si>
  <si>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</si>
  <si>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</si>
  <si>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</si>
  <si>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</si>
  <si>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</si>
  <si>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</si>
  <si>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</si>
  <si>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</si>
  <si>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</si>
  <si>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</si>
  <si>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</si>
  <si>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</si>
  <si>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</si>
  <si>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</si>
  <si>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</si>
  <si>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</si>
  <si>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</si>
  <si>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</si>
  <si>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</si>
  <si>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</si>
  <si>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</si>
  <si>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</si>
  <si>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</si>
  <si>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</si>
  <si>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</si>
  <si>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</si>
  <si>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</si>
  <si>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</si>
  <si>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</si>
  <si>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</si>
  <si>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</si>
  <si>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</si>
  <si>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</si>
  <si>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</si>
  <si>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</si>
  <si>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</si>
  <si>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</si>
  <si>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</si>
  <si>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</si>
  <si>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</si>
  <si>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</si>
  <si>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</si>
  <si>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</si>
  <si>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</si>
  <si>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</si>
  <si>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</si>
  <si>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</si>
  <si>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</si>
  <si>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</si>
  <si>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</si>
  <si>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</si>
  <si>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</si>
  <si>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</si>
  <si>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</si>
  <si>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</si>
  <si>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</si>
  <si>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</si>
  <si>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</si>
  <si>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</si>
  <si>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</si>
  <si>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</si>
  <si>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</si>
  <si>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</si>
  <si>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</si>
  <si>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</si>
  <si>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</si>
  <si>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</si>
  <si>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</si>
  <si>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</si>
  <si>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</si>
  <si>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</si>
  <si>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</si>
  <si>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</si>
  <si>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</si>
  <si>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</si>
  <si>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</si>
  <si>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</si>
  <si>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</si>
  <si>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</si>
  <si>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</si>
  <si>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</si>
  <si>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</si>
  <si>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</si>
  <si>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</si>
  <si>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</si>
  <si>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</si>
  <si>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</si>
  <si>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</si>
  <si>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</si>
  <si>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</si>
  <si>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</si>
  <si>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</si>
  <si>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</si>
  <si>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</si>
  <si>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</si>
  <si>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</si>
  <si>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</si>
  <si>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</si>
  <si>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</si>
  <si>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</si>
  <si>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</si>
  <si>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</si>
  <si>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</si>
  <si>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</si>
  <si>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</si>
  <si>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</si>
  <si>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</si>
  <si>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</si>
  <si>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</si>
  <si>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</si>
  <si>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</si>
  <si>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</si>
  <si>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</si>
  <si>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</si>
  <si>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</si>
  <si>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</si>
  <si>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</si>
  <si>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</si>
  <si>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</si>
  <si>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</si>
  <si>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</si>
  <si>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</si>
  <si>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</si>
  <si>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</si>
  <si>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</si>
  <si>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</si>
  <si>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</si>
  <si>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</si>
  <si>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</si>
  <si>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</si>
  <si>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</si>
  <si>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</si>
  <si>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</si>
  <si>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</si>
  <si>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</si>
  <si>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</si>
  <si>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</si>
  <si>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</si>
  <si>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</si>
  <si>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</si>
  <si>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</si>
  <si>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</si>
  <si>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</si>
  <si>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</si>
  <si>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</si>
  <si>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</si>
  <si>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</si>
  <si>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</si>
  <si>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</si>
  <si>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</si>
  <si>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</si>
  <si>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</si>
  <si>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</si>
  <si>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</si>
  <si>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</si>
  <si>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</si>
  <si>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</si>
  <si>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</si>
  <si>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</si>
  <si>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</si>
  <si>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</si>
  <si>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</si>
  <si>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</si>
  <si>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</si>
  <si>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</si>
  <si>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</si>
  <si>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</si>
  <si>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</si>
  <si>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</si>
  <si>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</si>
  <si>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</si>
  <si>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</si>
  <si>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</si>
  <si>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</si>
  <si>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</si>
  <si>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</si>
  <si>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</si>
  <si>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</si>
  <si>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</si>
  <si>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</si>
  <si>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</si>
  <si>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</si>
  <si>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</si>
  <si>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</si>
  <si>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</si>
  <si>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</si>
  <si>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</si>
  <si>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</si>
  <si>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</si>
  <si>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</si>
  <si>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</si>
  <si>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</si>
  <si>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</si>
  <si>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</si>
  <si>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</si>
  <si>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</si>
  <si>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</si>
  <si>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</si>
  <si>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</si>
  <si>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</si>
  <si>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</si>
  <si>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</si>
  <si>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</si>
  <si>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</si>
  <si>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</si>
  <si>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</si>
  <si>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</si>
  <si>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</si>
  <si>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</si>
  <si>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</si>
  <si>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</si>
  <si>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</si>
  <si>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</si>
  <si>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</si>
  <si>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</si>
  <si>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</si>
  <si>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</si>
  <si>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</si>
  <si>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</si>
  <si>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</si>
  <si>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</si>
  <si>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</si>
  <si>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</si>
  <si>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</si>
  <si>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</si>
  <si>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</si>
  <si>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</si>
  <si>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</si>
  <si>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</si>
  <si>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</si>
  <si>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</si>
  <si>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</si>
  <si>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</si>
  <si>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</si>
  <si>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</si>
  <si>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</si>
  <si>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</si>
  <si>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</si>
  <si>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</si>
  <si>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</si>
  <si>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</si>
  <si>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</si>
  <si>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</si>
  <si>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</si>
  <si>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</si>
  <si>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</si>
  <si>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</si>
  <si>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</si>
  <si>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</si>
  <si>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</si>
  <si>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</si>
  <si>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</si>
  <si>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</si>
  <si>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</si>
  <si>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</si>
  <si>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</si>
  <si>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</si>
  <si>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</si>
  <si>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</si>
  <si>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</si>
  <si>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</si>
  <si>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</si>
  <si>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</si>
  <si>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</si>
  <si>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</si>
  <si>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</si>
  <si>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</si>
  <si>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</si>
  <si>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</si>
  <si>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</si>
  <si>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</si>
  <si>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</si>
  <si>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</si>
  <si>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</si>
  <si>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</si>
  <si>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</si>
  <si>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</si>
  <si>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</si>
  <si>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</si>
  <si>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</si>
  <si>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</si>
  <si>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</si>
  <si>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</si>
  <si>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</si>
  <si>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</si>
  <si>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</si>
  <si>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</si>
  <si>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</si>
  <si>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</si>
  <si>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</si>
  <si>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</si>
  <si>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</si>
  <si>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</si>
  <si>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</si>
  <si>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</si>
  <si>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</si>
  <si>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</si>
  <si>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</si>
  <si>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</si>
  <si>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</si>
  <si>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</si>
  <si>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</si>
  <si>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</si>
  <si>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</si>
  <si>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</si>
  <si>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</si>
  <si>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</si>
  <si>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</si>
  <si>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</si>
  <si>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</si>
  <si>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</si>
  <si>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</si>
  <si>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</si>
  <si>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</si>
  <si>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</si>
  <si>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</si>
  <si>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</si>
  <si>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</si>
  <si>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</si>
  <si>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</si>
  <si>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</si>
  <si>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</si>
  <si>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</si>
  <si>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</si>
  <si>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</si>
  <si>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</si>
  <si>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</si>
  <si>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</si>
  <si>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</si>
  <si>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</si>
  <si>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</si>
  <si>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</si>
  <si>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</si>
  <si>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</si>
  <si>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</si>
  <si>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</si>
  <si>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</si>
  <si>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</si>
  <si>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</si>
  <si>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</si>
  <si>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</si>
  <si>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</si>
  <si>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</si>
  <si>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</si>
  <si>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</si>
  <si>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</si>
  <si>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</si>
  <si>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</si>
  <si>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</si>
  <si>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</si>
  <si>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</si>
  <si>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</si>
  <si>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</si>
  <si>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</si>
  <si>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</si>
  <si>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</si>
  <si>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</si>
  <si>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</si>
  <si>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</si>
  <si>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</si>
  <si>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</si>
  <si>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</si>
  <si>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</si>
  <si>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</si>
  <si>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</si>
  <si>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</si>
  <si>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</si>
  <si>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</si>
  <si>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</si>
  <si>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</si>
  <si>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</si>
  <si>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</si>
  <si>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</si>
  <si>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</si>
  <si>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</si>
  <si>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</si>
  <si>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</si>
  <si>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</si>
  <si>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</si>
  <si>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</si>
  <si>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</si>
  <si>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</si>
  <si>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</si>
  <si>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</si>
  <si>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</si>
  <si>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</si>
  <si>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</si>
  <si>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</si>
  <si>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</si>
  <si>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</si>
  <si>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</si>
  <si>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</si>
  <si>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</si>
  <si>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</si>
  <si>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</si>
  <si>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</si>
  <si>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</si>
  <si>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</si>
  <si>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</si>
  <si>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</si>
  <si>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</si>
  <si>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</si>
  <si>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</si>
  <si>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</si>
  <si>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</si>
  <si>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</si>
  <si>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</si>
  <si>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</si>
  <si>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</si>
  <si>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</si>
  <si>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</si>
  <si>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</si>
  <si>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</si>
  <si>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</si>
  <si>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</si>
  <si>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</si>
  <si>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</si>
  <si>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</si>
  <si>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</si>
  <si>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</si>
  <si>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</si>
  <si>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</si>
  <si>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</si>
  <si>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</si>
  <si>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</si>
  <si>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</si>
  <si>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</si>
  <si>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</si>
  <si>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</si>
  <si>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</si>
  <si>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</si>
  <si>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</si>
  <si>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</si>
  <si>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</si>
  <si>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</si>
  <si>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</si>
  <si>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</si>
  <si>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</si>
  <si>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</si>
  <si>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</si>
  <si>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</si>
  <si>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</si>
  <si>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</si>
  <si>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</si>
  <si>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</si>
  <si>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</si>
  <si>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</si>
  <si>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</si>
  <si>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</si>
  <si>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</si>
  <si>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</si>
  <si>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</si>
  <si>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</si>
  <si>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</si>
  <si>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</si>
  <si>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</si>
  <si>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</si>
  <si>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</si>
  <si>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</si>
  <si>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</si>
  <si>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</si>
  <si>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</si>
  <si>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</si>
  <si>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</si>
  <si>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</si>
  <si>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</si>
  <si>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</si>
  <si>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</si>
  <si>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</si>
  <si>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</si>
  <si>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</si>
  <si>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</si>
  <si>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</si>
  <si>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</si>
  <si>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</si>
  <si>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</si>
  <si>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</si>
  <si>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</si>
  <si>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</si>
  <si>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</si>
  <si>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</si>
  <si>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</si>
  <si>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</si>
  <si>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</si>
  <si>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</si>
  <si>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</si>
  <si>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</si>
  <si>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</si>
  <si>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</si>
  <si>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</si>
  <si>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</si>
  <si>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</si>
  <si>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</si>
  <si>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</si>
  <si>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</si>
  <si>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</si>
  <si>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</si>
  <si>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</si>
  <si>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</si>
  <si>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</si>
  <si>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</si>
  <si>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</si>
  <si>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</si>
  <si>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</si>
  <si>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</si>
  <si>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</si>
  <si>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</si>
  <si>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</si>
  <si>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</si>
  <si>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</si>
  <si>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</si>
  <si>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</si>
  <si>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</si>
  <si>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</si>
  <si>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</si>
  <si>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</si>
  <si>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</si>
  <si>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</si>
  <si>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</si>
  <si>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</si>
  <si>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</si>
  <si>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</si>
  <si>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</si>
  <si>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</si>
  <si>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</si>
  <si>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</si>
  <si>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</si>
  <si>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</si>
  <si>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</si>
  <si>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</si>
  <si>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</si>
  <si>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</si>
  <si>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</si>
  <si>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</si>
  <si>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</si>
  <si>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</si>
  <si>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</si>
  <si>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</si>
  <si>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</si>
  <si>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</si>
  <si>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</si>
  <si>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</si>
  <si>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</si>
  <si>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</si>
  <si>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</si>
  <si>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</si>
  <si>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</si>
  <si>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</si>
  <si>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</si>
  <si>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</si>
  <si>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</si>
  <si>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</si>
  <si>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</si>
  <si>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</si>
  <si>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</si>
  <si>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</si>
  <si>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</si>
  <si>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</si>
  <si>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</si>
  <si>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</si>
  <si>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</si>
  <si>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</si>
  <si>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</si>
  <si>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</si>
  <si>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</si>
  <si>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</si>
  <si>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</si>
  <si>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</si>
  <si>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</si>
  <si>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</si>
  <si>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</si>
  <si>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</si>
  <si>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</si>
  <si>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</si>
  <si>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</si>
  <si>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</si>
  <si>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</si>
  <si>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</si>
  <si>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</si>
  <si>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</si>
  <si>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</si>
  <si>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</si>
  <si>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</si>
  <si>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</si>
  <si>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</si>
  <si>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</si>
  <si>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</si>
  <si>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</si>
  <si>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</si>
  <si>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</si>
  <si>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</si>
  <si>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</si>
  <si>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</si>
  <si>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</si>
  <si>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</si>
  <si>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</si>
  <si>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</si>
  <si>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</si>
  <si>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</si>
  <si>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</si>
  <si>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</si>
  <si>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</si>
  <si>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</si>
  <si>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</si>
  <si>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</si>
  <si>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</si>
  <si>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</si>
  <si>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</si>
  <si>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</si>
  <si>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</si>
  <si>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</si>
  <si>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</si>
  <si>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</si>
  <si>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</si>
  <si>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</si>
  <si>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</si>
  <si>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</si>
  <si>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</si>
  <si>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</si>
  <si>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</si>
  <si>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</si>
  <si>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</si>
  <si>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</si>
  <si>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</si>
  <si>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</si>
  <si>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</si>
  <si>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</si>
  <si>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</si>
  <si>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</si>
  <si>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</si>
  <si>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</si>
  <si>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</si>
  <si>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</si>
  <si>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</si>
  <si>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</si>
  <si>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</si>
  <si>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</si>
  <si>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</si>
  <si>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</si>
  <si>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</si>
  <si>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</si>
  <si>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</si>
  <si>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</si>
  <si>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</si>
  <si>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</si>
  <si>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</si>
  <si>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</si>
  <si>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</si>
  <si>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</si>
  <si>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</si>
  <si>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</si>
  <si>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</si>
  <si>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</si>
  <si>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</si>
  <si>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</si>
  <si>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</si>
  <si>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</si>
  <si>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</si>
  <si>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</si>
  <si>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</si>
  <si>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</si>
  <si>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</si>
  <si>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</si>
  <si>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</si>
  <si>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</si>
  <si>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</si>
  <si>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</si>
  <si>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</si>
  <si>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</si>
  <si>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</si>
  <si>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</si>
  <si>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</si>
  <si>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</si>
  <si>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</si>
  <si>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</si>
  <si>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</si>
  <si>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</si>
  <si>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</si>
  <si>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</si>
  <si>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</si>
  <si>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</si>
  <si>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</si>
  <si>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</si>
  <si>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</si>
  <si>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</si>
  <si>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</si>
  <si>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</si>
  <si>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</si>
  <si>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</si>
  <si>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</si>
  <si>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</si>
  <si>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</si>
  <si>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</si>
  <si>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</si>
  <si>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</si>
  <si>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</si>
  <si>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</si>
  <si>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</si>
  <si>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</si>
  <si>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</si>
  <si>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</si>
  <si>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</si>
  <si>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</si>
  <si>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</si>
  <si>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</si>
  <si>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</si>
  <si>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</si>
  <si>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</si>
  <si>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</si>
  <si>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</si>
  <si>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</si>
  <si>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</si>
  <si>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</si>
  <si>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</si>
  <si>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</si>
  <si>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</si>
  <si>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</si>
  <si>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</si>
  <si>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</si>
  <si>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</si>
  <si>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</si>
  <si>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</si>
  <si>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</si>
  <si>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</si>
  <si>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</si>
  <si>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</si>
  <si>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</si>
  <si>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</si>
  <si>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</si>
  <si>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</si>
  <si>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</si>
  <si>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</si>
  <si>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</si>
  <si>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</si>
  <si>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</si>
  <si>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</si>
  <si>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</si>
  <si>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</si>
  <si>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</si>
  <si>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</si>
  <si>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</si>
  <si>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</si>
  <si>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</si>
  <si>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</si>
  <si>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</si>
  <si>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</si>
  <si>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</si>
  <si>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</si>
  <si>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</si>
  <si>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</si>
  <si>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</si>
  <si>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</si>
  <si>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</si>
  <si>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</si>
  <si>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</si>
  <si>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</si>
  <si>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</si>
  <si>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</si>
  <si>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</si>
  <si>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</si>
  <si>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</si>
  <si>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</si>
  <si>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</si>
  <si>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</si>
  <si>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</si>
  <si>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</si>
  <si>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</si>
  <si>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</si>
  <si>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</si>
  <si>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</si>
  <si>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</si>
  <si>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</si>
  <si>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</si>
  <si>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</si>
  <si>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</si>
  <si>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</si>
  <si>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</si>
  <si>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</si>
  <si>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</si>
  <si>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</si>
  <si>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</si>
  <si>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</si>
  <si>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</si>
  <si>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</si>
  <si>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</si>
  <si>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</si>
  <si>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</si>
  <si>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</si>
  <si>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</si>
  <si>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</si>
  <si>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</si>
  <si>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</si>
  <si>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</si>
  <si>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</si>
  <si>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</si>
  <si>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</si>
  <si>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</si>
  <si>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</si>
  <si>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</si>
  <si>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</si>
  <si>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</si>
  <si>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</si>
  <si>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</si>
  <si>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</si>
  <si>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</si>
  <si>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</si>
  <si>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</si>
  <si>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</si>
  <si>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</si>
  <si>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</si>
  <si>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</si>
  <si>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</si>
  <si>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</si>
  <si>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</si>
  <si>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</si>
  <si>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</si>
  <si>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</si>
  <si>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</si>
  <si>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</si>
  <si>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</si>
  <si>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</si>
  <si>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</si>
  <si>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</si>
  <si>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</si>
  <si>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</si>
  <si>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</si>
  <si>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</si>
  <si>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</si>
  <si>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</si>
  <si>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</si>
  <si>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</si>
  <si>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</si>
  <si>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</si>
  <si>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</si>
  <si>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</si>
  <si>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</si>
  <si>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</si>
  <si>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</si>
  <si>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</si>
  <si>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</si>
  <si>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</si>
  <si>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</si>
  <si>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</si>
  <si>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</si>
  <si>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</si>
  <si>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</si>
  <si>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</si>
  <si>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</si>
  <si>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</si>
  <si>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</si>
  <si>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</si>
  <si>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</si>
  <si>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</si>
  <si>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</si>
  <si>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</si>
  <si>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</si>
  <si>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</si>
  <si>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</si>
  <si>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</si>
  <si>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</si>
  <si>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</si>
  <si>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</si>
  <si>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</si>
  <si>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</si>
  <si>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</si>
  <si>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</si>
  <si>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</si>
  <si>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</si>
  <si>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</si>
  <si>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</si>
  <si>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</si>
  <si>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</si>
  <si>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</si>
  <si>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</si>
  <si>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</si>
  <si>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</si>
  <si>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</si>
  <si>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</si>
  <si>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</si>
  <si>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</si>
  <si>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</si>
  <si>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</si>
  <si>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</si>
  <si>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</si>
  <si>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</si>
  <si>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</si>
  <si>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</si>
  <si>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</si>
  <si>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</si>
  <si>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</si>
  <si>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</si>
  <si>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</si>
  <si>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</si>
  <si>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</si>
  <si>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</si>
  <si>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</si>
  <si>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</si>
  <si>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</si>
  <si>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</si>
  <si>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</si>
  <si>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</si>
  <si>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</si>
  <si>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</si>
  <si>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</si>
  <si>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</si>
  <si>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</si>
  <si>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</si>
  <si>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</si>
  <si>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</si>
  <si>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</si>
  <si>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</si>
  <si>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</si>
  <si>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</si>
  <si>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</si>
  <si>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</si>
  <si>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</si>
  <si>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</si>
  <si>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</si>
  <si>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</si>
  <si>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</si>
  <si>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</si>
  <si>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</si>
  <si>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</si>
  <si>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</si>
  <si>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</si>
  <si>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</si>
  <si>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</si>
  <si>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</si>
  <si>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</si>
  <si>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</si>
  <si>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</si>
  <si>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</si>
  <si>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</si>
  <si>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</si>
  <si>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</si>
  <si>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</si>
  <si>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</si>
  <si>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</si>
  <si>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</si>
  <si>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</si>
  <si>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</si>
  <si>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</si>
  <si>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</si>
  <si>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</si>
  <si>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</si>
  <si>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</si>
  <si>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</si>
  <si>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</si>
  <si>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</si>
  <si>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</si>
  <si>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</si>
  <si>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</si>
  <si>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</si>
  <si>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</si>
  <si>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</si>
  <si>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</si>
  <si>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</si>
  <si>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</si>
  <si>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</si>
  <si>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</si>
  <si>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</si>
  <si>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</si>
  <si>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</si>
  <si>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</si>
  <si>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</si>
  <si>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</si>
  <si>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</si>
  <si>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</si>
  <si>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</si>
  <si>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</si>
  <si>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</si>
  <si>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</si>
  <si>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</si>
  <si>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</si>
  <si>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</si>
  <si>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</si>
  <si>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</si>
  <si>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</si>
  <si>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</si>
  <si>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</si>
  <si>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</si>
  <si>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</si>
  <si>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</si>
  <si>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</si>
  <si>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</si>
  <si>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</si>
  <si>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</si>
  <si>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</si>
  <si>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</si>
  <si>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</si>
  <si>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</si>
  <si>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</si>
  <si>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</si>
  <si>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</si>
  <si>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</si>
  <si>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</si>
  <si>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</si>
  <si>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</si>
  <si>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</si>
  <si>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</si>
  <si>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</si>
  <si>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</si>
  <si>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</si>
  <si>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</si>
  <si>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</si>
  <si>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</si>
  <si>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</si>
  <si>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</si>
  <si>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</si>
  <si>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</si>
  <si>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</si>
  <si>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</si>
  <si>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</si>
  <si>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</si>
  <si>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</si>
  <si>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</si>
  <si>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</si>
  <si>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</si>
  <si>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</si>
  <si>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</si>
  <si>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</si>
  <si>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</si>
  <si>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</si>
  <si>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</si>
  <si>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</si>
  <si>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</si>
  <si>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</si>
  <si>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</si>
  <si>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</si>
  <si>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</si>
  <si>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</si>
  <si>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</si>
  <si>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</si>
  <si>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</si>
  <si>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</si>
  <si>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</si>
  <si>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</si>
  <si>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</si>
  <si>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</si>
  <si>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</si>
  <si>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</si>
  <si>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</si>
  <si>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</si>
  <si>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</si>
  <si>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</si>
  <si>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</si>
  <si>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</si>
  <si>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</si>
  <si>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</si>
  <si>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</si>
  <si>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</si>
  <si>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</si>
  <si>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</si>
  <si>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</si>
  <si>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</si>
  <si>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</si>
  <si>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</si>
  <si>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</si>
  <si>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</si>
  <si>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</si>
  <si>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</si>
  <si>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</si>
  <si>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</si>
  <si>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</si>
  <si>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</si>
  <si>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</si>
  <si>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</si>
  <si>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</si>
  <si>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</si>
  <si>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</si>
  <si>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</si>
  <si>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</si>
  <si>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</si>
  <si>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</si>
  <si>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</si>
  <si>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</si>
  <si>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</si>
  <si>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</si>
  <si>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</si>
  <si>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</si>
  <si>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</si>
  <si>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</si>
  <si>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</si>
  <si>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</si>
  <si>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</si>
  <si>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</si>
  <si>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</si>
  <si>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</si>
  <si>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</si>
  <si>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</si>
  <si>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</si>
  <si>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</si>
  <si>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</si>
  <si>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</si>
  <si>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</si>
  <si>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</si>
  <si>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</si>
  <si>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</si>
  <si>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</si>
  <si>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</si>
  <si>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</si>
  <si>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</si>
  <si>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</si>
  <si>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</si>
  <si>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</si>
  <si>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</si>
  <si>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</si>
  <si>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</si>
  <si>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</si>
  <si>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</si>
  <si>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</si>
  <si>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</si>
  <si>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</si>
  <si>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</si>
  <si>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</si>
  <si>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</si>
  <si>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</si>
  <si>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</si>
  <si>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</si>
  <si>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</si>
  <si>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</si>
  <si>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</si>
  <si>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</si>
  <si>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</si>
  <si>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</si>
  <si>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</si>
  <si>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</si>
  <si>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</si>
  <si>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</si>
  <si>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</si>
  <si>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</si>
  <si>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</si>
  <si>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</si>
  <si>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</si>
  <si>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</si>
  <si>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</si>
  <si>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</si>
  <si>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</si>
  <si>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</si>
  <si>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</si>
  <si>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</si>
  <si>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</si>
  <si>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</si>
  <si>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</si>
  <si>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</si>
  <si>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</si>
  <si>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</si>
  <si>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</si>
  <si>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</si>
  <si>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</si>
  <si>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</si>
  <si>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</si>
  <si>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</si>
  <si>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</si>
  <si>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</si>
  <si>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</si>
  <si>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</si>
  <si>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</si>
  <si>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</si>
  <si>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</si>
  <si>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</si>
  <si>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</si>
  <si>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</si>
  <si>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</si>
  <si>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</si>
  <si>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</si>
  <si>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</si>
  <si>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</si>
  <si>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</si>
  <si>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</si>
  <si>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</si>
  <si>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</si>
  <si>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</si>
  <si>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</si>
  <si>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</si>
  <si>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</si>
  <si>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</si>
  <si>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</si>
  <si>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</si>
  <si>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</si>
  <si>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</si>
  <si>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</si>
  <si>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</si>
  <si>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</si>
  <si>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</si>
  <si>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</si>
  <si>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</si>
  <si>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</si>
  <si>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</si>
  <si>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</si>
  <si>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</si>
  <si>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</si>
  <si>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</si>
  <si>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</si>
  <si>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</si>
  <si>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</si>
  <si>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</si>
  <si>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</si>
  <si>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</si>
  <si>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</si>
  <si>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</si>
  <si>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</si>
  <si>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</si>
  <si>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</si>
  <si>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</si>
  <si>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</si>
  <si>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</si>
  <si>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</si>
  <si>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</si>
  <si>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</si>
  <si>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</si>
  <si>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</si>
  <si>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</si>
  <si>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</si>
  <si>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</si>
  <si>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</si>
  <si>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</si>
  <si>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</si>
  <si>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</si>
  <si>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</si>
  <si>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</si>
  <si>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</si>
  <si>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</si>
  <si>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</si>
  <si>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</si>
  <si>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</si>
  <si>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</si>
  <si>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</si>
  <si>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</si>
  <si>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</si>
  <si>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</si>
  <si>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</si>
  <si>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</si>
  <si>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</si>
  <si>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</si>
  <si>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</si>
  <si>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</si>
  <si>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</si>
  <si>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</si>
  <si>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</si>
  <si>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</si>
  <si>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</si>
  <si>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</si>
  <si>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</si>
  <si>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</si>
  <si>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</si>
  <si>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</si>
  <si>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</si>
  <si>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</si>
  <si>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</si>
  <si>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</si>
  <si>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</si>
  <si>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</si>
  <si>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</si>
  <si>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</si>
  <si>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</si>
  <si>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</si>
  <si>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</si>
  <si>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</si>
  <si>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</si>
  <si>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</si>
  <si>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</si>
  <si>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</si>
  <si>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</si>
  <si>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</si>
  <si>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</si>
  <si>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</si>
  <si>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</si>
  <si>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</si>
  <si>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</si>
  <si>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</si>
  <si>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</si>
  <si>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</si>
  <si>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</si>
  <si>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</si>
  <si>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</si>
  <si>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</si>
  <si>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</si>
  <si>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</si>
  <si>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</si>
  <si>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</si>
  <si>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</si>
  <si>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</si>
  <si>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</si>
  <si>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</si>
  <si>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</si>
  <si>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</si>
  <si>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</si>
  <si>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</si>
  <si>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</si>
  <si>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</si>
  <si>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</si>
  <si>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</si>
  <si>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</si>
  <si>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</si>
  <si>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</si>
  <si>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</si>
  <si>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</si>
  <si>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</si>
  <si>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</si>
  <si>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</si>
  <si>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</si>
  <si>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</si>
  <si>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</si>
  <si>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</si>
  <si>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</si>
  <si>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</si>
  <si>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</si>
  <si>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</si>
  <si>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</si>
  <si>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</si>
  <si>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</si>
  <si>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</si>
  <si>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</si>
  <si>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</si>
  <si>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</si>
  <si>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</si>
  <si>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</si>
  <si>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</si>
  <si>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</si>
  <si>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</si>
  <si>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</si>
  <si>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</si>
  <si>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</si>
  <si>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</si>
  <si>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</si>
  <si>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</si>
  <si>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</si>
  <si>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</si>
  <si>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</si>
  <si>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</si>
  <si>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</si>
  <si>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</si>
  <si>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</si>
  <si>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</si>
  <si>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</si>
  <si>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</si>
  <si>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</si>
  <si>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</si>
  <si>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</si>
  <si>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</si>
  <si>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</si>
  <si>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</si>
  <si>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</si>
  <si>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</si>
  <si>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</si>
  <si>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</si>
  <si>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</si>
  <si>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</si>
  <si>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</si>
  <si>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</si>
  <si>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</si>
  <si>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</si>
  <si>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</si>
  <si>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</si>
  <si>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</si>
  <si>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</si>
  <si>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</si>
  <si>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</si>
  <si>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</si>
  <si>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</si>
  <si>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</si>
  <si>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</si>
  <si>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</si>
  <si>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</si>
  <si>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</si>
  <si>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</si>
  <si>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</si>
  <si>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</si>
  <si>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</si>
  <si>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</si>
  <si>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</si>
  <si>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</si>
  <si>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</si>
  <si>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</si>
  <si>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</si>
  <si>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</si>
  <si>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</si>
  <si>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</si>
  <si>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</si>
  <si>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</si>
  <si>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</si>
  <si>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</si>
  <si>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</si>
  <si>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</si>
  <si>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</si>
  <si>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</si>
  <si>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</si>
  <si>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</si>
  <si>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</si>
  <si>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</si>
  <si>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</si>
  <si>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</si>
  <si>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</si>
  <si>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</si>
  <si>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</si>
  <si>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</si>
  <si>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</si>
  <si>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</si>
  <si>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</si>
  <si>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</si>
  <si>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</si>
  <si>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</si>
  <si>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</si>
  <si>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</si>
  <si>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</si>
  <si>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</si>
  <si>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</si>
  <si>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</si>
  <si>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</si>
  <si>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</si>
  <si>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</si>
  <si>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</si>
  <si>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</si>
  <si>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</si>
  <si>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</si>
  <si>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</si>
  <si>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</si>
  <si>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</si>
  <si>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</si>
  <si>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</si>
  <si>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</si>
  <si>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</si>
  <si>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</si>
  <si>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</si>
  <si>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</si>
  <si>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</si>
  <si>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</si>
  <si>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</si>
  <si>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</si>
  <si>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</si>
  <si>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</si>
  <si>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</si>
  <si>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</si>
  <si>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</si>
  <si>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</si>
  <si>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</si>
  <si>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</si>
  <si>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</si>
  <si>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</si>
  <si>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</si>
  <si>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</si>
  <si>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</si>
  <si>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</si>
  <si>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</si>
  <si>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</si>
  <si>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</si>
  <si>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</si>
  <si>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</si>
  <si>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</si>
  <si>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</si>
  <si>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</si>
  <si>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</si>
  <si>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</si>
  <si>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</si>
  <si>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</si>
  <si>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</si>
  <si>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</si>
  <si>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</si>
  <si>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</si>
  <si>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</si>
  <si>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</si>
  <si>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</si>
  <si>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</si>
  <si>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</si>
  <si>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</si>
  <si>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</si>
  <si>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</si>
  <si>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</si>
  <si>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</si>
  <si>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</si>
  <si>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</si>
  <si>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</si>
  <si>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</si>
  <si>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</si>
  <si>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</si>
  <si>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</si>
  <si>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</si>
  <si>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</si>
  <si>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</si>
  <si>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</si>
  <si>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</si>
  <si>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</si>
  <si>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</si>
  <si>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</si>
  <si>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</si>
  <si>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</si>
  <si>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</si>
  <si>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</si>
  <si>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</si>
  <si>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</si>
  <si>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</si>
  <si>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</si>
  <si>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</si>
  <si>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</si>
  <si>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</si>
  <si>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</si>
  <si>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</si>
  <si>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</si>
  <si>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</si>
  <si>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</si>
  <si>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</si>
  <si>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</si>
  <si>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</si>
  <si>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</si>
  <si>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</si>
  <si>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</si>
  <si>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</si>
  <si>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</si>
  <si>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</si>
  <si>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</si>
  <si>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</si>
  <si>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</si>
  <si>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</si>
  <si>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</si>
  <si>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</si>
  <si>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</si>
  <si>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</si>
  <si>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</si>
  <si>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</si>
  <si>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</si>
  <si>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</si>
  <si>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</si>
  <si>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</si>
  <si>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</si>
  <si>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</si>
  <si>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</si>
  <si>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</si>
  <si>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</si>
  <si>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</si>
  <si>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</si>
  <si>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</si>
  <si>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</si>
  <si>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</si>
  <si>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</si>
  <si>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</si>
  <si>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</si>
  <si>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</si>
  <si>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</si>
  <si>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</si>
  <si>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</si>
  <si>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</si>
  <si>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</si>
  <si>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</si>
  <si>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</si>
  <si>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</si>
  <si>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</si>
  <si>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</si>
  <si>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</si>
  <si>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</si>
  <si>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</si>
  <si>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</si>
  <si>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</si>
  <si>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</si>
  <si>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</si>
  <si>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</si>
  <si>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</si>
  <si>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</si>
  <si>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</si>
  <si>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</si>
  <si>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</si>
  <si>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</si>
  <si>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</si>
  <si>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</si>
  <si>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</si>
  <si>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</si>
  <si>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</si>
  <si>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</si>
  <si>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</si>
  <si>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</si>
  <si>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</si>
  <si>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</si>
  <si>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</si>
  <si>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</si>
  <si>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</si>
  <si>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</si>
  <si>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</si>
  <si>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</si>
  <si>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</si>
  <si>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</si>
  <si>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</si>
  <si>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</si>
  <si>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</si>
  <si>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</si>
  <si>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</si>
  <si>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</si>
  <si>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</si>
  <si>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</si>
  <si>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</si>
  <si>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</si>
  <si>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</si>
  <si>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</si>
  <si>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</si>
  <si>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</si>
  <si>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</si>
  <si>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</si>
  <si>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</si>
  <si>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</si>
  <si>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</si>
  <si>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</si>
  <si>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</si>
  <si>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</si>
  <si>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</si>
  <si>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</si>
  <si>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</si>
  <si>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</si>
  <si>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</si>
  <si>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</si>
  <si>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</si>
  <si>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</si>
  <si>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</si>
  <si>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</si>
  <si>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</si>
  <si>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</si>
  <si>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</si>
  <si>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</si>
  <si>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</si>
  <si>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</si>
  <si>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</si>
  <si>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</si>
  <si>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</si>
  <si>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</si>
  <si>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</si>
  <si>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</si>
  <si>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</si>
  <si>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</si>
  <si>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</si>
  <si>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</si>
  <si>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</si>
  <si>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</si>
  <si>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</si>
  <si>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</si>
  <si>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</si>
  <si>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</si>
  <si>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</si>
  <si>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</si>
  <si>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</si>
  <si>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</si>
  <si>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</si>
  <si>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</si>
  <si>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</si>
  <si>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</si>
  <si>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</si>
  <si>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</si>
  <si>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</si>
  <si>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</si>
  <si>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</si>
  <si>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</si>
  <si>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</si>
  <si>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</si>
  <si>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</si>
  <si>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</si>
  <si>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</si>
  <si>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</si>
  <si>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</si>
  <si>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</si>
  <si>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</si>
  <si>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</si>
  <si>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</si>
  <si>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</si>
  <si>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</si>
  <si>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</si>
  <si>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</si>
  <si>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</si>
  <si>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</si>
  <si>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</si>
  <si>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</si>
  <si>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</si>
  <si>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</si>
  <si>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</si>
  <si>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</si>
  <si>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</si>
  <si>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</si>
  <si>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</si>
  <si>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</si>
  <si>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</si>
  <si>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</si>
  <si>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</si>
  <si>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</si>
  <si>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</si>
  <si>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</si>
  <si>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</si>
  <si>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</si>
  <si>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</si>
  <si>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</si>
  <si>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</si>
  <si>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</si>
  <si>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</si>
  <si>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</si>
  <si>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</si>
  <si>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</si>
  <si>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</si>
  <si>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</si>
  <si>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</si>
  <si>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</si>
  <si>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</si>
  <si>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</si>
  <si>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</si>
  <si>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</si>
  <si>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</si>
  <si>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</si>
  <si>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</si>
  <si>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</si>
  <si>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</si>
  <si>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</si>
  <si>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</si>
  <si>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</si>
  <si>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</si>
  <si>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</si>
  <si>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</si>
  <si>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</si>
  <si>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</si>
  <si>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</si>
  <si>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</si>
  <si>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</si>
  <si>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</si>
  <si>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</si>
  <si>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</si>
  <si>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</si>
  <si>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</si>
  <si>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</si>
  <si>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</si>
  <si>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</si>
  <si>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</si>
  <si>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</si>
  <si>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</si>
  <si>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</si>
  <si>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</si>
  <si>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</si>
  <si>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</si>
  <si>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</si>
  <si>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</si>
  <si>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</si>
  <si>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</si>
  <si>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</si>
  <si>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</si>
  <si>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</si>
  <si>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</si>
  <si>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</si>
  <si>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</si>
  <si>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</si>
  <si>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</si>
  <si>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</si>
  <si>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</si>
  <si>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</si>
  <si>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</si>
  <si>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</si>
  <si>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</si>
  <si>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</si>
  <si>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</si>
  <si>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</si>
  <si>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</si>
  <si>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</si>
  <si>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</si>
  <si>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</si>
  <si>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</si>
  <si>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</si>
  <si>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</si>
  <si>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</si>
  <si>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</si>
  <si>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</si>
  <si>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</si>
  <si>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</si>
  <si>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</si>
  <si>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</si>
  <si>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</si>
  <si>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</si>
  <si>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</si>
  <si>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</si>
  <si>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</si>
  <si>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</si>
  <si>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</si>
  <si>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</si>
  <si>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</si>
  <si>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</si>
  <si>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</si>
  <si>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</si>
  <si>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</si>
  <si>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</si>
  <si>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</si>
  <si>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</si>
  <si>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</si>
  <si>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</si>
  <si>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</si>
  <si>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</si>
  <si>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</si>
  <si>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</si>
  <si>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</si>
  <si>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</si>
  <si>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</si>
  <si>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</si>
  <si>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</si>
  <si>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</si>
  <si>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</si>
  <si>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</si>
  <si>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</si>
  <si>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</si>
  <si>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</si>
  <si>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</si>
  <si>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</si>
  <si>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</si>
  <si>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</si>
  <si>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</si>
  <si>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</si>
  <si>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</si>
  <si>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</si>
  <si>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</si>
  <si>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</si>
  <si>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</si>
  <si>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</si>
  <si>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</si>
  <si>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</si>
  <si>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</si>
  <si>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</si>
  <si>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</si>
  <si>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</si>
  <si>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</si>
  <si>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</si>
  <si>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</si>
  <si>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</si>
  <si>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</si>
  <si>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</si>
  <si>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</si>
  <si>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</si>
  <si>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</si>
  <si>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</si>
  <si>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</si>
  <si>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</si>
  <si>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</si>
  <si>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</si>
  <si>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</si>
  <si>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</si>
  <si>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</si>
  <si>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</si>
  <si>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</si>
  <si>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</si>
  <si>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</si>
  <si>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</si>
  <si>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</si>
  <si>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</si>
  <si>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</si>
  <si>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</si>
  <si>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</si>
  <si>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</si>
  <si>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</si>
  <si>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</si>
  <si>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</si>
  <si>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</si>
  <si>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</si>
  <si>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</si>
  <si>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</si>
  <si>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</si>
  <si>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</si>
  <si>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</si>
  <si>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</si>
  <si>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</si>
  <si>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</si>
  <si>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</si>
  <si>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</si>
  <si>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</si>
  <si>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</si>
  <si>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</si>
  <si>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</si>
  <si>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</si>
  <si>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</si>
  <si>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</si>
  <si>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</si>
  <si>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</si>
  <si>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</si>
  <si>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</si>
  <si>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</si>
  <si>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</si>
  <si>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</si>
  <si>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</si>
  <si>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</si>
  <si>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</si>
  <si>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</si>
  <si>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</si>
  <si>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</si>
  <si>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</si>
  <si>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</si>
  <si>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</si>
  <si>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</si>
  <si>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</si>
  <si>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</si>
  <si>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</si>
  <si>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</si>
  <si>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</si>
  <si>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</si>
  <si>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</si>
  <si>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</si>
  <si>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</si>
  <si>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</si>
  <si>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</si>
  <si>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</si>
  <si>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</si>
  <si>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</si>
  <si>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</si>
  <si>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</si>
  <si>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</si>
  <si>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</si>
  <si>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</si>
  <si>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</si>
  <si>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</si>
  <si>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</si>
  <si>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</si>
  <si>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</si>
  <si>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</si>
  <si>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</si>
  <si>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</si>
  <si>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</si>
  <si>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</si>
  <si>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</si>
  <si>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</si>
  <si>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</si>
  <si>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</si>
  <si>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</si>
  <si>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</si>
  <si>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</si>
  <si>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</si>
  <si>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</si>
  <si>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</si>
  <si>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</si>
  <si>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</si>
  <si>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</si>
  <si>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</si>
  <si>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</si>
  <si>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</si>
  <si>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</si>
  <si>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</si>
  <si>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</si>
  <si>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</si>
  <si>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</si>
  <si>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</si>
  <si>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</si>
  <si>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</si>
  <si>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</si>
  <si>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</si>
  <si>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</si>
  <si>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</si>
  <si>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</si>
  <si>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</si>
  <si>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</si>
  <si>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</si>
  <si>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</si>
  <si>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</si>
  <si>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</si>
  <si>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</si>
  <si>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</si>
  <si>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</si>
  <si>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</si>
  <si>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</si>
  <si>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</si>
  <si>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</si>
  <si>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</si>
  <si>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</si>
  <si>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</si>
  <si>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</si>
  <si>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</si>
  <si>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</si>
  <si>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</si>
  <si>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</si>
  <si>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</si>
  <si>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</si>
  <si>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</si>
  <si>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</si>
  <si>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</si>
  <si>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</si>
  <si>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</si>
  <si>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</si>
  <si>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</si>
  <si>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</si>
  <si>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</si>
  <si>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</si>
  <si>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</si>
  <si>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</si>
  <si>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</si>
  <si>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</si>
  <si>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</si>
  <si>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</si>
  <si>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</si>
  <si>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</si>
  <si>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</si>
  <si>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</si>
  <si>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</si>
  <si>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</si>
  <si>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</si>
  <si>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</si>
  <si>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</si>
  <si>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</si>
  <si>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</si>
  <si>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</si>
  <si>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</si>
  <si>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</si>
  <si>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</si>
  <si>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</si>
  <si>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</si>
  <si>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</si>
  <si>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</si>
  <si>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</si>
  <si>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</si>
  <si>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</si>
  <si>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</si>
  <si>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</si>
  <si>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</si>
  <si>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</si>
  <si>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</si>
  <si>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</si>
  <si>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</si>
  <si>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</si>
  <si>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</si>
  <si>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</si>
  <si>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</si>
  <si>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</si>
  <si>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</si>
  <si>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</si>
  <si>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</si>
  <si>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</si>
  <si>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</si>
  <si>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</si>
  <si>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</si>
  <si>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</si>
  <si>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</si>
  <si>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</si>
  <si>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</si>
  <si>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</si>
  <si>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</si>
  <si>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</si>
  <si>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</si>
  <si>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</si>
  <si>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</si>
  <si>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</si>
  <si>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</si>
  <si>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</si>
  <si>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</si>
  <si>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</si>
  <si>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</si>
  <si>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</si>
  <si>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</si>
  <si>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</si>
  <si>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</si>
  <si>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</si>
  <si>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</si>
  <si>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</si>
  <si>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</si>
  <si>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</si>
  <si>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</si>
  <si>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</si>
  <si>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</si>
  <si>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</si>
  <si>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</si>
  <si>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</si>
  <si>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</si>
  <si>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</si>
  <si>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</si>
  <si>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</si>
  <si>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</si>
  <si>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</si>
  <si>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</si>
  <si>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</si>
  <si>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</si>
  <si>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</si>
  <si>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</si>
  <si>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</si>
  <si>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</si>
  <si>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</si>
  <si>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</si>
  <si>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</si>
  <si>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</si>
  <si>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</si>
  <si>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</si>
  <si>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</si>
  <si>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</si>
  <si>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</si>
  <si>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</si>
  <si>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</si>
  <si>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</si>
  <si>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</si>
  <si>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</si>
  <si>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</si>
  <si>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</si>
  <si>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</si>
  <si>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</si>
  <si>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</si>
  <si>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</si>
  <si>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</si>
  <si>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</si>
  <si>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</si>
  <si>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</si>
  <si>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</si>
  <si>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</si>
  <si>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</si>
  <si>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</si>
  <si>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</si>
  <si>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</si>
  <si>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</si>
  <si>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</si>
  <si>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</si>
  <si>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</si>
  <si>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</si>
  <si>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</si>
  <si>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</si>
  <si>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</si>
  <si>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</si>
  <si>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</si>
  <si>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</si>
  <si>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</si>
  <si>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</si>
  <si>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</si>
  <si>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</si>
  <si>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</si>
  <si>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</si>
  <si>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</si>
  <si>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</si>
  <si>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</si>
  <si>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</si>
  <si>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</si>
  <si>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</si>
  <si>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</si>
  <si>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</si>
  <si>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</si>
  <si>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</si>
  <si>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</si>
  <si>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</si>
  <si>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</si>
  <si>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</si>
  <si>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</si>
  <si>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</si>
  <si>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</si>
  <si>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</si>
  <si>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</si>
  <si>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</si>
  <si>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</si>
  <si>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</si>
  <si>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</si>
  <si>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</si>
  <si>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</si>
  <si>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</si>
  <si>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</si>
  <si>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</si>
  <si>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</si>
  <si>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</si>
  <si>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</si>
  <si>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</si>
  <si>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</si>
  <si>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</si>
  <si>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</si>
  <si>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</si>
  <si>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</si>
  <si>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</si>
  <si>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</si>
  <si>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</si>
  <si>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</si>
  <si>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</si>
  <si>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</si>
  <si>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</si>
  <si>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</si>
  <si>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</si>
  <si>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</si>
  <si>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</si>
  <si>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</si>
  <si>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</si>
  <si>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</si>
  <si>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</si>
  <si>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</si>
  <si>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</si>
  <si>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</si>
  <si>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</si>
  <si>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</si>
  <si>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</si>
  <si>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</si>
  <si>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</si>
  <si>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</si>
  <si>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</si>
  <si>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</si>
  <si>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</si>
  <si>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</si>
  <si>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</si>
  <si>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</si>
  <si>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</si>
  <si>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</si>
  <si>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</si>
  <si>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</si>
  <si>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</si>
  <si>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</si>
  <si>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</si>
  <si>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</si>
  <si>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</si>
  <si>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</si>
  <si>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</si>
  <si>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</si>
  <si>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</si>
  <si>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</si>
  <si>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</si>
  <si>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</si>
  <si>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</si>
  <si>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</si>
  <si>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</si>
  <si>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</si>
  <si>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</si>
  <si>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</si>
  <si>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</si>
  <si>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</si>
  <si>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</si>
  <si>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</si>
  <si>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</si>
  <si>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</si>
  <si>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</si>
  <si>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</si>
  <si>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</si>
  <si>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</si>
  <si>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</si>
  <si>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</si>
  <si>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</si>
  <si>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</si>
  <si>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</si>
  <si>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</si>
  <si>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</si>
  <si>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</si>
  <si>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</si>
  <si>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</si>
  <si>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</si>
  <si>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</si>
  <si>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</si>
  <si>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</si>
  <si>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</si>
  <si>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</si>
  <si>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</si>
  <si>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</si>
  <si>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</si>
  <si>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</si>
  <si>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</si>
  <si>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</si>
  <si>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</si>
  <si>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</si>
  <si>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</si>
  <si>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</si>
  <si>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</si>
  <si>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</si>
  <si>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</si>
  <si>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</si>
  <si>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</si>
  <si>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</si>
  <si>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</si>
  <si>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</si>
  <si>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</si>
  <si>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</si>
  <si>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</si>
  <si>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</si>
  <si>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</si>
  <si>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</si>
  <si>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</si>
  <si>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</si>
  <si>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</si>
  <si>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</si>
  <si>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</si>
  <si>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</si>
  <si>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</si>
  <si>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</si>
  <si>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</si>
  <si>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</si>
  <si>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</si>
  <si>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</si>
  <si>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</si>
  <si>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</si>
  <si>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</si>
  <si>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</si>
  <si>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</si>
  <si>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</si>
  <si>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</si>
  <si>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</si>
  <si>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</si>
  <si>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</si>
  <si>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</si>
  <si>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</si>
  <si>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</si>
  <si>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</si>
  <si>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</si>
  <si>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</si>
  <si>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</si>
  <si>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</si>
  <si>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</si>
  <si>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</si>
  <si>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</si>
  <si>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</si>
  <si>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</si>
  <si>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</si>
  <si>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</si>
  <si>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</si>
  <si>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</si>
  <si>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</si>
  <si>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</si>
  <si>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</si>
  <si>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</si>
  <si>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</si>
  <si>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</si>
  <si>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</si>
  <si>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</si>
  <si>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</si>
  <si>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</si>
  <si>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</si>
  <si>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</si>
  <si>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</si>
  <si>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</si>
  <si>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</si>
  <si>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</si>
  <si>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</si>
  <si>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</si>
  <si>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</si>
  <si>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</si>
  <si>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</si>
  <si>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</si>
  <si>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</si>
  <si>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</si>
  <si>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</si>
  <si>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</si>
  <si>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</si>
  <si>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</si>
  <si>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</si>
  <si>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</si>
  <si>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</si>
  <si>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</si>
  <si>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</si>
  <si>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</si>
  <si>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</si>
  <si>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</si>
  <si>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</si>
  <si>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</si>
  <si>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</si>
  <si>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</si>
  <si>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</si>
  <si>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</si>
  <si>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</si>
  <si>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</si>
  <si>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</si>
  <si>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</si>
  <si>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</si>
  <si>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</si>
  <si>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</si>
  <si>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</si>
  <si>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</si>
  <si>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</si>
  <si>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</si>
  <si>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</si>
  <si>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</si>
  <si>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</si>
  <si>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</si>
  <si>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</si>
  <si>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</si>
  <si>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</si>
  <si>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</si>
  <si>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</si>
  <si>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</si>
  <si>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</si>
  <si>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</si>
  <si>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</si>
  <si>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</si>
  <si>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</si>
  <si>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</si>
  <si>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</si>
  <si>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</si>
  <si>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</si>
  <si>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</si>
  <si>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</si>
  <si>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</si>
  <si>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</si>
  <si>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</si>
  <si>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</si>
  <si>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</si>
  <si>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</si>
  <si>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</si>
  <si>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</si>
  <si>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</si>
  <si>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</si>
  <si>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</si>
  <si>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</si>
  <si>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</si>
  <si>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</si>
  <si>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</si>
  <si>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</si>
  <si>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</si>
  <si>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</si>
  <si>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</si>
  <si>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</si>
  <si>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</si>
  <si>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</si>
  <si>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</si>
  <si>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</si>
  <si>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</si>
  <si>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</si>
  <si>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</si>
  <si>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</si>
  <si>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</si>
  <si>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</si>
  <si>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</si>
  <si>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</si>
  <si>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</si>
  <si>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</si>
  <si>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</si>
  <si>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</si>
  <si>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</si>
  <si>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</si>
  <si>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</si>
  <si>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</si>
  <si>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</si>
  <si>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</si>
  <si>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</si>
  <si>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</si>
  <si>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</si>
  <si>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</si>
  <si>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</si>
  <si>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</si>
  <si>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</si>
  <si>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</si>
  <si>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</si>
  <si>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</si>
  <si>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</si>
  <si>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</si>
  <si>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</si>
  <si>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</si>
  <si>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</si>
  <si>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</si>
  <si>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</si>
  <si>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</si>
  <si>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</si>
  <si>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</si>
  <si>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</si>
  <si>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</si>
  <si>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</si>
  <si>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</si>
  <si>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</si>
  <si>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</si>
  <si>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</si>
  <si>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</si>
  <si>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</si>
  <si>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</si>
  <si>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</si>
  <si>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</si>
  <si>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</si>
  <si>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</si>
  <si>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</si>
  <si>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</si>
  <si>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</si>
  <si>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</si>
  <si>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</si>
  <si>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</si>
  <si>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</si>
  <si>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</si>
  <si>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</si>
  <si>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</si>
  <si>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</si>
  <si>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</si>
  <si>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</si>
  <si>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</si>
  <si>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</si>
  <si>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</si>
  <si>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</si>
  <si>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</si>
  <si>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</si>
  <si>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</si>
  <si>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</si>
  <si>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</si>
  <si>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</si>
  <si>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</si>
  <si>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</si>
  <si>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</si>
  <si>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</si>
  <si>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</si>
  <si>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</si>
  <si>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</si>
  <si>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</si>
  <si>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</si>
  <si>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</si>
  <si>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</si>
  <si>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</si>
  <si>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</si>
  <si>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</si>
  <si>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</si>
  <si>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</si>
  <si>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</si>
  <si>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</si>
  <si>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</si>
  <si>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</si>
  <si>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</si>
  <si>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</si>
  <si>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</si>
  <si>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</si>
  <si>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</si>
  <si>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</si>
  <si>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</si>
  <si>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</si>
  <si>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</si>
  <si>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</si>
  <si>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</si>
  <si>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</si>
  <si>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</si>
  <si>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</si>
  <si>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</si>
  <si>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</si>
  <si>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</si>
  <si>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</si>
  <si>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</si>
  <si>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</si>
  <si>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</si>
  <si>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</si>
  <si>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</si>
  <si>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</si>
  <si>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</si>
  <si>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</si>
  <si>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</si>
  <si>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</si>
  <si>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</si>
  <si>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</si>
  <si>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</si>
  <si>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</si>
  <si>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</si>
  <si>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</si>
  <si>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</si>
  <si>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</si>
  <si>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</si>
  <si>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</si>
  <si>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</si>
  <si>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</si>
  <si>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</si>
  <si>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</si>
  <si>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</si>
  <si>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</si>
  <si>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</si>
  <si>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</si>
  <si>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</si>
  <si>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</si>
  <si>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</si>
  <si>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</si>
  <si>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</si>
  <si>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</si>
  <si>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</si>
  <si>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</si>
  <si>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</si>
  <si>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</si>
  <si>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</si>
  <si>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</si>
  <si>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</si>
  <si>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</si>
  <si>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</si>
  <si>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</si>
  <si>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</si>
  <si>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</si>
  <si>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</si>
  <si>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</si>
  <si>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</si>
  <si>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</si>
  <si>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</si>
  <si>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</si>
  <si>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</si>
  <si>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</si>
  <si>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</si>
  <si>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</si>
  <si>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</si>
  <si>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</si>
  <si>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</si>
  <si>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</si>
  <si>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</si>
  <si>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</si>
  <si>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</si>
  <si>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</si>
  <si>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</si>
  <si>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</si>
  <si>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</si>
  <si>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</si>
  <si>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</si>
  <si>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</si>
  <si>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</si>
  <si>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</si>
  <si>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</si>
  <si>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</si>
  <si>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</si>
  <si>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 xml:space="preserve"> 4 Toby Boxes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</si>
</sst>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style="thin">
        <color theme="0"/>
      </left>
      <right/>
      <top style="thin">
        <color theme="0"/>
      </top>
      <bottom style="thin">
        <color theme="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0" fontId="0" fillId="3" borderId="129" xfId="0"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9" t="s">
        <v>0</v>
      </c>
      <c r="B1" s="1559"/>
      <c r="C1" s="1559"/>
      <c r="D1" s="1559"/>
      <c r="E1" s="1559"/>
      <c r="F1" s="1559"/>
      <c r="G1" s="1559"/>
      <c r="H1" s="1559"/>
      <c r="I1" s="1559"/>
      <c r="J1" s="1559"/>
      <c r="K1" s="1559"/>
      <c r="L1" s="1559"/>
      <c r="M1" s="1559"/>
      <c r="N1" s="1559"/>
      <c r="O1" s="1559"/>
      <c r="P1" s="1559"/>
      <c r="Q1" s="1007"/>
      <c r="S1" s="1007"/>
      <c r="T1" s="1007"/>
      <c r="U1" s="1007"/>
      <c r="V1" s="1007"/>
      <c r="W1" s="1007"/>
      <c r="X1" s="1007"/>
      <c r="Y1" s="1007"/>
      <c r="Z1" s="1007"/>
    </row>
    <row r="2" spans="1:26" ht="24.95" customHeight="1">
      <c r="A2" s="1560" t="str">
        <f ca="1">"Last Updated: "&amp;TEXT(NOW(),"MM/DD/YYYY  h:mm AM/PM")</f>
        <v>Last Updated: 06/16/2026  7:40 PM</v>
      </c>
      <c r="B2" s="1560"/>
      <c r="C2" s="1560"/>
      <c r="D2" s="1560"/>
      <c r="E2" s="1560"/>
      <c r="F2" s="1560"/>
      <c r="G2" s="1560"/>
      <c r="H2" s="1560"/>
      <c r="I2" s="1560"/>
      <c r="J2" s="1560"/>
      <c r="K2" s="1560"/>
      <c r="L2" s="1560"/>
      <c r="M2" s="1560"/>
      <c r="N2" s="1560"/>
      <c r="O2" s="1560"/>
      <c r="P2" s="156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1" t="s">
        <v>7</v>
      </c>
      <c r="B7" s="1561"/>
      <c r="C7" s="1561"/>
      <c r="D7" s="1561"/>
      <c r="E7" s="1561"/>
      <c r="F7" s="1561"/>
      <c r="G7" s="1561"/>
      <c r="H7" s="1561"/>
      <c r="I7" s="1561"/>
      <c r="J7" s="1561"/>
      <c r="K7" s="1561"/>
      <c r="L7" s="1561"/>
      <c r="M7" s="1561"/>
      <c r="N7" s="1561"/>
      <c r="O7" s="1561"/>
      <c r="P7" s="156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2" t="s">
        <v>8</v>
      </c>
      <c r="B9" s="1563"/>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48"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0"/>
      <c r="C10" s="1007"/>
      <c r="D10" s="1548"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9"/>
      <c r="F10" s="1550"/>
      <c r="G10" s="1007"/>
      <c r="H10" s="1564"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118330</v>
      </c>
      <c r="I10" s="1565"/>
      <c r="J10" s="1566"/>
      <c r="K10" s="1007"/>
      <c r="L10" s="1567"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918556</v>
      </c>
      <c r="M10" s="1568"/>
      <c r="N10" s="156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70">
        <f>IFERROR(H10/D10,0)</f>
        <v>0.11470531213648701</v>
      </c>
      <c r="B13" s="1571"/>
      <c r="C13" s="1007"/>
      <c r="D13" s="1545"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6"/>
      <c r="F13" s="1547"/>
      <c r="G13" s="1007"/>
      <c r="H13" s="1548"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9"/>
      <c r="J13" s="1550"/>
      <c r="K13" s="1007"/>
      <c r="L13" s="1556">
        <f>COUNTA('Pending Resto-COP Packages'!A15:A66)</f>
        <v>40</v>
      </c>
      <c r="M13" s="1557"/>
      <c r="N13" s="155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1" t="s">
        <v>16</v>
      </c>
      <c r="B15" s="1551"/>
      <c r="C15" s="1551"/>
      <c r="D15" s="1551"/>
      <c r="E15" s="1007"/>
      <c r="F15" s="1551" t="s">
        <v>17</v>
      </c>
      <c r="G15" s="1551"/>
      <c r="H15" s="1551"/>
      <c r="I15" s="1551"/>
      <c r="J15" s="1007"/>
      <c r="K15" s="1551" t="s">
        <v>18</v>
      </c>
      <c r="L15" s="1551"/>
      <c r="M15" s="155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0.11470531213648701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1" t="s">
        <v>44</v>
      </c>
      <c r="B27" s="1551"/>
      <c r="C27" s="1551"/>
      <c r="D27" s="1551"/>
      <c r="F27" s="1552" t="s">
        <v>45</v>
      </c>
      <c r="G27" s="1552"/>
      <c r="H27" s="1552"/>
      <c r="I27" s="155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3" t="s">
        <v>65</v>
      </c>
      <c r="B39" s="1553"/>
      <c r="C39" s="1553"/>
      <c r="D39" s="1553"/>
      <c r="E39" s="1553"/>
      <c r="F39" s="1553"/>
      <c r="G39" s="1553"/>
      <c r="H39" s="1553"/>
      <c r="I39" s="1553"/>
      <c r="J39" s="1553"/>
      <c r="K39" s="1554"/>
      <c r="L39" s="1554"/>
      <c r="M39" s="1554"/>
      <c r="N39" s="155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5" t="s">
        <v>66</v>
      </c>
      <c r="B60" s="1555"/>
      <c r="C60" s="1555"/>
      <c r="D60" s="1555"/>
      <c r="E60" s="1555"/>
      <c r="F60" s="1555"/>
      <c r="G60" s="1555"/>
      <c r="H60" s="1555"/>
      <c r="I60" s="1555"/>
      <c r="J60" s="1555"/>
      <c r="K60" s="1555"/>
      <c r="L60" s="1555"/>
      <c r="M60" s="1555"/>
      <c r="N60" s="155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9" activePane="topRight" state="frozen"/>
      <selection pane="topRight" activeCell="W27" sqref="W2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40">
        <v>4139</v>
      </c>
      <c r="X2" s="1584">
        <f>SUM(V2-W2)</f>
        <v>1510</v>
      </c>
      <c r="Y2" s="1241">
        <f>IFERROR($W2/$V2, 0)</f>
        <v>0.73269605239865465</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225">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40">
        <v>4631</v>
      </c>
      <c r="X5" s="1584">
        <f>SUM(V5-W5)</f>
        <v>4852</v>
      </c>
      <c r="Y5" s="1241">
        <f>IFERROR($W5/$V5, 0)</f>
        <v>0.48834756933459877</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540">
        <v>6248</v>
      </c>
      <c r="X6" s="1584">
        <f>SUM(V6-W6)</f>
        <v>1927</v>
      </c>
      <c r="Y6" s="1241">
        <f>IFERROR($W6/$V6, 0)</f>
        <v>0.76428134556574923</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40">
        <v>3699</v>
      </c>
      <c r="X21" s="1584">
        <f>SUM(V21-W21)</f>
        <v>2343</v>
      </c>
      <c r="Y21" s="1241">
        <f>IFERROR($W21/$V21, 0)</f>
        <v>0.61221449851042697</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40">
        <v>687</v>
      </c>
      <c r="X27" s="1584">
        <f>SUM(V27-W27)</f>
        <v>5960</v>
      </c>
      <c r="Y27" s="1241">
        <f>IFERROR($W27/$V27, 0)</f>
        <v>0.10335489694599068</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323</v>
      </c>
      <c r="X37" s="1584">
        <v>4650</v>
      </c>
      <c r="Y37" s="1277">
        <f>IFERROR($W37/$V37, 0)</f>
        <v>6.9462365591397845E-2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500</v>
      </c>
      <c r="X39" s="1584">
        <v>5055</v>
      </c>
      <c r="Y39" s="1241">
        <f t="shared" si="0"/>
        <v>9.8911968348170135E-2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541">
        <v>579</v>
      </c>
      <c r="X40" s="1584">
        <v>8094</v>
      </c>
      <c r="Y40" s="1277">
        <f>IFERROR($W40/$V40, 0)</f>
        <v>7.1534469977761306E-2</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v>46189</v>
      </c>
      <c r="M56" s="1534" t="s">
        <v>110</v>
      </c>
      <c r="N56" s="772">
        <v>21342.95</v>
      </c>
      <c r="O56" s="742" t="s">
        <v>110</v>
      </c>
      <c r="P56" s="943" t="s">
        <v>32</v>
      </c>
      <c r="Q56" s="1587">
        <v>46189</v>
      </c>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3856</v>
      </c>
      <c r="X72" s="1584">
        <f>SUM(V72-W72)</f>
        <v>557</v>
      </c>
      <c r="Y72" s="1241">
        <f>IFERROR($W72/$V72, 0)</f>
        <v>0.87378200770450942</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8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29</v>
      </c>
      <c r="Q94" s="1582">
        <v>46170</v>
      </c>
      <c r="R94" s="1582"/>
      <c r="S94" s="1582"/>
      <c r="T94" s="1582"/>
      <c r="U94" s="1582"/>
      <c r="V94" s="1583">
        <v>5460</v>
      </c>
      <c r="W94" s="1594">
        <v>608</v>
      </c>
      <c r="X94" s="1584">
        <f>SUM(V94-W94)</f>
        <v>4852</v>
      </c>
      <c r="Y94" s="1241">
        <f>IFERROR($W94/$V94, 0)</f>
        <v>0.11135531135531136</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77">
        <v>5858</v>
      </c>
      <c r="X97" s="1370">
        <f t="shared" si="8"/>
        <v>1397</v>
      </c>
      <c r="Y97" s="1241">
        <f t="shared" si="9"/>
        <v>0.80744314266023431</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94">
        <v>3059</v>
      </c>
      <c r="X99" s="1584">
        <f>SUM(V99-W99)</f>
        <v>1593</v>
      </c>
      <c r="Y99" s="1241">
        <f>IFERROR($W99/$V99, 0)</f>
        <v>0.65756663800515902</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625</v>
      </c>
      <c r="X16" s="1584">
        <f>SUM(V16-W16)</f>
        <v>-159</v>
      </c>
      <c r="Y16" s="1241">
        <f>IFERROR($W16/$V16, 0)</f>
        <v>1.3412017167381973</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F3311" sqref="F331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D3303" s="11">
        <v>180</v>
      </c>
      <c r="G3303" t="s">
        <v>1990</v>
      </c>
    </row>
    <row r="3304" spans="1:7">
      <c r="A3304" s="1432" t="s">
        <v>561</v>
      </c>
      <c r="B3304" s="1217" t="s">
        <v>474</v>
      </c>
      <c r="C3304" s="23">
        <v>46189</v>
      </c>
      <c r="G3304" t="s">
        <v>1990</v>
      </c>
    </row>
    <row r="3305" spans="1:7">
      <c r="A3305" s="1218" t="s">
        <v>563</v>
      </c>
      <c r="B3305" s="1218" t="s">
        <v>56</v>
      </c>
      <c r="C3305" s="23">
        <v>46189</v>
      </c>
      <c r="D3305" s="89">
        <v>2989</v>
      </c>
      <c r="F3305" s="11" t="s">
        <v>2709</v>
      </c>
      <c r="G3305" t="s">
        <v>1990</v>
      </c>
    </row>
    <row r="3306" spans="1:7">
      <c r="A3306" s="1432" t="s">
        <v>564</v>
      </c>
      <c r="B3306" s="1432" t="s">
        <v>62</v>
      </c>
      <c r="C3306" s="23">
        <v>46189</v>
      </c>
      <c r="D3306" s="89">
        <v>1083</v>
      </c>
      <c r="F3306" s="1578" t="s">
        <v>2710</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D3310" s="11">
        <v>387</v>
      </c>
      <c r="F3310" s="11" t="s">
        <v>2711</v>
      </c>
      <c r="G3310" t="s">
        <v>1990</v>
      </c>
    </row>
    <row r="3311" spans="1:7">
      <c r="A3311" s="1218" t="s">
        <v>598</v>
      </c>
      <c r="B3311" s="1217" t="s">
        <v>2682</v>
      </c>
      <c r="C3311" s="23">
        <v>46189</v>
      </c>
      <c r="G3311" t="s">
        <v>1990</v>
      </c>
    </row>
    <row r="3312" spans="1:7">
      <c r="A3312" s="1217" t="s">
        <v>1621</v>
      </c>
      <c r="B3312" s="1217" t="s">
        <v>1549</v>
      </c>
      <c r="C3312" s="23">
        <v>46189</v>
      </c>
      <c r="D3312" s="11">
        <v>248</v>
      </c>
      <c r="F3312" s="1538" t="s">
        <v>2712</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D3316" s="11">
        <v>977</v>
      </c>
      <c r="G3316" t="s">
        <v>1990</v>
      </c>
    </row>
    <row r="3317" spans="1:7">
      <c r="A3317" s="1431" t="s">
        <v>849</v>
      </c>
      <c r="B3317" s="1217" t="s">
        <v>1549</v>
      </c>
      <c r="C3317" s="23">
        <v>46189</v>
      </c>
      <c r="D3317" s="11">
        <v>120</v>
      </c>
      <c r="G3317" t="s">
        <v>1990</v>
      </c>
    </row>
    <row r="3318" spans="1:7">
      <c r="A3318" s="1217" t="s">
        <v>694</v>
      </c>
      <c r="B3318" s="1217" t="s">
        <v>2631</v>
      </c>
      <c r="C3318" s="23">
        <v>46189</v>
      </c>
      <c r="D3318" s="11">
        <v>608</v>
      </c>
      <c r="G3318" t="s">
        <v>1990</v>
      </c>
    </row>
    <row r="3319" spans="1:7">
      <c r="A3319" s="1217" t="s">
        <v>698</v>
      </c>
      <c r="B3319" s="1217" t="s">
        <v>2631</v>
      </c>
      <c r="C3319" s="23">
        <v>46189</v>
      </c>
      <c r="D3319" s="11">
        <v>999</v>
      </c>
      <c r="G3319" t="s">
        <v>1990</v>
      </c>
    </row>
    <row r="3320" spans="1:7">
      <c r="A3320" s="1217" t="s">
        <v>700</v>
      </c>
      <c r="B3320" s="1217" t="s">
        <v>2631</v>
      </c>
      <c r="C3320" s="23">
        <v>46189</v>
      </c>
      <c r="D3320" s="89">
        <v>3059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2D45E0-A313-458E-B759-EA253BDF2B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2026-06-16T23:41:32Z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