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22" documentId="8_{941262AC-BC69-4A39-A0F5-E6C0C5A7C19A}" xr6:coauthVersionLast="47" xr6:coauthVersionMax="47" xr10:uidLastSave="{548D1961-A820-4364-8D53-1DC89456F8D2}"/>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1967" r:id="rId12"/>
    <pivotCache cacheId="1968" r:id="rId13"/>
    <pivotCache cacheId="1969" r:id="rId14"/>
    <pivotCache cacheId="1970" r:id="rId15"/>
    <pivotCache cacheId="19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30" l="1"/>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2" i="31"/>
  <c r="W32" i="31"/>
  <c r="X31" i="31"/>
  <c r="W31" i="31"/>
  <c r="X10" i="31"/>
  <c r="W10" i="31"/>
  <c r="W51" i="2"/>
  <c r="X51" i="2"/>
  <c r="X11" i="31"/>
  <c r="W11" i="31"/>
  <c r="W49" i="2"/>
  <c r="X49" i="2"/>
  <c r="X50" i="2"/>
  <c r="P242" i="30"/>
  <c r="X33" i="31"/>
  <c r="W33" i="31"/>
  <c r="M242" i="30"/>
  <c r="X34" i="31"/>
  <c r="W34" i="31"/>
  <c r="X27" i="31"/>
  <c r="W27" i="31"/>
  <c r="W30" i="31"/>
  <c r="X30"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29" i="31"/>
  <c r="X29" i="31"/>
  <c r="W12" i="31"/>
  <c r="X12" i="31"/>
  <c r="V265" i="30"/>
  <c r="V62" i="30"/>
  <c r="X35" i="31"/>
  <c r="W35" i="31"/>
  <c r="X13" i="31"/>
  <c r="W13" i="31"/>
  <c r="W3" i="31"/>
  <c r="X3" i="31"/>
  <c r="W5" i="31"/>
  <c r="X5" i="31"/>
  <c r="V290" i="30"/>
  <c r="V251" i="30"/>
  <c r="V268" i="30"/>
  <c r="X26" i="31"/>
  <c r="W26" i="31"/>
  <c r="W25" i="31"/>
  <c r="X23" i="31"/>
  <c r="W23" i="31"/>
  <c r="V286" i="30"/>
  <c r="V264" i="30"/>
  <c r="X28" i="31"/>
  <c r="W28" i="31"/>
  <c r="V253" i="30"/>
  <c r="X25" i="31"/>
  <c r="V260" i="30"/>
  <c r="W43" i="2"/>
  <c r="X43" i="2"/>
  <c r="X9" i="31"/>
  <c r="W9" i="31"/>
  <c r="V256" i="30"/>
  <c r="V267" i="30"/>
  <c r="V266" i="30"/>
  <c r="W7" i="31"/>
  <c r="X7" i="31"/>
  <c r="X21" i="31"/>
  <c r="W21" i="31"/>
  <c r="V51"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4" i="2"/>
  <c r="X44" i="2"/>
  <c r="V250" i="30"/>
  <c r="A1" i="32" a="1"/>
  <c r="A1" i="32" s="1"/>
  <c r="V297" i="30"/>
  <c r="V259" i="30"/>
  <c r="V89" i="30"/>
  <c r="V103" i="30"/>
  <c r="V55" i="30"/>
  <c r="V16" i="30"/>
  <c r="V123" i="30"/>
  <c r="V101" i="30"/>
  <c r="V100" i="30"/>
  <c r="V98" i="30"/>
  <c r="V97" i="30"/>
  <c r="V96" i="30"/>
  <c r="V95" i="30"/>
  <c r="V19" i="30"/>
  <c r="V261" i="30"/>
  <c r="V114" i="30"/>
  <c r="V86" i="30"/>
  <c r="W48" i="2"/>
  <c r="X48" i="2"/>
  <c r="V87" i="30"/>
  <c r="V299" i="30"/>
  <c r="V263" i="30"/>
  <c r="X53" i="2"/>
  <c r="W53" i="2"/>
  <c r="X52" i="2"/>
  <c r="W52" i="2"/>
  <c r="V295" i="30"/>
  <c r="V301" i="30"/>
  <c r="V300" i="30"/>
  <c r="W36" i="31"/>
  <c r="X36" i="31"/>
  <c r="V254" i="30"/>
  <c r="V258" i="30"/>
  <c r="V294" i="30"/>
  <c r="V293" i="30"/>
  <c r="V278" i="30"/>
  <c r="V282" i="30"/>
  <c r="V275" i="30"/>
  <c r="V273" i="30"/>
  <c r="V257" i="30"/>
  <c r="V252" i="30"/>
  <c r="V296" i="30"/>
  <c r="X16" i="2"/>
  <c r="W16" i="2"/>
  <c r="V248" i="30"/>
  <c r="V302" i="30"/>
  <c r="V277" i="30"/>
  <c r="W22" i="2"/>
  <c r="X22" i="2"/>
  <c r="V271" i="30"/>
  <c r="W42" i="2"/>
  <c r="X42" i="2"/>
  <c r="V284" i="30"/>
  <c r="V262" i="30"/>
  <c r="W22" i="31"/>
  <c r="X22" i="31"/>
  <c r="W38" i="2"/>
  <c r="X38" i="2"/>
  <c r="W39" i="2"/>
  <c r="X39" i="2"/>
  <c r="X17" i="31"/>
  <c r="W17" i="31"/>
  <c r="X16" i="31"/>
  <c r="W16" i="31"/>
  <c r="V274" i="30"/>
  <c r="X10" i="2"/>
  <c r="X6" i="31"/>
  <c r="W6" i="31"/>
  <c r="X15" i="31"/>
  <c r="W15" i="31"/>
  <c r="X39" i="31"/>
  <c r="W39" i="31"/>
  <c r="V298" i="30"/>
  <c r="X41" i="31"/>
  <c r="W41" i="31"/>
  <c r="X20" i="31"/>
  <c r="W20" i="31"/>
  <c r="X120" i="2"/>
  <c r="X121" i="2"/>
  <c r="X122" i="2"/>
  <c r="X123" i="2"/>
  <c r="X124" i="2"/>
  <c r="X125" i="2"/>
  <c r="X126" i="2"/>
  <c r="X127" i="2"/>
  <c r="X128" i="2"/>
  <c r="X129" i="2"/>
  <c r="X130" i="2"/>
  <c r="X131" i="2"/>
  <c r="X34" i="2"/>
  <c r="W34" i="2"/>
  <c r="X14" i="31"/>
  <c r="W14" i="31"/>
  <c r="V111" i="30"/>
  <c r="V270" i="30"/>
  <c r="X24" i="31"/>
  <c r="W24" i="31"/>
  <c r="X19" i="31"/>
  <c r="W19" i="31"/>
  <c r="W37" i="31"/>
  <c r="X37" i="31"/>
  <c r="X4" i="31"/>
  <c r="W4" i="31"/>
  <c r="W41" i="2"/>
  <c r="X41" i="2"/>
  <c r="X18" i="31"/>
  <c r="W18" i="31"/>
  <c r="X11" i="2"/>
  <c r="W11" i="2"/>
  <c r="W5" i="2"/>
  <c r="X5" i="2"/>
  <c r="W37" i="2"/>
  <c r="X37" i="2"/>
  <c r="X9" i="2"/>
  <c r="W9" i="2"/>
  <c r="W35" i="2"/>
  <c r="X35" i="2"/>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<sst xmlns="http://schemas.openxmlformats.org/spreadsheetml/2006/main" count="19324" uniqueCount="2434">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</sst>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04/08/2026  2:31 PM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07"/>
      <c r="C10" s="1025"/>
      <c r="D10" s="1406"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08"/>
      <c r="F10" s="1407"/>
      <c r="G10" s="1025"/>
      <c r="H10" s="1409"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10"/>
      <c r="J10" s="1411"/>
      <c r="K10" s="1025"/>
      <c r="L10" s="1412"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4.607209765101597E-2</v>
      </c>
      <c r="B13" s="1416"/>
      <c r="C13" s="1025"/>
      <c r="D13" s="1421"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22"/>
      <c r="F13" s="1423"/>
      <c r="G13" s="1025"/>
      <c r="H13" s="1406"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08"/>
      <c r="J13" s="1407"/>
      <c r="K13" s="1025"/>
      <c r="L13" s="1398">
        <f>COUNTA('Completed Projects Pending PW'!A2:A53)-COUNTIF('Completed Projects Pending PW'!A2:A53,"")</f>
        <v>30</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30"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36"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25"/>
      <c r="F17" s="1033" t="s">
        <v>29</v>
      </c>
      <c r="G17" s="1030" cm="1">
        <f t="array" ref="G17">SUMPRODUCT(--(IF($B$5="All",TRUE,'Tillman UG Footage'!B2:B131=$B$5))*--('Tillman UG Footage'!P2:P131="In Process")*--(IF($F$5="All",TRUE,ISNUMBER(FIND($F$5,'Tillman UG Footage'!D2:D131&amp;" "))))*--(IF($H$5="All",TRUE,ISNUMBER(FIND($H$5,'Tillman UG Footage'!F2:F131&amp;" ")))))</f>
        <v>10</v>
      </c>
      <c r="H17" s="1030"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36"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25"/>
      <c r="K17" s="1033" t="s">
        <v>30</v>
      </c>
      <c r="L17" s="1030"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36">
        <f>IFERROR(L17/SUM(L17:L19),0)</f>
        <v>0.2807017543859649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31"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37"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25"/>
      <c r="F18" s="1034" t="s">
        <v>32</v>
      </c>
      <c r="G18" s="1031" cm="1">
        <f t="array" ref="G18">SUMPRODUCT(--(IF($B$5="All",TRUE,'Tillman UG Footage'!B2:B131=$B$5))*--('Tillman UG Footage'!P2:P131="Not Started")*--(IF($F$5="All",TRUE,ISNUMBER(FIND($F$5,'Tillman UG Footage'!D2:D131&amp;" "))))*--(IF($H$5="All",TRUE,ISNUMBER(FIND($H$5,'Tillman UG Footage'!F2:F131&amp;" ")))))</f>
        <v>90</v>
      </c>
      <c r="H18" s="1031"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37"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25"/>
      <c r="K18" s="1034" t="s">
        <v>33</v>
      </c>
      <c r="L18" s="1031"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37">
        <f>IFERROR(L18/SUM(L17:L19),0)</f>
        <v>0.67543859649122806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30"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36"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25"/>
      <c r="F19" s="1033" t="s">
        <v>35</v>
      </c>
      <c r="G19" s="1030" cm="1">
        <f t="array" ref="G19">SUMPRODUCT(--(IF($B$5="All",TRUE,'Tillman UG Footage'!B2:B131=$B$5))*--('Tillman UG Footage'!P2:P131="Locates Called")*--(IF($F$5="All",TRUE,ISNUMBER(FIND($F$5,'Tillman UG Footage'!D2:D131&amp;" "))))*--(IF($H$5="All",TRUE,ISNUMBER(FIND($H$5,'Tillman UG Footage'!F2:F131&amp;" ")))))</f>
        <v>14</v>
      </c>
      <c r="H19" s="1030"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36"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25"/>
      <c r="K19" s="1033" t="s">
        <v>36</v>
      </c>
      <c r="L19" s="1030"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36">
        <f>IFERROR(L19/SUM(L17:L19),0)</f>
        <v>4.3859649122807015E-2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31"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37"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25"/>
      <c r="F20" s="1034" t="s">
        <v>38</v>
      </c>
      <c r="G20" s="1031" cm="1">
        <f t="array" ref="G20">SUMPRODUCT(--(IF($B$5="All",TRUE,'Tillman UG Footage'!B2:B131=$B$5))*--('Tillman UG Footage'!P2:P131="Completed")*--(IF($F$5="All",TRUE,ISNUMBER(FIND($F$5,'Tillman UG Footage'!D2:D131&amp;" "))))*--(IF($H$5="All",TRUE,ISNUMBER(FIND($H$5,'Tillman UG Footage'!F2:F131&amp;" ")))))</f>
        <v>0</v>
      </c>
      <c r="H20" s="1031"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37"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25"/>
      <c r="K20" s="1038" t="s">
        <v>39</v>
      </c>
      <c r="L20" s="1039">
        <f>SUM(L17:L19)</f>
        <v>114</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30"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36"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25"/>
      <c r="F21" s="1038" t="s">
        <v>39</v>
      </c>
      <c r="G21" s="1039">
        <f>SUM(G17:G20)</f>
        <v>114</v>
      </c>
      <c r="H21" s="1039">
        <f>SUM(H17:H20)</f>
        <v>652282</v>
      </c>
      <c r="I21" s="1040">
        <f>SUM(I17:I20)</f>
        <v>7272357.1999999993</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31"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37"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30"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36"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31"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37"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114</v>
      </c>
      <c r="C25" s="1039">
        <f>SUM(C17:C24)</f>
        <v>652282</v>
      </c>
      <c r="D25" s="1040">
        <f>IFERROR(H10/D10,0)</f>
        <v>4.607209765101597E-2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13</v>
      </c>
      <c r="D30" s="1059">
        <f>B30+C30</f>
        <v>21</v>
      </c>
      <c r="F30" s="1047" t="s">
        <v>53</v>
      </c>
      <c r="G30" s="54">
        <f>COUNTIFS('Tillman UG Footage'!F:F,"*Cody*",'Tillman UG Footage'!B:B,"&lt;&gt;AREA")</f>
        <v>5</v>
      </c>
      <c r="H30" s="54">
        <f>COUNTIF('Completed Projects Pending PW'!F:F,"*Cody*")</f>
        <v>8</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21</v>
      </c>
      <c r="C36" s="1052">
        <f>SUM(C29:C35)</f>
        <v>39</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24</v>
      </c>
      <c r="H37" s="1052">
        <f>SUM(H29:H36)</f>
        <v>38</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FB-HLR201</v>
      </c>
      <c r="B66" s="1043" t="str">
        <f>IF('Completed Projects Pending PW'!A6="","",'Completed Projects Pending PW'!B6)</f>
        <v>Bradenton</v>
      </c>
      <c r="C66" s="1043" t="str">
        <f>IF('Completed Projects Pending PW'!A6="","",'Completed Projects Pending PW'!D6)</f>
        <v>Lightspeed In-House / GN Systems</v>
      </c>
      <c r="D66" s="1043" t="str">
        <f>IF('Completed Projects Pending PW'!A6="","",'Completed Projects Pending PW'!F6)</f>
        <v>Cody</v>
      </c>
      <c r="E66" s="1044">
        <f>IF('Completed Projects Pending PW'!A6="","",'Completed Projects Pending PW'!H6)</f>
        <v>0</v>
      </c>
      <c r="F66" s="1044">
        <f>IF('Completed Projects Pending PW'!A6="","",'Completed Projects Pending PW'!U6)</f>
        <v>9840</v>
      </c>
      <c r="G66" s="1044">
        <f>IF('Completed Projects Pending PW'!A6="","",'Completed Projects Pending PW'!V6)</f>
        <v>9806</v>
      </c>
      <c r="H66" s="1049">
        <f>IF('Completed Projects Pending PW'!A6="","",'Completed Projects Pending PW'!N6)</f>
        <v>144972.5</v>
      </c>
    </row>
    <row r="67" spans="1:8">
      <c r="A67" s="1046" t="str">
        <f>IF('Completed Projects Pending PW'!A7="","",'Completed Projects Pending PW'!A7)</f>
        <v>FB-HLX401</v>
      </c>
      <c r="B67" s="1043" t="str">
        <f>IF('Completed Projects Pending PW'!A7="","",'Completed Projects Pending PW'!B7)</f>
        <v>Bradenton</v>
      </c>
      <c r="C67" s="1043" t="str">
        <f>IF('Completed Projects Pending PW'!A7="","",'Completed Projects Pending PW'!D7)</f>
        <v>GN Systems</v>
      </c>
      <c r="D67" s="1043" t="str">
        <f>IF('Completed Projects Pending PW'!A7="","",'Completed Projects Pending PW'!F7)</f>
        <v>Cody</v>
      </c>
      <c r="E67" s="1044">
        <f>IF('Completed Projects Pending PW'!A7="","",'Completed Projects Pending PW'!H7)</f>
        <v>0</v>
      </c>
      <c r="F67" s="1044">
        <f>IF('Completed Projects Pending PW'!A7="","",'Completed Projects Pending PW'!U7)</f>
        <v>6668</v>
      </c>
      <c r="G67" s="1044">
        <f>IF('Completed Projects Pending PW'!A7="","",'Completed Projects Pending PW'!V7)</f>
        <v>6668</v>
      </c>
      <c r="H67" s="1049">
        <f>IF('Completed Projects Pending PW'!A7="","",'Completed Projects Pending PW'!N7)</f>
        <v>73653.899999999994</v>
      </c>
    </row>
    <row r="68" spans="1:8">
      <c r="A68" s="1046" t="str">
        <f>IF('Completed Projects Pending PW'!A8="","",'Completed Projects Pending PW'!A8)</f>
        <v>D-HOE501</v>
      </c>
      <c r="B68" s="1043" t="str">
        <f>IF('Completed Projects Pending PW'!A8="","",'Completed Projects Pending PW'!B8)</f>
        <v>Bradenton</v>
      </c>
      <c r="C68" s="1043" t="str">
        <f>IF('Completed Projects Pending PW'!A8="","",'Completed Projects Pending PW'!D8)</f>
        <v>North Path</v>
      </c>
      <c r="D68" s="1043" t="str">
        <f>IF('Completed Projects Pending PW'!A8="","",'Completed Projects Pending PW'!F8)</f>
        <v>Cody</v>
      </c>
      <c r="E68" s="1044">
        <f>IF('Completed Projects Pending PW'!A8="","",'Completed Projects Pending PW'!H8)</f>
        <v>82</v>
      </c>
      <c r="F68" s="1044">
        <f>IF('Completed Projects Pending PW'!A8="","",'Completed Projects Pending PW'!U8)</f>
        <v>4146</v>
      </c>
      <c r="G68" s="1044">
        <f>IF('Completed Projects Pending PW'!A8="","",'Completed Projects Pending PW'!V8)</f>
        <v>4172</v>
      </c>
      <c r="H68" s="1049">
        <f>IF('Completed Projects Pending PW'!A8="","",'Completed Projects Pending PW'!N8)</f>
        <v>56294</v>
      </c>
    </row>
    <row r="69" spans="1:8">
      <c r="A69" s="1046" t="str">
        <f>IF('Completed Projects Pending PW'!A9="","",'Completed Projects Pending PW'!A9)</f>
        <v>D-HOE502</v>
      </c>
      <c r="B69" s="1043" t="str">
        <f>IF('Completed Projects Pending PW'!A9="","",'Completed Projects Pending PW'!B9)</f>
        <v>Bradenton</v>
      </c>
      <c r="C69" s="1043" t="str">
        <f>IF('Completed Projects Pending PW'!A9="","",'Completed Projects Pending PW'!D9)</f>
        <v>North Path</v>
      </c>
      <c r="D69" s="1043" t="str">
        <f>IF('Completed Projects Pending PW'!A9="","",'Completed Projects Pending PW'!F9)</f>
        <v>Cody</v>
      </c>
      <c r="E69" s="1044">
        <f>IF('Completed Projects Pending PW'!A9="","",'Completed Projects Pending PW'!H9)</f>
        <v>54</v>
      </c>
      <c r="F69" s="1044">
        <f>IF('Completed Projects Pending PW'!A9="","",'Completed Projects Pending PW'!U9)</f>
        <v>3599</v>
      </c>
      <c r="G69" s="1044">
        <f>IF('Completed Projects Pending PW'!A9="","",'Completed Projects Pending PW'!V9)</f>
        <v>3599</v>
      </c>
      <c r="H69" s="1049">
        <f>IF('Completed Projects Pending PW'!A9="","",'Completed Projects Pending PW'!N9)</f>
        <v>58240</v>
      </c>
    </row>
    <row r="70" spans="1:8">
      <c r="A70" s="1046" t="str">
        <f>IF('Completed Projects Pending PW'!A12="","",'Completed Projects Pending PW'!A12)</f>
        <v>FB-HOE401-V3</v>
      </c>
      <c r="B70" s="1043" t="str">
        <f>IF('Completed Projects Pending PW'!A12="","",'Completed Projects Pending PW'!B12)</f>
        <v>Bradenton</v>
      </c>
      <c r="C70" s="1043" t="str">
        <f>IF('Completed Projects Pending PW'!A12="","",'Completed Projects Pending PW'!D12)</f>
        <v>North Path</v>
      </c>
      <c r="D70" s="1043" t="str">
        <f>IF('Completed Projects Pending PW'!A12="","",'Completed Projects Pending PW'!F12)</f>
        <v>Cody</v>
      </c>
      <c r="E70" s="1044">
        <f>IF('Completed Projects Pending PW'!A12="","",'Completed Projects Pending PW'!H12)</f>
        <v>0</v>
      </c>
      <c r="F70" s="1044">
        <f>IF('Completed Projects Pending PW'!A12="","",'Completed Projects Pending PW'!U12)</f>
        <v>6978</v>
      </c>
      <c r="G70" s="1044">
        <f>IF('Completed Projects Pending PW'!A12="","",'Completed Projects Pending PW'!V12)</f>
        <v>6978</v>
      </c>
      <c r="H70" s="1049">
        <f>IF('Completed Projects Pending PW'!A12="","",'Completed Projects Pending PW'!N12)</f>
        <v>118710.8</v>
      </c>
    </row>
    <row r="71" spans="1:8">
      <c r="A71" s="1046" t="str">
        <f>IF('Completed Projects Pending PW'!A13="","",'Completed Projects Pending PW'!A13)</f>
        <v>Willow Walk North</v>
      </c>
      <c r="B71" s="1043" t="str">
        <f>IF('Completed Projects Pending PW'!A13="","",'Completed Projects Pending PW'!B13)</f>
        <v>Bradenton</v>
      </c>
      <c r="C71" s="1043" t="str">
        <f>IF('Completed Projects Pending PW'!A13="","",'Completed Projects Pending PW'!D13)</f>
        <v>Kattle One</v>
      </c>
      <c r="D71" s="1043" t="str">
        <f>IF('Completed Projects Pending PW'!A13="","",'Completed Projects Pending PW'!F13)</f>
        <v>Cody</v>
      </c>
      <c r="E71" s="1044">
        <f>IF('Completed Projects Pending PW'!A13="","",'Completed Projects Pending PW'!H13)</f>
        <v>115</v>
      </c>
      <c r="F71" s="1044">
        <f>IF('Completed Projects Pending PW'!A13="","",'Completed Projects Pending PW'!U13)</f>
        <v>7078</v>
      </c>
      <c r="G71" s="1044">
        <f>IF('Completed Projects Pending PW'!A13="","",'Completed Projects Pending PW'!V13)</f>
        <v>7239</v>
      </c>
      <c r="H71" s="1049">
        <f>IF('Completed Projects Pending PW'!A13="","",'Completed Projects Pending PW'!N13)</f>
        <v>125188</v>
      </c>
    </row>
    <row r="72" spans="1:8">
      <c r="A72" s="1046" t="str">
        <f>IF('Completed Projects Pending PW'!A14="","",'Completed Projects Pending PW'!A14)</f>
        <v>D-HDF703</v>
      </c>
      <c r="B72" s="1043" t="str">
        <f>IF('Completed Projects Pending PW'!A14="","",'Completed Projects Pending PW'!B14)</f>
        <v>Fort Myers</v>
      </c>
      <c r="C72" s="1043" t="str">
        <f>IF('Completed Projects Pending PW'!A14="","",'Completed Projects Pending PW'!D14)</f>
        <v>GN Systems</v>
      </c>
      <c r="D72" s="1043" t="str">
        <f>IF('Completed Projects Pending PW'!A14="","",'Completed Projects Pending PW'!F14)</f>
        <v>Joshua</v>
      </c>
      <c r="E72" s="1044">
        <f>IF('Completed Projects Pending PW'!A14="","",'Completed Projects Pending PW'!H14)</f>
        <v>30</v>
      </c>
      <c r="F72" s="1044">
        <f>IF('Completed Projects Pending PW'!A14="","",'Completed Projects Pending PW'!U14)</f>
        <v>2580</v>
      </c>
      <c r="G72" s="1044">
        <f>IF('Completed Projects Pending PW'!A14="","",'Completed Projects Pending PW'!V14)</f>
        <v>2637</v>
      </c>
      <c r="H72" s="1049">
        <f>IF('Completed Projects Pending PW'!A14="","",'Completed Projects Pending PW'!N14)</f>
        <v>31387.05</v>
      </c>
    </row>
    <row r="73" spans="1:8">
      <c r="A73" s="1046" t="str">
        <f>IF('Completed Projects Pending PW'!A15="","",'Completed Projects Pending PW'!A15)</f>
        <v>D-HDF705</v>
      </c>
      <c r="B73" s="1043" t="str">
        <f>IF('Completed Projects Pending PW'!A15="","",'Completed Projects Pending PW'!B15)</f>
        <v>Fort Myers</v>
      </c>
      <c r="C73" s="1043" t="str">
        <f>IF('Completed Projects Pending PW'!A15="","",'Completed Projects Pending PW'!D15)</f>
        <v>GN Systems</v>
      </c>
      <c r="D73" s="1043" t="str">
        <f>IF('Completed Projects Pending PW'!A15="","",'Completed Projects Pending PW'!F15)</f>
        <v>Joshua</v>
      </c>
      <c r="E73" s="1044">
        <f>IF('Completed Projects Pending PW'!A15="","",'Completed Projects Pending PW'!H15)</f>
        <v>73</v>
      </c>
      <c r="F73" s="1044">
        <f>IF('Completed Projects Pending PW'!A15="","",'Completed Projects Pending PW'!U15)</f>
        <v>6263</v>
      </c>
      <c r="G73" s="1044">
        <f>IF('Completed Projects Pending PW'!A15="","",'Completed Projects Pending PW'!V15)</f>
        <v>6221</v>
      </c>
      <c r="H73" s="1049">
        <f>IF('Completed Projects Pending PW'!A15="","",'Completed Projects Pending PW'!N15)</f>
        <v>77814</v>
      </c>
    </row>
    <row r="74" spans="1:8">
      <c r="A74" s="1046" t="str">
        <f>IF('Completed Projects Pending PW'!A16="","",'Completed Projects Pending PW'!A16)</f>
        <v>D-HDF707</v>
      </c>
      <c r="B74" s="1043" t="str">
        <f>IF('Completed Projects Pending PW'!A16="","",'Completed Projects Pending PW'!B16)</f>
        <v>Fort Myers</v>
      </c>
      <c r="C74" s="1043" t="str">
        <f>IF('Completed Projects Pending PW'!A16="","",'Completed Projects Pending PW'!D16)</f>
        <v>Lightspeed In-House</v>
      </c>
      <c r="D74" s="1043" t="str">
        <f>IF('Completed Projects Pending PW'!A16="","",'Completed Projects Pending PW'!F16)</f>
        <v>Joshua</v>
      </c>
      <c r="E74" s="1044">
        <f>IF('Completed Projects Pending PW'!A16="","",'Completed Projects Pending PW'!H16)</f>
        <v>80</v>
      </c>
      <c r="F74" s="1044">
        <f>IF('Completed Projects Pending PW'!A16="","",'Completed Projects Pending PW'!U16)</f>
        <v>5052</v>
      </c>
      <c r="G74" s="1044">
        <f>IF('Completed Projects Pending PW'!A16="","",'Completed Projects Pending PW'!V16)</f>
        <v>4889</v>
      </c>
      <c r="H74" s="1049">
        <f>IF('Completed Projects Pending PW'!A16="","",'Completed Projects Pending PW'!N16)</f>
        <v>65843.5</v>
      </c>
    </row>
    <row r="75" spans="1:8">
      <c r="A75" s="1046" t="str">
        <f>IF('Completed Projects Pending PW'!A17="","",'Completed Projects Pending PW'!A17)</f>
        <v>D-HDF710</v>
      </c>
      <c r="B75" s="1043" t="str">
        <f>IF('Completed Projects Pending PW'!A17="","",'Completed Projects Pending PW'!B17)</f>
        <v>Fort Myers</v>
      </c>
      <c r="C75" s="1043" t="str">
        <f>IF('Completed Projects Pending PW'!A17="","",'Completed Projects Pending PW'!D17)</f>
        <v>GN Systems</v>
      </c>
      <c r="D75" s="1043" t="str">
        <f>IF('Completed Projects Pending PW'!A17="","",'Completed Projects Pending PW'!F17)</f>
        <v>Joshua</v>
      </c>
      <c r="E75" s="1044">
        <f>IF('Completed Projects Pending PW'!A17="","",'Completed Projects Pending PW'!H17)</f>
        <v>61</v>
      </c>
      <c r="F75" s="1044">
        <f>IF('Completed Projects Pending PW'!A17="","",'Completed Projects Pending PW'!U17)</f>
        <v>4641</v>
      </c>
      <c r="G75" s="1044">
        <f>IF('Completed Projects Pending PW'!A17="","",'Completed Projects Pending PW'!V17)</f>
        <v>4757</v>
      </c>
      <c r="H75" s="1049">
        <f>IF('Completed Projects Pending PW'!A17="","",'Completed Projects Pending PW'!N17)</f>
        <v>56650</v>
      </c>
    </row>
    <row r="76" spans="1:8">
      <c r="A76" s="1046" t="str">
        <f>IF('Completed Projects Pending PW'!A18="","",'Completed Projects Pending PW'!A18)</f>
        <v>D-HDF711</v>
      </c>
      <c r="B76" s="1043" t="str">
        <f>IF('Completed Projects Pending PW'!A18="","",'Completed Projects Pending PW'!B18)</f>
        <v>Fort Myers</v>
      </c>
      <c r="C76" s="1043" t="str">
        <f>IF('Completed Projects Pending PW'!A18="","",'Completed Projects Pending PW'!D18)</f>
        <v>GN Systems</v>
      </c>
      <c r="D76" s="1043" t="str">
        <f>IF('Completed Projects Pending PW'!A18="","",'Completed Projects Pending PW'!F18)</f>
        <v>Joshua</v>
      </c>
      <c r="E76" s="1044">
        <f>IF('Completed Projects Pending PW'!A18="","",'Completed Projects Pending PW'!H18)</f>
        <v>82</v>
      </c>
      <c r="F76" s="1044">
        <f>IF('Completed Projects Pending PW'!A18="","",'Completed Projects Pending PW'!U18)</f>
        <v>8100</v>
      </c>
      <c r="G76" s="1044">
        <f>IF('Completed Projects Pending PW'!A18="","",'Completed Projects Pending PW'!V18)</f>
        <v>7972</v>
      </c>
      <c r="H76" s="1049">
        <f>IF('Completed Projects Pending PW'!A18="","",'Completed Projects Pending PW'!N18)</f>
        <v>101871</v>
      </c>
    </row>
    <row r="77" spans="1:8">
      <c r="A77" s="1046" t="str">
        <f>IF('Completed Projects Pending PW'!A19="","",'Completed Projects Pending PW'!A19)</f>
        <v>D-HDF713</v>
      </c>
      <c r="B77" s="1043" t="str">
        <f>IF('Completed Projects Pending PW'!A19="","",'Completed Projects Pending PW'!B19)</f>
        <v>Fort Myers</v>
      </c>
      <c r="C77" s="1043" t="str">
        <f>IF('Completed Projects Pending PW'!A19="","",'Completed Projects Pending PW'!D19)</f>
        <v>GN Systems</v>
      </c>
      <c r="D77" s="1043" t="str">
        <f>IF('Completed Projects Pending PW'!A19="","",'Completed Projects Pending PW'!F19)</f>
        <v>Joshua</v>
      </c>
      <c r="E77" s="1044">
        <f>IF('Completed Projects Pending PW'!A19="","",'Completed Projects Pending PW'!H19)</f>
        <v>77</v>
      </c>
      <c r="F77" s="1044">
        <f>IF('Completed Projects Pending PW'!A19="","",'Completed Projects Pending PW'!U19)</f>
        <v>8013</v>
      </c>
      <c r="G77" s="1044">
        <f>IF('Completed Projects Pending PW'!A19="","",'Completed Projects Pending PW'!V19)</f>
        <v>7885</v>
      </c>
      <c r="H77" s="1049">
        <f>IF('Completed Projects Pending PW'!A19="","",'Completed Projects Pending PW'!N19)</f>
        <v>90786</v>
      </c>
    </row>
    <row r="78" spans="1:8">
      <c r="A78" s="1046" t="str">
        <f>IF('Completed Projects Pending PW'!A20="","",'Completed Projects Pending PW'!A20)</f>
        <v>D-HDF715</v>
      </c>
      <c r="B78" s="1043" t="str">
        <f>IF('Completed Projects Pending PW'!A20="","",'Completed Projects Pending PW'!B20)</f>
        <v>Fort Myers</v>
      </c>
      <c r="C78" s="1043" t="str">
        <f>IF('Completed Projects Pending PW'!A20="","",'Completed Projects Pending PW'!D20)</f>
        <v>GN Systems</v>
      </c>
      <c r="D78" s="1043" t="str">
        <f>IF('Completed Projects Pending PW'!A20="","",'Completed Projects Pending PW'!F20)</f>
        <v>Joshua</v>
      </c>
      <c r="E78" s="1044">
        <f>IF('Completed Projects Pending PW'!A20="","",'Completed Projects Pending PW'!H20)</f>
        <v>78</v>
      </c>
      <c r="F78" s="1044">
        <f>IF('Completed Projects Pending PW'!A20="","",'Completed Projects Pending PW'!U20)</f>
        <v>6758</v>
      </c>
      <c r="G78" s="1044">
        <f>IF('Completed Projects Pending PW'!A20="","",'Completed Projects Pending PW'!V20)</f>
        <v>6565</v>
      </c>
      <c r="H78" s="1049">
        <f>IF('Completed Projects Pending PW'!A20="","",'Completed Projects Pending PW'!N20)</f>
        <v>84477</v>
      </c>
    </row>
    <row r="79" spans="1:8">
      <c r="A79" s="1046" t="str">
        <f>IF('Completed Projects Pending PW'!A21="","",'Completed Projects Pending PW'!A21)</f>
        <v>D-HWP919</v>
      </c>
      <c r="B79" s="1043" t="str">
        <f>IF('Completed Projects Pending PW'!A21="","",'Completed Projects Pending PW'!B21)</f>
        <v>Lakeland</v>
      </c>
      <c r="C79" s="1043" t="str">
        <f>IF('Completed Projects Pending PW'!A21="","",'Completed Projects Pending PW'!D21)</f>
        <v>J Garcia Underground</v>
      </c>
      <c r="D79" s="1043" t="str">
        <f>IF('Completed Projects Pending PW'!A21="","",'Completed Projects Pending PW'!F21)</f>
        <v>Travis</v>
      </c>
      <c r="E79" s="1044">
        <f>IF('Completed Projects Pending PW'!A21="","",'Completed Projects Pending PW'!H21)</f>
        <v>26</v>
      </c>
      <c r="F79" s="1044">
        <f>IF('Completed Projects Pending PW'!A21="","",'Completed Projects Pending PW'!U21)</f>
        <v>937</v>
      </c>
      <c r="G79" s="1044">
        <f>IF('Completed Projects Pending PW'!A21="","",'Completed Projects Pending PW'!V21)</f>
        <v>927</v>
      </c>
      <c r="H79" s="1049">
        <f>IF('Completed Projects Pending PW'!A21="","",'Completed Projects Pending PW'!N21)</f>
        <v>12781.6</v>
      </c>
    </row>
    <row r="80" spans="1:8">
      <c r="A80" s="1046" t="str">
        <f>IF('Completed Projects Pending PW'!A22="","",'Completed Projects Pending PW'!A22)</f>
        <v>D-HWP1303</v>
      </c>
      <c r="B80" s="1043" t="str">
        <f>IF('Completed Projects Pending PW'!A22="","",'Completed Projects Pending PW'!B22)</f>
        <v>Lakeland</v>
      </c>
      <c r="C80" s="1043" t="str">
        <f>IF('Completed Projects Pending PW'!A22="","",'Completed Projects Pending PW'!D22)</f>
        <v xml:space="preserve">Brothers </v>
      </c>
      <c r="D80" s="1043" t="str">
        <f>IF('Completed Projects Pending PW'!A22="","",'Completed Projects Pending PW'!F22)</f>
        <v>Travis</v>
      </c>
      <c r="E80" s="1044">
        <f>IF('Completed Projects Pending PW'!A22="","",'Completed Projects Pending PW'!H22)</f>
        <v>81</v>
      </c>
      <c r="F80" s="1044">
        <f>IF('Completed Projects Pending PW'!A22="","",'Completed Projects Pending PW'!U22)</f>
        <v>3323</v>
      </c>
      <c r="G80" s="1044">
        <f>IF('Completed Projects Pending PW'!A22="","",'Completed Projects Pending PW'!V22)</f>
        <v>3100</v>
      </c>
      <c r="H80" s="1049">
        <f>IF('Completed Projects Pending PW'!A22="","",'Completed Projects Pending PW'!N22)</f>
        <v>53152.33</v>
      </c>
    </row>
    <row r="81" spans="1:8">
      <c r="A81" s="1046" t="str">
        <f>IF('Completed Projects Pending PW'!A23="","",'Completed Projects Pending PW'!A23)</f>
        <v>FB-HWP478</v>
      </c>
      <c r="B81" s="1043" t="str">
        <f>IF('Completed Projects Pending PW'!A23="","",'Completed Projects Pending PW'!B23)</f>
        <v>Lakeland</v>
      </c>
      <c r="C81" s="1043" t="str">
        <f>IF('Completed Projects Pending PW'!A23="","",'Completed Projects Pending PW'!D23)</f>
        <v>Brothers</v>
      </c>
      <c r="D81" s="1043" t="str">
        <f>IF('Completed Projects Pending PW'!A23="","",'Completed Projects Pending PW'!F23)</f>
        <v>Travis</v>
      </c>
      <c r="E81" s="1044">
        <f>IF('Completed Projects Pending PW'!A23="","",'Completed Projects Pending PW'!H23)</f>
        <v>0</v>
      </c>
      <c r="F81" s="1044">
        <f>IF('Completed Projects Pending PW'!A23="","",'Completed Projects Pending PW'!U23)</f>
        <v>923</v>
      </c>
      <c r="G81" s="1044">
        <f>IF('Completed Projects Pending PW'!A23="","",'Completed Projects Pending PW'!V23)</f>
        <v>918</v>
      </c>
      <c r="H81" s="1049">
        <f>IF('Completed Projects Pending PW'!A23="","",'Completed Projects Pending PW'!N23)</f>
        <v>13022.05</v>
      </c>
    </row>
    <row r="82" spans="1:8">
      <c r="A82" s="1046" t="str">
        <f>IF('Completed Projects Pending PW'!A24="","",'Completed Projects Pending PW'!A24)</f>
        <v>FB-HWP1305</v>
      </c>
      <c r="B82" s="1043" t="str">
        <f>IF('Completed Projects Pending PW'!A24="","",'Completed Projects Pending PW'!B24)</f>
        <v>Lakeland</v>
      </c>
      <c r="C82" s="1043" t="str">
        <f>IF('Completed Projects Pending PW'!A24="","",'Completed Projects Pending PW'!D24)</f>
        <v>Splice Only</v>
      </c>
      <c r="D82" s="1043" t="str">
        <f>IF('Completed Projects Pending PW'!A24="","",'Completed Projects Pending PW'!F24)</f>
        <v>Miguel</v>
      </c>
      <c r="E82" s="1044">
        <f>IF('Completed Projects Pending PW'!A24="","",'Completed Projects Pending PW'!H24)</f>
        <v>0</v>
      </c>
      <c r="F82" s="1044">
        <f>IF('Completed Projects Pending PW'!A24="","",'Completed Projects Pending PW'!U24)</f>
        <v>0</v>
      </c>
      <c r="G82" s="1044">
        <f>IF('Completed Projects Pending PW'!A24="","",'Completed Projects Pending PW'!V24)</f>
        <v>0</v>
      </c>
      <c r="H82" s="1049">
        <f>IF('Completed Projects Pending PW'!A24="","",'Completed Projects Pending PW'!N24)</f>
        <v>1931.75</v>
      </c>
    </row>
    <row r="83" spans="1:8">
      <c r="A83" s="1046" t="str">
        <f>IF('Completed Projects Pending PW'!A25="","",'Completed Projects Pending PW'!A25)</f>
        <v>Sabal Lakes At Gateway</v>
      </c>
      <c r="B83" s="1043" t="str">
        <f>IF('Completed Projects Pending PW'!A25="","",'Completed Projects Pending PW'!B25)</f>
        <v>Naples</v>
      </c>
      <c r="C83" s="1043" t="str">
        <f>IF('Completed Projects Pending PW'!A25="","",'Completed Projects Pending PW'!D25)</f>
        <v xml:space="preserve">APT Communications </v>
      </c>
      <c r="D83" s="1043" t="str">
        <f>IF('Completed Projects Pending PW'!A25="","",'Completed Projects Pending PW'!F25)</f>
        <v>Joshua</v>
      </c>
      <c r="E83" s="1044">
        <f>IF('Completed Projects Pending PW'!A25="","",'Completed Projects Pending PW'!H25)</f>
        <v>171</v>
      </c>
      <c r="F83" s="1044">
        <f>IF('Completed Projects Pending PW'!A25="","",'Completed Projects Pending PW'!U25)</f>
        <v>10731</v>
      </c>
      <c r="G83" s="1044">
        <f>IF('Completed Projects Pending PW'!A25="","",'Completed Projects Pending PW'!V25)</f>
        <v>10731</v>
      </c>
      <c r="H83" s="1049">
        <f>IF('Completed Projects Pending PW'!A25="","",'Completed Projects Pending PW'!N25)</f>
        <v>160211</v>
      </c>
    </row>
    <row r="84" spans="1:8">
      <c r="A84" s="1046" t="str">
        <f>IF('Completed Projects Pending PW'!A26="","",'Completed Projects Pending PW'!A26)</f>
        <v>BHCD-FSF-04-W</v>
      </c>
      <c r="B84" s="1043" t="str">
        <f>IF('Completed Projects Pending PW'!A26="","",'Completed Projects Pending PW'!B26)</f>
        <v>Port Charlotte</v>
      </c>
      <c r="C84" s="1043" t="str">
        <f>IF('Completed Projects Pending PW'!A26="","",'Completed Projects Pending PW'!D26)</f>
        <v>Lightspeed In-House</v>
      </c>
      <c r="D84" s="1043" t="str">
        <f>IF('Completed Projects Pending PW'!A26="","",'Completed Projects Pending PW'!F26)</f>
        <v>Cody</v>
      </c>
      <c r="E84" s="1044">
        <f>IF('Completed Projects Pending PW'!A26="","",'Completed Projects Pending PW'!H26)</f>
        <v>0</v>
      </c>
      <c r="F84" s="1044">
        <f>IF('Completed Projects Pending PW'!A26="","",'Completed Projects Pending PW'!U26)</f>
        <v>7</v>
      </c>
      <c r="G84" s="1044">
        <f>IF('Completed Projects Pending PW'!A26="","",'Completed Projects Pending PW'!V26)</f>
        <v>7</v>
      </c>
      <c r="H84" s="1049">
        <f>IF('Completed Projects Pending PW'!A26="","",'Completed Projects Pending PW'!N26)</f>
        <v>12316.35</v>
      </c>
    </row>
    <row r="85" spans="1:8">
      <c r="A85" s="1046" t="str">
        <f>IF('Completed Projects Pending PW'!A28="","",'Completed Projects Pending PW'!A28)</f>
        <v>FB-HSF404</v>
      </c>
      <c r="B85" s="1043" t="str">
        <f>IF('Completed Projects Pending PW'!A28="","",'Completed Projects Pending PW'!B28)</f>
        <v>Port Charlotte</v>
      </c>
      <c r="C85" s="1043" t="str">
        <f>IF('Completed Projects Pending PW'!A28="","",'Completed Projects Pending PW'!D28)</f>
        <v>Lightspeed In-House</v>
      </c>
      <c r="D85" s="1043" t="str">
        <f>IF('Completed Projects Pending PW'!A28="","",'Completed Projects Pending PW'!F28)</f>
        <v>Joshua</v>
      </c>
      <c r="E85" s="1044">
        <f>IF('Completed Projects Pending PW'!A28="","",'Completed Projects Pending PW'!H28)</f>
        <v>0</v>
      </c>
      <c r="F85" s="1044">
        <f>IF('Completed Projects Pending PW'!A28="","",'Completed Projects Pending PW'!U28)</f>
        <v>508</v>
      </c>
      <c r="G85" s="1044">
        <f>IF('Completed Projects Pending PW'!A28="","",'Completed Projects Pending PW'!V28)</f>
        <v>513</v>
      </c>
      <c r="H85" s="1049">
        <f>IF('Completed Projects Pending PW'!A28="","",'Completed Projects Pending PW'!N28)</f>
        <v>6808.8</v>
      </c>
    </row>
    <row r="86" spans="1:8">
      <c r="A86" s="1046" t="str">
        <f>IF('Completed Projects Pending PW'!A29="","",'Completed Projects Pending PW'!A29)</f>
        <v>FB-HSF379</v>
      </c>
      <c r="B86" s="1043" t="str">
        <f>IF('Completed Projects Pending PW'!A29="","",'Completed Projects Pending PW'!B29)</f>
        <v>Port Charlotte</v>
      </c>
      <c r="C86" s="1043" t="str">
        <f>IF('Completed Projects Pending PW'!A29="","",'Completed Projects Pending PW'!D29)</f>
        <v>GN Systems</v>
      </c>
      <c r="D86" s="1043" t="str">
        <f>IF('Completed Projects Pending PW'!A29="","",'Completed Projects Pending PW'!F29)</f>
        <v>Joshua</v>
      </c>
      <c r="E86" s="1044">
        <f>IF('Completed Projects Pending PW'!A29="","",'Completed Projects Pending PW'!H29)</f>
        <v>0</v>
      </c>
      <c r="F86" s="1044">
        <f>IF('Completed Projects Pending PW'!A29="","",'Completed Projects Pending PW'!U29)</f>
        <v>1925</v>
      </c>
      <c r="G86" s="1044">
        <f>IF('Completed Projects Pending PW'!A29="","",'Completed Projects Pending PW'!V29)</f>
        <v>1871</v>
      </c>
      <c r="H86" s="1049">
        <f>IF('Completed Projects Pending PW'!A29="","",'Completed Projects Pending PW'!N29)</f>
        <v>24122.75</v>
      </c>
    </row>
    <row r="87" spans="1:8">
      <c r="A87" s="1046" t="str">
        <f>IF('Completed Projects Pending PW'!A35="","",'Completed Projects Pending PW'!A35)</f>
        <v>FB-HSF477</v>
      </c>
      <c r="B87" s="1043" t="str">
        <f>IF('Completed Projects Pending PW'!A35="","",'Completed Projects Pending PW'!B35)</f>
        <v>Port Charlotte</v>
      </c>
      <c r="C87" s="1043" t="str">
        <f>IF('Completed Projects Pending PW'!A35="","",'Completed Projects Pending PW'!D35)</f>
        <v>Lightspeed In-House</v>
      </c>
      <c r="D87" s="1043" t="str">
        <f>IF('Completed Projects Pending PW'!A35="","",'Completed Projects Pending PW'!F35)</f>
        <v>Joshua</v>
      </c>
      <c r="E87" s="1044">
        <f>IF('Completed Projects Pending PW'!A35="","",'Completed Projects Pending PW'!H35)</f>
        <v>0</v>
      </c>
      <c r="F87" s="1044">
        <f>IF('Completed Projects Pending PW'!A35="","",'Completed Projects Pending PW'!U35)</f>
        <v>1132</v>
      </c>
      <c r="G87" s="1044">
        <f>IF('Completed Projects Pending PW'!A35="","",'Completed Projects Pending PW'!V35)</f>
        <v>1178</v>
      </c>
      <c r="H87" s="1049">
        <f>IF('Completed Projects Pending PW'!A35="","",'Completed Projects Pending PW'!N35)</f>
        <v>14178.2</v>
      </c>
    </row>
    <row r="88" spans="1:8">
      <c r="A88" s="1046" t="str">
        <f>IF('Completed Projects Pending PW'!A36="","",'Completed Projects Pending PW'!A36)</f>
        <v>FB-HNP104</v>
      </c>
      <c r="B88" s="1043" t="str">
        <f>IF('Completed Projects Pending PW'!A36="","",'Completed Projects Pending PW'!B36)</f>
        <v>St Petersburg</v>
      </c>
      <c r="C88" s="1043" t="str">
        <f>IF('Completed Projects Pending PW'!A36="","",'Completed Projects Pending PW'!D36)</f>
        <v>Kattle One/LSCG</v>
      </c>
      <c r="D88" s="1043" t="str">
        <f>IF('Completed Projects Pending PW'!A36="","",'Completed Projects Pending PW'!F36)</f>
        <v>Johnnie</v>
      </c>
      <c r="E88" s="1044">
        <f>IF('Completed Projects Pending PW'!A36="","",'Completed Projects Pending PW'!H36)</f>
        <v>0</v>
      </c>
      <c r="F88" s="1044">
        <f>IF('Completed Projects Pending PW'!A36="","",'Completed Projects Pending PW'!U36)</f>
        <v>1831</v>
      </c>
      <c r="G88" s="1044">
        <f>IF('Completed Projects Pending PW'!A36="","",'Completed Projects Pending PW'!V36)</f>
        <v>1904</v>
      </c>
      <c r="H88" s="1049">
        <f>IF('Completed Projects Pending PW'!A36="","",'Completed Projects Pending PW'!N36)</f>
        <v>29634.15</v>
      </c>
    </row>
    <row r="89" spans="1:8">
      <c r="A89" s="1046" t="str">
        <f>IF('Completed Projects Pending PW'!A37="","",'Completed Projects Pending PW'!A37)</f>
        <v>FB-HNP111</v>
      </c>
      <c r="B89" s="1043" t="str">
        <f>IF('Completed Projects Pending PW'!A37="","",'Completed Projects Pending PW'!B37)</f>
        <v>St Petersburg</v>
      </c>
      <c r="C89" s="1043" t="str">
        <f>IF('Completed Projects Pending PW'!A37="","",'Completed Projects Pending PW'!D37)</f>
        <v>Lightspeed In-House</v>
      </c>
      <c r="D89" s="1043" t="str">
        <f>IF('Completed Projects Pending PW'!A37="","",'Completed Projects Pending PW'!F37)</f>
        <v>Johnnie</v>
      </c>
      <c r="E89" s="1044">
        <f>IF('Completed Projects Pending PW'!A37="","",'Completed Projects Pending PW'!H37)</f>
        <v>0</v>
      </c>
      <c r="F89" s="1044">
        <f>IF('Completed Projects Pending PW'!A37="","",'Completed Projects Pending PW'!U37)</f>
        <v>1157</v>
      </c>
      <c r="G89" s="1044">
        <f>IF('Completed Projects Pending PW'!A37="","",'Completed Projects Pending PW'!V37)</f>
        <v>1321</v>
      </c>
      <c r="H89" s="1049">
        <f>IF('Completed Projects Pending PW'!A37="","",'Completed Projects Pending PW'!N37)</f>
        <v>17203.45</v>
      </c>
    </row>
    <row r="90" spans="1:8">
      <c r="A90" s="1046" t="str">
        <f>IF('Completed Projects Pending PW'!A38="","",'Completed Projects Pending PW'!A38)</f>
        <v>FB-HNP133</v>
      </c>
      <c r="B90" s="1043" t="str">
        <f>IF('Completed Projects Pending PW'!A38="","",'Completed Projects Pending PW'!B38)</f>
        <v>St Petersburg</v>
      </c>
      <c r="C90" s="1043" t="str">
        <f>IF('Completed Projects Pending PW'!A38="","",'Completed Projects Pending PW'!D38)</f>
        <v>Lightspeed In-House</v>
      </c>
      <c r="D90" s="1043" t="str">
        <f>IF('Completed Projects Pending PW'!A38="","",'Completed Projects Pending PW'!F38)</f>
        <v>Johnnie</v>
      </c>
      <c r="E90" s="1044">
        <f>IF('Completed Projects Pending PW'!A38="","",'Completed Projects Pending PW'!H38)</f>
        <v>0</v>
      </c>
      <c r="F90" s="1044">
        <f>IF('Completed Projects Pending PW'!A38="","",'Completed Projects Pending PW'!U38)</f>
        <v>1697</v>
      </c>
      <c r="G90" s="1044">
        <f>IF('Completed Projects Pending PW'!A38="","",'Completed Projects Pending PW'!V38)</f>
        <v>1815</v>
      </c>
      <c r="H90" s="1049">
        <f>IF('Completed Projects Pending PW'!A38="","",'Completed Projects Pending PW'!N38)</f>
        <v>23800.25</v>
      </c>
    </row>
    <row r="91" spans="1:8">
      <c r="A91" s="1046" t="str">
        <f>IF('Completed Projects Pending PW'!A39="","",'Completed Projects Pending PW'!A39)</f>
        <v>FB-HNP138</v>
      </c>
      <c r="B91" s="1043" t="str">
        <f>IF('Completed Projects Pending PW'!A39="","",'Completed Projects Pending PW'!B39)</f>
        <v>St Petersburg</v>
      </c>
      <c r="C91" s="1043" t="str">
        <f>IF('Completed Projects Pending PW'!A39="","",'Completed Projects Pending PW'!D39)</f>
        <v>Lightspeed In-House</v>
      </c>
      <c r="D91" s="1043" t="str">
        <f>IF('Completed Projects Pending PW'!A39="","",'Completed Projects Pending PW'!F39)</f>
        <v>Johnnie</v>
      </c>
      <c r="E91" s="1044">
        <f>IF('Completed Projects Pending PW'!A39="","",'Completed Projects Pending PW'!H39)</f>
        <v>0</v>
      </c>
      <c r="F91" s="1044">
        <f>IF('Completed Projects Pending PW'!A39="","",'Completed Projects Pending PW'!U39)</f>
        <v>1534</v>
      </c>
      <c r="G91" s="1044">
        <f>IF('Completed Projects Pending PW'!A39="","",'Completed Projects Pending PW'!V39)</f>
        <v>1571</v>
      </c>
      <c r="H91" s="1049">
        <f>IF('Completed Projects Pending PW'!A39="","",'Completed Projects Pending PW'!N39)</f>
        <v>19745.25</v>
      </c>
    </row>
    <row r="92" spans="1:8">
      <c r="A92" s="1046" t="str">
        <f>IF('Completed Projects Pending PW'!A40="","",'Completed Projects Pending PW'!A40)</f>
        <v>FB-HNP144</v>
      </c>
      <c r="B92" s="1043" t="str">
        <f>IF('Completed Projects Pending PW'!A40="","",'Completed Projects Pending PW'!B40)</f>
        <v>St Petersburg</v>
      </c>
      <c r="C92" s="1043" t="str">
        <f>IF('Completed Projects Pending PW'!A40="","",'Completed Projects Pending PW'!D40)</f>
        <v>Kattle One/LSCG</v>
      </c>
      <c r="D92" s="1043" t="str">
        <f>IF('Completed Projects Pending PW'!A40="","",'Completed Projects Pending PW'!F40)</f>
        <v>Johnnie</v>
      </c>
      <c r="E92" s="1044">
        <f>IF('Completed Projects Pending PW'!A40="","",'Completed Projects Pending PW'!H40)</f>
        <v>0</v>
      </c>
      <c r="F92" s="1044">
        <f>IF('Completed Projects Pending PW'!A40="","",'Completed Projects Pending PW'!U40)</f>
        <v>2003</v>
      </c>
      <c r="G92" s="1044">
        <f>IF('Completed Projects Pending PW'!A40="","",'Completed Projects Pending PW'!V40)</f>
        <v>225</v>
      </c>
      <c r="H92" s="1049">
        <f>IF('Completed Projects Pending PW'!A40="","",'Completed Projects Pending PW'!N40)</f>
        <v>31186.25</v>
      </c>
    </row>
    <row r="93" spans="1:8">
      <c r="A93" s="1046" t="str">
        <f>IF('Completed Projects Pending PW'!A41="","",'Completed Projects Pending PW'!A41)</f>
        <v>Vantage Point Condominiums</v>
      </c>
      <c r="B93" s="1043" t="str">
        <f>IF('Completed Projects Pending PW'!A41="","",'Completed Projects Pending PW'!B41)</f>
        <v>St Petersburg</v>
      </c>
      <c r="C93" s="1043" t="str">
        <f>IF('Completed Projects Pending PW'!A41="","",'Completed Projects Pending PW'!D41)</f>
        <v>APT Communications/Kattleone</v>
      </c>
      <c r="D93" s="1043" t="str">
        <f>IF('Completed Projects Pending PW'!A41="","",'Completed Projects Pending PW'!F41)</f>
        <v>Johnnie</v>
      </c>
      <c r="E93" s="1044">
        <f>IF('Completed Projects Pending PW'!A41="","",'Completed Projects Pending PW'!H41)</f>
        <v>380</v>
      </c>
      <c r="F93" s="1044">
        <f>IF('Completed Projects Pending PW'!A41="","",'Completed Projects Pending PW'!U41)</f>
        <v>9181</v>
      </c>
      <c r="G93" s="1044">
        <f>IF('Completed Projects Pending PW'!A41="","",'Completed Projects Pending PW'!V41)</f>
        <v>9179</v>
      </c>
      <c r="H93" s="1049">
        <f>IF('Completed Projects Pending PW'!A41="","",'Completed Projects Pending PW'!N41)</f>
        <v>117414</v>
      </c>
    </row>
    <row r="94" spans="1:8">
      <c r="A94" s="1050" t="s">
        <v>39</v>
      </c>
      <c r="B94" s="1051"/>
      <c r="C94" s="1051"/>
      <c r="D94" s="1051"/>
      <c r="E94" s="1052">
        <f>SUM(E62:E93)</f>
        <v>1581</v>
      </c>
      <c r="F94" s="1052">
        <f>SUM(F62:F93)</f>
        <v>128458</v>
      </c>
      <c r="G94" s="1052">
        <f>SUM(G62:G93)</f>
        <v>126920</v>
      </c>
      <c r="H94" s="1061">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36839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184899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7" si="5">SUM(U23-V23)</f>
        <v>6210</v>
      </c>
      <c r="X23" s="365">
        <f t="shared" ref="X23:X47"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46103</v>
      </c>
      <c r="D39" s="358" t="s">
        <v>52</v>
      </c>
      <c r="E39" s="701">
        <v>46077</v>
      </c>
      <c r="F39" s="366" t="s">
        <v>53</v>
      </c>
      <c r="G39" s="702" t="s">
        <v>627</v>
      </c>
      <c r="H39" s="1008">
        <v>0</v>
      </c>
      <c r="I39" s="372" t="s">
        <v>540</v>
      </c>
      <c r="J39" s="703" t="s">
        <v>30</v>
      </c>
      <c r="K39" s="1002"/>
      <c r="L39" s="367"/>
      <c r="M39" s="703" t="s">
        <v>110</v>
      </c>
      <c r="N39" s="1009">
        <v>12977.65</v>
      </c>
      <c r="O39" s="703" t="s">
        <v>110</v>
      </c>
      <c r="P39" s="715" t="s">
        <v>29</v>
      </c>
      <c r="Q39" s="1010">
        <v>46115</v>
      </c>
      <c r="R39" s="1010"/>
      <c r="S39" s="1010"/>
      <c r="T39" s="1010"/>
      <c r="U39" s="1011">
        <v>1029</v>
      </c>
      <c r="V39" s="1005"/>
      <c r="W39" s="1005">
        <f>SUM(U39-V39)</f>
        <v>1029</v>
      </c>
      <c r="X39" s="365">
        <f>IFERROR($V39/$U39, 0)</f>
        <v>0</v>
      </c>
      <c r="Y39" s="1010">
        <v>46120</v>
      </c>
      <c r="Z39" s="698">
        <v>0</v>
      </c>
      <c r="AA39" s="698">
        <v>0</v>
      </c>
      <c r="AB39" s="707">
        <v>0</v>
      </c>
      <c r="AC39" s="699"/>
      <c r="AD39" s="736"/>
    </row>
    <row r="40" spans="1:30" ht="24.75" customHeight="1">
      <c r="A40" s="689" t="s">
        <v>628</v>
      </c>
      <c r="B40" s="377" t="s">
        <v>34</v>
      </c>
      <c r="C40" s="690">
        <v>46112</v>
      </c>
      <c r="D40" s="702"/>
      <c r="E40" s="701"/>
      <c r="F40" s="702"/>
      <c r="G40" s="702" t="s">
        <v>629</v>
      </c>
      <c r="H40" s="703">
        <v>0</v>
      </c>
      <c r="I40" s="372" t="s">
        <v>540</v>
      </c>
      <c r="J40" s="703" t="s">
        <v>30</v>
      </c>
      <c r="K40" s="692"/>
      <c r="L40" s="701"/>
      <c r="M40" s="703" t="s">
        <v>110</v>
      </c>
      <c r="N40" s="713">
        <v>6526.35</v>
      </c>
      <c r="O40" s="703" t="s">
        <v>110</v>
      </c>
      <c r="P40" s="715" t="s">
        <v>32</v>
      </c>
      <c r="Q40" s="706"/>
      <c r="R40" s="706"/>
      <c r="S40" s="706"/>
      <c r="T40" s="706"/>
      <c r="U40" s="707">
        <v>411</v>
      </c>
      <c r="V40" s="696"/>
      <c r="W40" s="696">
        <f t="shared" si="5"/>
        <v>411</v>
      </c>
      <c r="X40" s="365">
        <f t="shared" si="6"/>
        <v>0</v>
      </c>
      <c r="Y40" s="697"/>
      <c r="Z40" s="698">
        <v>0</v>
      </c>
      <c r="AA40" s="698">
        <v>0</v>
      </c>
      <c r="AB40" s="707">
        <v>0</v>
      </c>
      <c r="AC40" s="699" t="s">
        <v>630</v>
      </c>
      <c r="AD40" s="736"/>
    </row>
    <row r="41" spans="1:30" ht="24.75" customHeight="1">
      <c r="A41" s="689" t="s">
        <v>631</v>
      </c>
      <c r="B41" s="377" t="s">
        <v>34</v>
      </c>
      <c r="C41" s="701">
        <v>46174</v>
      </c>
      <c r="D41" s="702" t="s">
        <v>54</v>
      </c>
      <c r="E41" s="701">
        <v>46118</v>
      </c>
      <c r="F41" s="702" t="s">
        <v>51</v>
      </c>
      <c r="G41" s="702" t="s">
        <v>632</v>
      </c>
      <c r="H41" s="703">
        <v>0</v>
      </c>
      <c r="I41" s="372" t="s">
        <v>540</v>
      </c>
      <c r="J41" s="1090" t="s">
        <v>30</v>
      </c>
      <c r="K41" s="692"/>
      <c r="L41" s="701"/>
      <c r="M41" s="703" t="s">
        <v>110</v>
      </c>
      <c r="N41" s="713">
        <v>170309.8</v>
      </c>
      <c r="O41" s="703" t="s">
        <v>110</v>
      </c>
      <c r="P41" s="715" t="s">
        <v>32</v>
      </c>
      <c r="Q41" s="706"/>
      <c r="R41" s="706"/>
      <c r="S41" s="706"/>
      <c r="T41" s="706"/>
      <c r="U41" s="707">
        <v>13379</v>
      </c>
      <c r="V41" s="696"/>
      <c r="W41" s="696">
        <f>SUM(U41-V41)</f>
        <v>13379</v>
      </c>
      <c r="X41" s="365">
        <f>IFERROR($V41/$U41, 0)</f>
        <v>0</v>
      </c>
      <c r="Y41" s="697"/>
      <c r="Z41" s="698">
        <v>0</v>
      </c>
      <c r="AA41" s="698">
        <v>0</v>
      </c>
      <c r="AB41" s="707">
        <v>0</v>
      </c>
      <c r="AC41" s="699" t="s">
        <v>633</v>
      </c>
      <c r="AD41" s="736"/>
    </row>
    <row r="42" spans="1:30" ht="24.75" customHeight="1">
      <c r="A42" s="1092" t="s">
        <v>634</v>
      </c>
      <c r="B42" s="377" t="s">
        <v>34</v>
      </c>
      <c r="C42" s="360">
        <v>46108</v>
      </c>
      <c r="D42" s="366"/>
      <c r="E42" s="367"/>
      <c r="F42" s="366"/>
      <c r="G42" s="702"/>
      <c r="H42" s="1008">
        <v>107</v>
      </c>
      <c r="I42" s="372" t="s">
        <v>540</v>
      </c>
      <c r="J42" s="752" t="s">
        <v>36</v>
      </c>
      <c r="K42" s="1002" t="s">
        <v>546</v>
      </c>
      <c r="L42" s="367"/>
      <c r="M42" s="756" t="s">
        <v>238</v>
      </c>
      <c r="N42" s="828"/>
      <c r="O42" s="756" t="s">
        <v>238</v>
      </c>
      <c r="P42" s="747" t="s">
        <v>32</v>
      </c>
      <c r="Q42" s="1010"/>
      <c r="R42" s="1010"/>
      <c r="S42" s="1010"/>
      <c r="T42" s="1010"/>
      <c r="U42" s="1011">
        <v>8686</v>
      </c>
      <c r="V42" s="1005"/>
      <c r="W42" s="1005">
        <f>SUM(U42-V42)</f>
        <v>8686</v>
      </c>
      <c r="X42" s="365">
        <f>IFERROR($V42/$U42, 0)</f>
        <v>0</v>
      </c>
      <c r="Y42" s="1012"/>
      <c r="Z42" s="698">
        <v>0</v>
      </c>
      <c r="AA42" s="698">
        <v>0</v>
      </c>
      <c r="AB42" s="707">
        <v>0</v>
      </c>
      <c r="AC42" s="699" t="s">
        <v>635</v>
      </c>
      <c r="AD42" s="736"/>
    </row>
    <row r="43" spans="1:30" ht="24.75" customHeight="1">
      <c r="A43" s="1088" t="s">
        <v>636</v>
      </c>
      <c r="B43" s="377" t="s">
        <v>37</v>
      </c>
      <c r="C43" s="360">
        <v>46129</v>
      </c>
      <c r="D43" s="1291"/>
      <c r="E43" s="1292"/>
      <c r="F43" s="1291"/>
      <c r="G43" s="1293"/>
      <c r="H43" s="1008">
        <v>0</v>
      </c>
      <c r="I43" s="372" t="s">
        <v>540</v>
      </c>
      <c r="J43" s="703" t="s">
        <v>30</v>
      </c>
      <c r="K43" s="1431"/>
      <c r="L43" s="1292"/>
      <c r="M43" s="703" t="s">
        <v>110</v>
      </c>
      <c r="N43" s="1432">
        <v>43061.3</v>
      </c>
      <c r="O43" s="703" t="s">
        <v>110</v>
      </c>
      <c r="P43" s="1433" t="s">
        <v>35</v>
      </c>
      <c r="Q43" s="1010">
        <v>46087</v>
      </c>
      <c r="R43" s="1434"/>
      <c r="S43" s="1434"/>
      <c r="T43" s="1434"/>
      <c r="U43" s="1435">
        <v>11789</v>
      </c>
      <c r="V43" s="1436"/>
      <c r="W43" s="1436">
        <f>SUM(U43-V43)</f>
        <v>11789</v>
      </c>
      <c r="X43" s="1294">
        <f>IFERROR($V43/$U43, 0)</f>
        <v>0</v>
      </c>
      <c r="Y43" s="1434"/>
      <c r="Z43" s="698">
        <v>0</v>
      </c>
      <c r="AA43" s="698">
        <v>0</v>
      </c>
      <c r="AB43" s="707">
        <v>0</v>
      </c>
      <c r="AC43" s="1295"/>
      <c r="AD43" s="736"/>
    </row>
    <row r="44" spans="1:30" ht="24.75" customHeight="1">
      <c r="A44" s="1088" t="s">
        <v>637</v>
      </c>
      <c r="B44" s="377" t="s">
        <v>37</v>
      </c>
      <c r="C44" s="360">
        <v>46138</v>
      </c>
      <c r="D44" s="702" t="s">
        <v>467</v>
      </c>
      <c r="E44" s="367">
        <v>46091</v>
      </c>
      <c r="F44" s="366" t="s">
        <v>51</v>
      </c>
      <c r="G44" s="702" t="s">
        <v>638</v>
      </c>
      <c r="H44" s="1008">
        <v>0</v>
      </c>
      <c r="I44" s="372" t="s">
        <v>540</v>
      </c>
      <c r="J44" s="703" t="s">
        <v>30</v>
      </c>
      <c r="K44" s="1002"/>
      <c r="L44" s="367"/>
      <c r="M44" s="703" t="s">
        <v>110</v>
      </c>
      <c r="N44" s="1009">
        <v>146065.95000000001</v>
      </c>
      <c r="O44" s="703" t="s">
        <v>110</v>
      </c>
      <c r="P44" s="715" t="s">
        <v>29</v>
      </c>
      <c r="Q44" s="1010">
        <v>46085</v>
      </c>
      <c r="R44" s="1010"/>
      <c r="S44" s="1010"/>
      <c r="T44" s="1010"/>
      <c r="U44" s="1011">
        <v>3461</v>
      </c>
      <c r="V44" s="1436">
        <v>172</v>
      </c>
      <c r="W44" s="1005">
        <f>SUM(U44-V44)</f>
        <v>3289</v>
      </c>
      <c r="X44" s="365">
        <f>IFERROR($V44/$U44, 0)</f>
        <v>4.9696619474140419E-2</v>
      </c>
      <c r="Y44" s="1273">
        <v>46106</v>
      </c>
      <c r="Z44" s="698">
        <v>0</v>
      </c>
      <c r="AA44" s="698">
        <v>0</v>
      </c>
      <c r="AB44" s="707">
        <v>0</v>
      </c>
      <c r="AC44" s="699" t="s">
        <v>639</v>
      </c>
      <c r="AD44" s="736"/>
    </row>
    <row r="45" spans="1:30" ht="24.75" customHeight="1">
      <c r="A45" s="689" t="s">
        <v>640</v>
      </c>
      <c r="B45" s="377" t="s">
        <v>37</v>
      </c>
      <c r="C45" s="690">
        <v>46081</v>
      </c>
      <c r="D45" s="702" t="s">
        <v>52</v>
      </c>
      <c r="E45" s="701">
        <v>46038</v>
      </c>
      <c r="F45" s="702" t="s">
        <v>51</v>
      </c>
      <c r="G45" s="702" t="s">
        <v>641</v>
      </c>
      <c r="H45" s="703">
        <v>88</v>
      </c>
      <c r="I45" s="372" t="s">
        <v>540</v>
      </c>
      <c r="J45" s="756" t="s">
        <v>33</v>
      </c>
      <c r="K45" s="692" t="s">
        <v>523</v>
      </c>
      <c r="L45" s="701">
        <v>46021</v>
      </c>
      <c r="M45" s="703" t="s">
        <v>110</v>
      </c>
      <c r="N45" s="713">
        <v>79638</v>
      </c>
      <c r="O45" s="703" t="s">
        <v>110</v>
      </c>
      <c r="P45" s="715" t="s">
        <v>29</v>
      </c>
      <c r="Q45" s="706">
        <v>46028</v>
      </c>
      <c r="R45" s="706"/>
      <c r="S45" s="706"/>
      <c r="T45" s="706"/>
      <c r="U45" s="707">
        <v>6613</v>
      </c>
      <c r="V45" s="696">
        <v>6302</v>
      </c>
      <c r="W45" s="696">
        <f t="shared" si="5"/>
        <v>311</v>
      </c>
      <c r="X45" s="365">
        <f t="shared" si="6"/>
        <v>0.95297141993043999</v>
      </c>
      <c r="Y45" s="706">
        <v>46042</v>
      </c>
      <c r="Z45" s="698">
        <v>0</v>
      </c>
      <c r="AA45" s="698">
        <v>0</v>
      </c>
      <c r="AB45" s="707">
        <v>0</v>
      </c>
      <c r="AC45" s="699" t="s">
        <v>642</v>
      </c>
      <c r="AD45" s="736"/>
    </row>
    <row r="46" spans="1:30" ht="24.75" customHeight="1">
      <c r="A46" s="751" t="s">
        <v>643</v>
      </c>
      <c r="B46" s="311" t="s">
        <v>37</v>
      </c>
      <c r="C46" s="690">
        <v>46081</v>
      </c>
      <c r="D46" s="702" t="s">
        <v>52</v>
      </c>
      <c r="E46" s="701">
        <v>46055</v>
      </c>
      <c r="F46" s="702" t="s">
        <v>51</v>
      </c>
      <c r="G46" s="702" t="s">
        <v>644</v>
      </c>
      <c r="H46" s="703">
        <v>86</v>
      </c>
      <c r="I46" s="372" t="s">
        <v>540</v>
      </c>
      <c r="J46" s="756" t="s">
        <v>33</v>
      </c>
      <c r="K46" s="692" t="s">
        <v>523</v>
      </c>
      <c r="L46" s="701">
        <v>46056</v>
      </c>
      <c r="M46" s="703" t="s">
        <v>110</v>
      </c>
      <c r="N46" s="713">
        <v>97494</v>
      </c>
      <c r="O46" s="703" t="s">
        <v>110</v>
      </c>
      <c r="P46" s="715" t="s">
        <v>29</v>
      </c>
      <c r="Q46" s="706">
        <v>46062</v>
      </c>
      <c r="R46" s="706"/>
      <c r="S46" s="706"/>
      <c r="T46" s="706"/>
      <c r="U46" s="707">
        <v>8265</v>
      </c>
      <c r="V46" s="696">
        <v>8140</v>
      </c>
      <c r="W46" s="696">
        <f t="shared" si="5"/>
        <v>125</v>
      </c>
      <c r="X46" s="365">
        <f t="shared" si="6"/>
        <v>0.98487598306110102</v>
      </c>
      <c r="Y46" s="706">
        <v>46064</v>
      </c>
      <c r="Z46" s="698">
        <v>0</v>
      </c>
      <c r="AA46" s="698">
        <v>0</v>
      </c>
      <c r="AB46" s="707">
        <v>0</v>
      </c>
      <c r="AC46" s="699" t="s">
        <v>645</v>
      </c>
      <c r="AD46" s="736"/>
    </row>
    <row r="47" spans="1:30" ht="24.75" customHeight="1">
      <c r="A47" s="778" t="s">
        <v>646</v>
      </c>
      <c r="B47" s="769" t="s">
        <v>37</v>
      </c>
      <c r="C47" s="791">
        <v>46171</v>
      </c>
      <c r="D47" s="702" t="s">
        <v>52</v>
      </c>
      <c r="E47" s="701">
        <v>46043</v>
      </c>
      <c r="F47" s="702" t="s">
        <v>51</v>
      </c>
      <c r="G47" s="702" t="s">
        <v>647</v>
      </c>
      <c r="H47" s="703">
        <v>26</v>
      </c>
      <c r="I47" s="372" t="s">
        <v>540</v>
      </c>
      <c r="J47" s="756" t="s">
        <v>33</v>
      </c>
      <c r="K47" s="692" t="s">
        <v>523</v>
      </c>
      <c r="L47" s="701"/>
      <c r="M47" s="703" t="s">
        <v>110</v>
      </c>
      <c r="N47" s="713">
        <v>35576</v>
      </c>
      <c r="O47" s="703" t="s">
        <v>110</v>
      </c>
      <c r="P47" s="742" t="s">
        <v>29</v>
      </c>
      <c r="Q47" s="706">
        <v>46028</v>
      </c>
      <c r="R47" s="743"/>
      <c r="S47" s="743"/>
      <c r="T47" s="743"/>
      <c r="U47" s="707">
        <v>3150</v>
      </c>
      <c r="V47" s="777">
        <v>2970</v>
      </c>
      <c r="W47" s="777">
        <f t="shared" si="5"/>
        <v>180</v>
      </c>
      <c r="X47" s="79">
        <f t="shared" si="6"/>
        <v>0.94285714285714284</v>
      </c>
      <c r="Y47" s="789">
        <v>46043</v>
      </c>
      <c r="Z47" s="698">
        <v>0</v>
      </c>
      <c r="AA47" s="745">
        <v>0</v>
      </c>
      <c r="AB47" s="744">
        <v>0</v>
      </c>
      <c r="AC47" s="746" t="s">
        <v>648</v>
      </c>
      <c r="AD47" s="736"/>
    </row>
    <row r="48" spans="1:30" ht="24.75" customHeight="1">
      <c r="A48" s="1092" t="s">
        <v>649</v>
      </c>
      <c r="B48" s="1093" t="s">
        <v>37</v>
      </c>
      <c r="C48" s="360">
        <v>46172</v>
      </c>
      <c r="D48" s="366" t="s">
        <v>465</v>
      </c>
      <c r="E48" s="367"/>
      <c r="F48" s="366"/>
      <c r="G48" s="702"/>
      <c r="H48" s="1008">
        <v>402</v>
      </c>
      <c r="I48" s="304" t="s">
        <v>540</v>
      </c>
      <c r="J48" s="756" t="s">
        <v>30</v>
      </c>
      <c r="K48" s="1014"/>
      <c r="L48" s="367">
        <v>46092</v>
      </c>
      <c r="M48" s="1213" t="s">
        <v>110</v>
      </c>
      <c r="N48" s="713">
        <v>438978.5</v>
      </c>
      <c r="O48" s="1214" t="s">
        <v>110</v>
      </c>
      <c r="P48" s="747" t="s">
        <v>35</v>
      </c>
      <c r="Q48" s="1010">
        <v>46091</v>
      </c>
      <c r="R48" s="1010"/>
      <c r="S48" s="1010"/>
      <c r="T48" s="1010"/>
      <c r="U48" s="1011">
        <v>30807</v>
      </c>
      <c r="V48" s="1005"/>
      <c r="W48" s="1005">
        <f t="shared" ref="W48:W53" si="7">SUM(U48-V48)</f>
        <v>30807</v>
      </c>
      <c r="X48" s="365">
        <f t="shared" ref="X48:X53" si="8">IFERROR($V48/$U48, 0)</f>
        <v>0</v>
      </c>
      <c r="Y48" s="1010"/>
      <c r="Z48" s="826">
        <v>0</v>
      </c>
      <c r="AA48" s="830">
        <v>0</v>
      </c>
      <c r="AB48" s="744">
        <v>0</v>
      </c>
      <c r="AC48" s="1278" t="s">
        <v>650</v>
      </c>
      <c r="AD48" s="736"/>
    </row>
    <row r="49" spans="1:31" ht="24.75" customHeight="1">
      <c r="A49" s="1369" t="s">
        <v>651</v>
      </c>
      <c r="B49" s="1094" t="s">
        <v>40</v>
      </c>
      <c r="C49" s="1366">
        <v>46130</v>
      </c>
      <c r="D49" s="1291"/>
      <c r="E49" s="1292"/>
      <c r="F49" s="1291"/>
      <c r="G49" s="1293"/>
      <c r="H49" s="1013">
        <v>0</v>
      </c>
      <c r="I49" s="304" t="s">
        <v>540</v>
      </c>
      <c r="J49" s="756" t="s">
        <v>30</v>
      </c>
      <c r="K49" s="1431"/>
      <c r="L49" s="1292"/>
      <c r="M49" s="1213" t="s">
        <v>110</v>
      </c>
      <c r="N49" s="1432">
        <v>4434.3999999999996</v>
      </c>
      <c r="O49" s="1213" t="s">
        <v>110</v>
      </c>
      <c r="P49" s="1433" t="s">
        <v>32</v>
      </c>
      <c r="Q49" s="1434"/>
      <c r="R49" s="1434"/>
      <c r="S49" s="1434"/>
      <c r="T49" s="1434"/>
      <c r="U49" s="1435">
        <v>329</v>
      </c>
      <c r="V49" s="1436"/>
      <c r="W49" s="1436">
        <f>SUM(U49-V49)</f>
        <v>329</v>
      </c>
      <c r="X49" s="1294">
        <f>IFERROR($V49/$U49, 0)</f>
        <v>0</v>
      </c>
      <c r="Y49" s="1434"/>
      <c r="Z49" s="826">
        <v>0</v>
      </c>
      <c r="AA49" s="830">
        <v>0</v>
      </c>
      <c r="AB49" s="744">
        <v>0</v>
      </c>
      <c r="AC49" s="1367" t="s">
        <v>652</v>
      </c>
      <c r="AD49" s="736"/>
    </row>
    <row r="50" spans="1:31" ht="24.75" customHeight="1">
      <c r="A50" s="1368" t="s">
        <v>653</v>
      </c>
      <c r="B50" s="1094" t="s">
        <v>40</v>
      </c>
      <c r="C50" s="1366">
        <v>46130</v>
      </c>
      <c r="D50" s="1291"/>
      <c r="E50" s="1292"/>
      <c r="F50" s="1291"/>
      <c r="G50" s="1293"/>
      <c r="H50" s="1013">
        <v>0</v>
      </c>
      <c r="I50" s="304" t="s">
        <v>540</v>
      </c>
      <c r="J50" s="756" t="s">
        <v>30</v>
      </c>
      <c r="K50" s="1431"/>
      <c r="L50" s="1292"/>
      <c r="M50" s="1213" t="s">
        <v>238</v>
      </c>
      <c r="N50" s="1432">
        <v>3969.75</v>
      </c>
      <c r="O50" s="1213" t="s">
        <v>110</v>
      </c>
      <c r="P50" s="1433" t="s">
        <v>32</v>
      </c>
      <c r="Q50" s="1434"/>
      <c r="R50" s="1434"/>
      <c r="S50" s="1434"/>
      <c r="T50" s="1434"/>
      <c r="U50" s="1435">
        <v>295</v>
      </c>
      <c r="V50" s="1436"/>
      <c r="W50" s="1436">
        <v>295</v>
      </c>
      <c r="X50" s="1294">
        <f>IFERROR($V50/$U50, 0)</f>
        <v>0</v>
      </c>
      <c r="Y50" s="1434"/>
      <c r="Z50" s="826">
        <v>0</v>
      </c>
      <c r="AA50" s="830">
        <v>0</v>
      </c>
      <c r="AB50" s="744">
        <v>0</v>
      </c>
      <c r="AC50" s="1367" t="s">
        <v>654</v>
      </c>
      <c r="AD50" s="736"/>
    </row>
    <row r="51" spans="1:31" ht="24.75" customHeight="1">
      <c r="A51" s="1369" t="s">
        <v>655</v>
      </c>
      <c r="B51" s="1094" t="s">
        <v>40</v>
      </c>
      <c r="C51" s="1366">
        <v>46130</v>
      </c>
      <c r="D51" s="1291"/>
      <c r="E51" s="1292"/>
      <c r="F51" s="1291"/>
      <c r="G51" s="1293"/>
      <c r="H51" s="1013">
        <v>0</v>
      </c>
      <c r="I51" s="304" t="s">
        <v>540</v>
      </c>
      <c r="J51" s="756" t="s">
        <v>30</v>
      </c>
      <c r="K51" s="1431"/>
      <c r="L51" s="1292"/>
      <c r="M51" s="1213" t="s">
        <v>110</v>
      </c>
      <c r="N51" s="1432">
        <v>4004.55</v>
      </c>
      <c r="O51" s="1213" t="s">
        <v>110</v>
      </c>
      <c r="P51" s="1433" t="s">
        <v>32</v>
      </c>
      <c r="Q51" s="1434"/>
      <c r="R51" s="1434"/>
      <c r="S51" s="1434"/>
      <c r="T51" s="1434"/>
      <c r="U51" s="1435">
        <v>353</v>
      </c>
      <c r="V51" s="1436"/>
      <c r="W51" s="1436">
        <f>SUM(U51-V51)</f>
        <v>353</v>
      </c>
      <c r="X51" s="1294">
        <f>IFERROR($V51/$U51, 0)</f>
        <v>0</v>
      </c>
      <c r="Y51" s="1434"/>
      <c r="Z51" s="826">
        <v>0</v>
      </c>
      <c r="AA51" s="830">
        <v>0</v>
      </c>
      <c r="AB51" s="744">
        <v>0</v>
      </c>
      <c r="AC51" s="1367"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256">
        <f t="shared" si="8"/>
        <v>0</v>
      </c>
      <c r="Y52" s="1340"/>
      <c r="Z52" s="826">
        <v>0</v>
      </c>
      <c r="AA52" s="826">
        <v>0</v>
      </c>
      <c r="AB52" s="775">
        <v>0</v>
      </c>
      <c r="AC52" s="1342" t="s">
        <v>658</v>
      </c>
      <c r="AD52" s="736"/>
    </row>
    <row r="53" spans="1:31" ht="24.75" customHeight="1">
      <c r="A53" s="1092" t="s">
        <v>659</v>
      </c>
      <c r="B53" s="1094" t="s">
        <v>40</v>
      </c>
      <c r="C53" s="360">
        <v>46111</v>
      </c>
      <c r="D53" s="366"/>
      <c r="E53" s="367"/>
      <c r="F53" s="702"/>
      <c r="G53" s="702"/>
      <c r="H53" s="1013">
        <v>0</v>
      </c>
      <c r="I53" s="304" t="s">
        <v>540</v>
      </c>
      <c r="J53" s="756" t="s">
        <v>33</v>
      </c>
      <c r="K53" s="1014" t="s">
        <v>546</v>
      </c>
      <c r="L53" s="367"/>
      <c r="M53" s="756" t="s">
        <v>238</v>
      </c>
      <c r="N53" s="828"/>
      <c r="O53" s="756" t="s">
        <v>238</v>
      </c>
      <c r="P53" s="747" t="s">
        <v>32</v>
      </c>
      <c r="Q53" s="1010"/>
      <c r="R53" s="1010"/>
      <c r="S53" s="1010"/>
      <c r="T53" s="1010"/>
      <c r="U53" s="1015"/>
      <c r="V53" s="1016"/>
      <c r="W53" s="1016">
        <f t="shared" si="7"/>
        <v>0</v>
      </c>
      <c r="X53" s="3">
        <f t="shared" si="8"/>
        <v>0</v>
      </c>
      <c r="Y53" s="1341"/>
      <c r="Z53" s="826">
        <v>0</v>
      </c>
      <c r="AA53" s="826">
        <v>0</v>
      </c>
      <c r="AB53" s="775">
        <v>0</v>
      </c>
      <c r="AC53" s="1342" t="s">
        <v>658</v>
      </c>
      <c r="AD53" s="736"/>
    </row>
    <row r="54" spans="1:31" ht="24.75" customHeight="1">
      <c r="A54" s="751"/>
      <c r="B54" s="311"/>
      <c r="C54" s="750"/>
      <c r="D54" s="827"/>
      <c r="E54" s="754"/>
      <c r="F54" s="827"/>
      <c r="G54" s="827"/>
      <c r="H54" s="756"/>
      <c r="I54" s="304"/>
      <c r="J54" s="756"/>
      <c r="K54" s="752"/>
      <c r="L54" s="754"/>
      <c r="M54" s="945"/>
      <c r="N54" s="946"/>
      <c r="O54" s="945"/>
      <c r="P54" s="747"/>
      <c r="Q54" s="706"/>
      <c r="R54" s="706"/>
      <c r="S54" s="706"/>
      <c r="T54" s="706"/>
      <c r="U54" s="706"/>
      <c r="V54" s="792"/>
      <c r="W54" s="776"/>
      <c r="X54" s="748"/>
      <c r="Y54" s="1095"/>
      <c r="Z54" s="831"/>
      <c r="AA54" s="941"/>
      <c r="AB54" s="941"/>
      <c r="AC54" s="707"/>
      <c r="AD54" s="699"/>
      <c r="AE54" s="736"/>
    </row>
    <row r="55" spans="1:31" ht="24.75" customHeight="1">
      <c r="A55" s="751"/>
      <c r="B55" s="355"/>
      <c r="C55" s="750"/>
      <c r="D55" s="455"/>
      <c r="E55" s="750"/>
      <c r="F55" s="751"/>
      <c r="G55" s="751"/>
      <c r="H55" s="751"/>
      <c r="I55" s="301"/>
      <c r="J55" s="752"/>
      <c r="K55" s="753"/>
      <c r="L55" s="754"/>
      <c r="M55" s="751"/>
      <c r="N55" s="755"/>
      <c r="O55" s="756"/>
      <c r="P55" s="736"/>
      <c r="Q55" s="757"/>
      <c r="R55" s="758"/>
      <c r="S55" s="758"/>
      <c r="T55" s="758"/>
      <c r="U55" s="758"/>
      <c r="V55" s="759"/>
      <c r="W55" s="759"/>
      <c r="X55" s="760"/>
      <c r="Y55" s="1096"/>
      <c r="Z55" s="688"/>
      <c r="AA55" s="761"/>
      <c r="AB55" s="761"/>
      <c r="AC55" s="759"/>
      <c r="AD55" s="728"/>
      <c r="AE55" s="733"/>
    </row>
    <row r="56" spans="1:31" ht="24.75" customHeight="1">
      <c r="A56" s="1097" t="s">
        <v>660</v>
      </c>
      <c r="B56" s="1097" t="s">
        <v>90</v>
      </c>
      <c r="C56" s="1097" t="s">
        <v>91</v>
      </c>
      <c r="D56" s="1097" t="s">
        <v>444</v>
      </c>
      <c r="E56" s="1097" t="s">
        <v>525</v>
      </c>
      <c r="F56" s="1097" t="s">
        <v>526</v>
      </c>
      <c r="G56" s="1097" t="s">
        <v>92</v>
      </c>
      <c r="H56" s="1097" t="s">
        <v>68</v>
      </c>
      <c r="I56" s="1097" t="s">
        <v>93</v>
      </c>
      <c r="J56" s="1097" t="s">
        <v>26</v>
      </c>
      <c r="K56" s="1097" t="s">
        <v>527</v>
      </c>
      <c r="L56" s="1097" t="s">
        <v>96</v>
      </c>
      <c r="M56" s="1097" t="s">
        <v>95</v>
      </c>
      <c r="N56" s="1098" t="s">
        <v>528</v>
      </c>
      <c r="O56" s="1097" t="s">
        <v>94</v>
      </c>
      <c r="P56" s="1099" t="s">
        <v>97</v>
      </c>
      <c r="Q56" s="1082" t="s">
        <v>98</v>
      </c>
      <c r="R56" s="1082" t="s">
        <v>529</v>
      </c>
      <c r="S56" s="1082" t="s">
        <v>530</v>
      </c>
      <c r="T56" s="1082" t="s">
        <v>531</v>
      </c>
      <c r="U56" s="1082" t="s">
        <v>69</v>
      </c>
      <c r="V56" s="1082" t="s">
        <v>532</v>
      </c>
      <c r="W56" s="1100" t="s">
        <v>533</v>
      </c>
      <c r="X56" s="1100" t="s">
        <v>493</v>
      </c>
      <c r="Y56" s="1099" t="s">
        <v>534</v>
      </c>
      <c r="Z56" s="1083" t="s">
        <v>535</v>
      </c>
      <c r="AA56" s="1082" t="s">
        <v>495</v>
      </c>
      <c r="AB56" s="1082" t="s">
        <v>536</v>
      </c>
      <c r="AC56" s="1084" t="s">
        <v>537</v>
      </c>
      <c r="AD56" s="733"/>
    </row>
    <row r="57" spans="1:31" ht="24.75" customHeight="1">
      <c r="A57" s="751"/>
      <c r="B57" s="355"/>
      <c r="C57" s="299"/>
      <c r="D57" s="702"/>
      <c r="E57" s="750"/>
      <c r="F57" s="751"/>
      <c r="G57" s="751"/>
      <c r="H57" s="752"/>
      <c r="I57" s="301"/>
      <c r="J57" s="752"/>
      <c r="K57" s="752"/>
      <c r="L57" s="754"/>
      <c r="M57" s="703"/>
      <c r="N57" s="828"/>
      <c r="O57" s="703"/>
      <c r="P57" s="694"/>
      <c r="Q57" s="726"/>
      <c r="R57" s="758"/>
      <c r="S57" s="758"/>
      <c r="T57" s="758"/>
      <c r="U57" s="732"/>
      <c r="V57" s="732"/>
      <c r="W57" s="732"/>
      <c r="X57" s="29"/>
      <c r="Y57" s="726"/>
      <c r="Z57" s="826"/>
      <c r="AA57" s="826"/>
      <c r="AB57" s="775"/>
      <c r="AC57" s="728"/>
      <c r="AD57" s="733"/>
    </row>
    <row r="58" spans="1:31" ht="24.75" customHeight="1">
      <c r="A58" s="751"/>
      <c r="B58" s="355"/>
      <c r="C58" s="299"/>
      <c r="D58" s="455"/>
      <c r="E58" s="750"/>
      <c r="F58" s="751"/>
      <c r="G58" s="751"/>
      <c r="H58" s="752"/>
      <c r="I58" s="304"/>
      <c r="J58" s="756"/>
      <c r="K58" s="753"/>
      <c r="L58" s="754"/>
      <c r="M58" s="756"/>
      <c r="N58" s="782"/>
      <c r="O58" s="756"/>
      <c r="P58" s="736"/>
      <c r="Q58" s="764"/>
      <c r="R58" s="758"/>
      <c r="S58" s="758"/>
      <c r="T58" s="758"/>
      <c r="U58" s="758"/>
      <c r="V58" s="732"/>
      <c r="W58" s="732"/>
      <c r="X58" s="732"/>
      <c r="Y58" s="29"/>
      <c r="Z58" s="726"/>
      <c r="AA58" s="826"/>
      <c r="AB58" s="826"/>
      <c r="AC58" s="775"/>
      <c r="AD58" s="728"/>
      <c r="AE58" s="733"/>
    </row>
    <row r="59" spans="1:31" ht="24.75" customHeight="1">
      <c r="A59" s="751"/>
      <c r="B59" s="753"/>
      <c r="C59" s="753"/>
      <c r="D59" s="753"/>
      <c r="E59" s="753"/>
      <c r="F59" s="751"/>
      <c r="G59" s="751"/>
      <c r="H59" s="753"/>
      <c r="I59" s="753"/>
      <c r="J59" s="753"/>
      <c r="K59" s="753"/>
      <c r="L59" s="751"/>
      <c r="M59" s="753"/>
      <c r="N59" s="783"/>
      <c r="O59" s="753"/>
      <c r="P59" s="733"/>
      <c r="AE59" s="733"/>
    </row>
    <row r="60" spans="1:31" ht="24.75" customHeight="1">
      <c r="A60" s="1097" t="s">
        <v>661</v>
      </c>
      <c r="B60" s="1097" t="s">
        <v>90</v>
      </c>
      <c r="C60" s="1097" t="s">
        <v>91</v>
      </c>
      <c r="D60" s="1097" t="s">
        <v>444</v>
      </c>
      <c r="E60" s="1097" t="s">
        <v>525</v>
      </c>
      <c r="F60" s="1097" t="s">
        <v>526</v>
      </c>
      <c r="G60" s="1097" t="s">
        <v>92</v>
      </c>
      <c r="H60" s="1097" t="s">
        <v>68</v>
      </c>
      <c r="I60" s="1097" t="s">
        <v>93</v>
      </c>
      <c r="J60" s="1097" t="s">
        <v>26</v>
      </c>
      <c r="K60" s="1097" t="s">
        <v>527</v>
      </c>
      <c r="L60" s="1097" t="s">
        <v>96</v>
      </c>
      <c r="M60" s="1097" t="s">
        <v>95</v>
      </c>
      <c r="N60" s="1098" t="s">
        <v>528</v>
      </c>
      <c r="O60" s="1097" t="s">
        <v>94</v>
      </c>
      <c r="P60" s="1101" t="s">
        <v>97</v>
      </c>
      <c r="Q60" s="1102" t="s">
        <v>98</v>
      </c>
      <c r="R60" s="1082" t="s">
        <v>529</v>
      </c>
      <c r="S60" s="1082" t="s">
        <v>530</v>
      </c>
      <c r="T60" s="1082" t="s">
        <v>531</v>
      </c>
      <c r="U60" s="1102" t="s">
        <v>69</v>
      </c>
      <c r="V60" s="1102" t="s">
        <v>532</v>
      </c>
      <c r="W60" s="1103" t="s">
        <v>533</v>
      </c>
      <c r="X60" s="1103" t="s">
        <v>493</v>
      </c>
      <c r="Y60" s="1104" t="s">
        <v>534</v>
      </c>
      <c r="Z60" s="1105" t="s">
        <v>535</v>
      </c>
      <c r="AA60" s="1106" t="s">
        <v>495</v>
      </c>
      <c r="AB60" s="1106" t="s">
        <v>536</v>
      </c>
      <c r="AC60" s="1107" t="s">
        <v>537</v>
      </c>
      <c r="AD60" s="733"/>
    </row>
    <row r="61" spans="1:31" ht="24.75" customHeight="1">
      <c r="A61" s="298" t="s">
        <v>662</v>
      </c>
      <c r="B61" s="355" t="s">
        <v>42</v>
      </c>
      <c r="C61" s="299">
        <v>46096</v>
      </c>
      <c r="D61" s="455"/>
      <c r="E61" s="299"/>
      <c r="F61" s="298"/>
      <c r="G61" s="751"/>
      <c r="H61" s="762">
        <v>0</v>
      </c>
      <c r="I61" s="301" t="s">
        <v>540</v>
      </c>
      <c r="J61" s="752" t="s">
        <v>33</v>
      </c>
      <c r="K61" s="752" t="s">
        <v>523</v>
      </c>
      <c r="L61" s="299"/>
      <c r="M61" s="756" t="s">
        <v>110</v>
      </c>
      <c r="N61" s="828">
        <v>68022.75</v>
      </c>
      <c r="O61" s="756" t="s">
        <v>110</v>
      </c>
      <c r="P61" s="747" t="s">
        <v>32</v>
      </c>
      <c r="Q61" s="1018"/>
      <c r="R61" s="1108"/>
      <c r="S61" s="1108"/>
      <c r="T61" s="1108"/>
      <c r="U61" s="763">
        <v>4564</v>
      </c>
      <c r="V61" s="732"/>
      <c r="W61" s="763">
        <v>4564</v>
      </c>
      <c r="X61" s="1096"/>
      <c r="Y61" s="1019"/>
      <c r="Z61" s="745">
        <v>0</v>
      </c>
      <c r="AA61" s="745">
        <v>0</v>
      </c>
      <c r="AB61" s="744">
        <v>0</v>
      </c>
      <c r="AC61" s="728" t="s">
        <v>663</v>
      </c>
      <c r="AD61" s="733"/>
    </row>
    <row r="62" spans="1:31" ht="24.75" customHeight="1">
      <c r="A62" s="298" t="s">
        <v>664</v>
      </c>
      <c r="B62" s="355" t="s">
        <v>42</v>
      </c>
      <c r="C62" s="299">
        <v>46071</v>
      </c>
      <c r="D62" s="455"/>
      <c r="E62" s="299"/>
      <c r="F62" s="298"/>
      <c r="G62" s="751"/>
      <c r="H62" s="762">
        <v>0</v>
      </c>
      <c r="I62" s="301" t="s">
        <v>540</v>
      </c>
      <c r="J62" s="752" t="s">
        <v>33</v>
      </c>
      <c r="K62" s="752" t="s">
        <v>523</v>
      </c>
      <c r="L62" s="299"/>
      <c r="M62" s="756" t="s">
        <v>110</v>
      </c>
      <c r="N62" s="828">
        <v>75444.55</v>
      </c>
      <c r="O62" s="756" t="s">
        <v>110</v>
      </c>
      <c r="P62" s="747" t="s">
        <v>32</v>
      </c>
      <c r="Q62" s="1018"/>
      <c r="R62" s="1108"/>
      <c r="S62" s="1108"/>
      <c r="T62" s="1108"/>
      <c r="U62" s="763">
        <v>5936</v>
      </c>
      <c r="V62" s="732"/>
      <c r="W62" s="763">
        <v>5936</v>
      </c>
      <c r="X62" s="1096"/>
      <c r="Y62" s="1019"/>
      <c r="Z62" s="745">
        <v>0</v>
      </c>
      <c r="AA62" s="745">
        <v>0</v>
      </c>
      <c r="AB62" s="744">
        <v>0</v>
      </c>
      <c r="AC62" s="728" t="s">
        <v>663</v>
      </c>
      <c r="AD62" s="733"/>
    </row>
    <row r="63" spans="1:31" ht="24.75" customHeight="1">
      <c r="A63" s="298" t="s">
        <v>665</v>
      </c>
      <c r="B63" s="355" t="s">
        <v>42</v>
      </c>
      <c r="C63" s="299">
        <v>46372</v>
      </c>
      <c r="D63" s="455"/>
      <c r="E63" s="299"/>
      <c r="F63" s="298"/>
      <c r="G63" s="751"/>
      <c r="H63" s="762">
        <v>60</v>
      </c>
      <c r="I63" s="301" t="s">
        <v>540</v>
      </c>
      <c r="J63" s="752" t="s">
        <v>33</v>
      </c>
      <c r="K63" s="752" t="s">
        <v>523</v>
      </c>
      <c r="L63" s="299"/>
      <c r="M63" s="756" t="s">
        <v>110</v>
      </c>
      <c r="N63" s="828">
        <v>82732</v>
      </c>
      <c r="O63" s="756" t="s">
        <v>110</v>
      </c>
      <c r="P63" s="747" t="s">
        <v>32</v>
      </c>
      <c r="Q63" s="1018"/>
      <c r="R63" s="1108"/>
      <c r="S63" s="1108"/>
      <c r="T63" s="1108"/>
      <c r="U63" s="763">
        <v>7117</v>
      </c>
      <c r="V63" s="732"/>
      <c r="W63" s="763">
        <v>7117</v>
      </c>
      <c r="X63" s="1096"/>
      <c r="Y63" s="1019"/>
      <c r="Z63" s="745">
        <v>0</v>
      </c>
      <c r="AA63" s="745">
        <v>0</v>
      </c>
      <c r="AB63" s="744">
        <v>0</v>
      </c>
      <c r="AC63" s="728" t="s">
        <v>663</v>
      </c>
      <c r="AD63" s="733"/>
    </row>
    <row r="64" spans="1:31" ht="24.75" customHeight="1">
      <c r="A64" s="298" t="s">
        <v>666</v>
      </c>
      <c r="B64" s="355" t="s">
        <v>42</v>
      </c>
      <c r="C64" s="299">
        <v>46372</v>
      </c>
      <c r="D64" s="455"/>
      <c r="E64" s="299"/>
      <c r="F64" s="298"/>
      <c r="G64" s="751"/>
      <c r="H64" s="762">
        <v>83</v>
      </c>
      <c r="I64" s="301" t="s">
        <v>540</v>
      </c>
      <c r="J64" s="752" t="s">
        <v>33</v>
      </c>
      <c r="K64" s="752" t="s">
        <v>523</v>
      </c>
      <c r="L64" s="299"/>
      <c r="M64" s="756" t="s">
        <v>110</v>
      </c>
      <c r="N64" s="828">
        <v>110980</v>
      </c>
      <c r="O64" s="756" t="s">
        <v>110</v>
      </c>
      <c r="P64" s="747" t="s">
        <v>32</v>
      </c>
      <c r="Q64" s="1018"/>
      <c r="R64" s="1108"/>
      <c r="S64" s="1108"/>
      <c r="T64" s="1108"/>
      <c r="U64" s="763">
        <v>9590</v>
      </c>
      <c r="V64" s="732"/>
      <c r="W64" s="763">
        <v>9590</v>
      </c>
      <c r="X64" s="1096"/>
      <c r="Y64" s="1019"/>
      <c r="Z64" s="745">
        <v>0</v>
      </c>
      <c r="AA64" s="745">
        <v>0</v>
      </c>
      <c r="AB64" s="744">
        <v>0</v>
      </c>
      <c r="AC64" s="728" t="s">
        <v>663</v>
      </c>
      <c r="AD64" s="733"/>
    </row>
    <row r="65" spans="1:30" ht="24.75" customHeight="1">
      <c r="A65" s="298" t="s">
        <v>667</v>
      </c>
      <c r="B65" s="355" t="s">
        <v>42</v>
      </c>
      <c r="C65" s="299">
        <v>46372</v>
      </c>
      <c r="D65" s="455"/>
      <c r="E65" s="299"/>
      <c r="F65" s="298"/>
      <c r="G65" s="751"/>
      <c r="H65" s="762">
        <v>84</v>
      </c>
      <c r="I65" s="301" t="s">
        <v>540</v>
      </c>
      <c r="J65" s="752" t="s">
        <v>33</v>
      </c>
      <c r="K65" s="752" t="s">
        <v>523</v>
      </c>
      <c r="L65" s="299"/>
      <c r="M65" s="756" t="s">
        <v>110</v>
      </c>
      <c r="N65" s="828">
        <v>108948</v>
      </c>
      <c r="O65" s="756" t="s">
        <v>110</v>
      </c>
      <c r="P65" s="747" t="s">
        <v>32</v>
      </c>
      <c r="Q65" s="1018"/>
      <c r="R65" s="1108"/>
      <c r="S65" s="1108"/>
      <c r="T65" s="1108"/>
      <c r="U65" s="763">
        <v>9329</v>
      </c>
      <c r="V65" s="732"/>
      <c r="W65" s="763">
        <v>9329</v>
      </c>
      <c r="X65" s="1096"/>
      <c r="Y65" s="1019"/>
      <c r="Z65" s="745">
        <v>0</v>
      </c>
      <c r="AA65" s="745">
        <v>0</v>
      </c>
      <c r="AB65" s="744">
        <v>0</v>
      </c>
      <c r="AC65" s="728" t="s">
        <v>663</v>
      </c>
      <c r="AD65" s="733"/>
    </row>
    <row r="66" spans="1:30" ht="24.75" customHeight="1">
      <c r="A66" s="298" t="s">
        <v>668</v>
      </c>
      <c r="B66" s="355" t="s">
        <v>42</v>
      </c>
      <c r="C66" s="299">
        <v>46372</v>
      </c>
      <c r="D66" s="455"/>
      <c r="E66" s="299"/>
      <c r="F66" s="298"/>
      <c r="G66" s="751"/>
      <c r="H66" s="762">
        <v>89</v>
      </c>
      <c r="I66" s="301" t="s">
        <v>540</v>
      </c>
      <c r="J66" s="752" t="s">
        <v>33</v>
      </c>
      <c r="K66" s="752" t="s">
        <v>523</v>
      </c>
      <c r="L66" s="299"/>
      <c r="M66" s="756" t="s">
        <v>110</v>
      </c>
      <c r="N66" s="828">
        <v>116114</v>
      </c>
      <c r="O66" s="756" t="s">
        <v>110</v>
      </c>
      <c r="P66" s="747" t="s">
        <v>32</v>
      </c>
      <c r="Q66" s="1018"/>
      <c r="R66" s="1108"/>
      <c r="S66" s="1108"/>
      <c r="T66" s="1108"/>
      <c r="U66" s="763">
        <v>9709</v>
      </c>
      <c r="V66" s="732"/>
      <c r="W66" s="763">
        <v>9709</v>
      </c>
      <c r="X66" s="1096"/>
      <c r="Y66" s="1019"/>
      <c r="Z66" s="745">
        <v>0</v>
      </c>
      <c r="AA66" s="745">
        <v>0</v>
      </c>
      <c r="AB66" s="744">
        <v>0</v>
      </c>
      <c r="AC66" s="728" t="s">
        <v>663</v>
      </c>
      <c r="AD66" s="733"/>
    </row>
    <row r="67" spans="1:30" ht="24.75" customHeight="1">
      <c r="A67" s="298" t="s">
        <v>669</v>
      </c>
      <c r="B67" s="355" t="s">
        <v>42</v>
      </c>
      <c r="C67" s="299">
        <v>46340</v>
      </c>
      <c r="D67" s="455"/>
      <c r="E67" s="299"/>
      <c r="F67" s="298"/>
      <c r="G67" s="751"/>
      <c r="H67" s="762">
        <v>79</v>
      </c>
      <c r="I67" s="301" t="s">
        <v>540</v>
      </c>
      <c r="J67" s="752" t="s">
        <v>33</v>
      </c>
      <c r="K67" s="752" t="s">
        <v>523</v>
      </c>
      <c r="L67" s="299"/>
      <c r="M67" s="756" t="s">
        <v>110</v>
      </c>
      <c r="N67" s="828">
        <v>108665</v>
      </c>
      <c r="O67" s="756" t="s">
        <v>110</v>
      </c>
      <c r="P67" s="747" t="s">
        <v>32</v>
      </c>
      <c r="Q67" s="1018"/>
      <c r="R67" s="1108"/>
      <c r="S67" s="1108"/>
      <c r="T67" s="1108"/>
      <c r="U67" s="763">
        <v>9263</v>
      </c>
      <c r="V67" s="732"/>
      <c r="W67" s="763">
        <v>9263</v>
      </c>
      <c r="X67" s="1096"/>
      <c r="Y67" s="1019"/>
      <c r="Z67" s="745">
        <v>0</v>
      </c>
      <c r="AA67" s="745">
        <v>0</v>
      </c>
      <c r="AB67" s="744">
        <v>0</v>
      </c>
      <c r="AC67" s="728" t="s">
        <v>663</v>
      </c>
      <c r="AD67" s="733"/>
    </row>
    <row r="68" spans="1:30" ht="24.75" customHeight="1">
      <c r="A68" s="298" t="s">
        <v>670</v>
      </c>
      <c r="B68" s="355" t="s">
        <v>42</v>
      </c>
      <c r="C68" s="299">
        <v>46340</v>
      </c>
      <c r="D68" s="455"/>
      <c r="E68" s="299"/>
      <c r="F68" s="298"/>
      <c r="G68" s="751"/>
      <c r="H68" s="762">
        <v>87</v>
      </c>
      <c r="I68" s="301" t="s">
        <v>540</v>
      </c>
      <c r="J68" s="752" t="s">
        <v>33</v>
      </c>
      <c r="K68" s="752" t="s">
        <v>523</v>
      </c>
      <c r="L68" s="299"/>
      <c r="M68" s="756" t="s">
        <v>110</v>
      </c>
      <c r="N68" s="828">
        <v>120731</v>
      </c>
      <c r="O68" s="756" t="s">
        <v>110</v>
      </c>
      <c r="P68" s="747" t="s">
        <v>32</v>
      </c>
      <c r="Q68" s="1018"/>
      <c r="R68" s="1108"/>
      <c r="S68" s="1108"/>
      <c r="T68" s="1108"/>
      <c r="U68" s="763">
        <v>10385</v>
      </c>
      <c r="V68" s="732"/>
      <c r="W68" s="763">
        <v>10385</v>
      </c>
      <c r="X68" s="1096"/>
      <c r="Y68" s="1019"/>
      <c r="Z68" s="745">
        <v>0</v>
      </c>
      <c r="AA68" s="745">
        <v>0</v>
      </c>
      <c r="AB68" s="744">
        <v>0</v>
      </c>
      <c r="AC68" s="728" t="s">
        <v>663</v>
      </c>
      <c r="AD68" s="733"/>
    </row>
    <row r="69" spans="1:30" ht="24.75" customHeight="1">
      <c r="A69" s="298" t="s">
        <v>671</v>
      </c>
      <c r="B69" s="355" t="s">
        <v>42</v>
      </c>
      <c r="C69" s="299">
        <v>46310</v>
      </c>
      <c r="D69" s="455"/>
      <c r="E69" s="299"/>
      <c r="F69" s="298"/>
      <c r="G69" s="751"/>
      <c r="H69" s="762">
        <v>86</v>
      </c>
      <c r="I69" s="301" t="s">
        <v>540</v>
      </c>
      <c r="J69" s="752" t="s">
        <v>33</v>
      </c>
      <c r="K69" s="752" t="s">
        <v>523</v>
      </c>
      <c r="L69" s="299"/>
      <c r="M69" s="756" t="s">
        <v>110</v>
      </c>
      <c r="N69" s="828">
        <v>111864</v>
      </c>
      <c r="O69" s="756" t="s">
        <v>110</v>
      </c>
      <c r="P69" s="747" t="s">
        <v>32</v>
      </c>
      <c r="Q69" s="1018"/>
      <c r="R69" s="1108"/>
      <c r="S69" s="1108"/>
      <c r="T69" s="1108"/>
      <c r="U69" s="763">
        <v>9398</v>
      </c>
      <c r="V69" s="732"/>
      <c r="W69" s="763">
        <v>9398</v>
      </c>
      <c r="X69" s="1096"/>
      <c r="Y69" s="1019"/>
      <c r="Z69" s="745">
        <v>0</v>
      </c>
      <c r="AA69" s="745">
        <v>0</v>
      </c>
      <c r="AB69" s="744">
        <v>0</v>
      </c>
      <c r="AC69" s="728" t="s">
        <v>663</v>
      </c>
      <c r="AD69" s="733"/>
    </row>
    <row r="70" spans="1:30" ht="24.75" customHeight="1">
      <c r="A70" s="298" t="s">
        <v>672</v>
      </c>
      <c r="B70" s="355" t="s">
        <v>42</v>
      </c>
      <c r="C70" s="299">
        <v>46310</v>
      </c>
      <c r="D70" s="455"/>
      <c r="E70" s="299"/>
      <c r="F70" s="298"/>
      <c r="G70" s="751"/>
      <c r="H70" s="762">
        <v>63</v>
      </c>
      <c r="I70" s="301" t="s">
        <v>540</v>
      </c>
      <c r="J70" s="752" t="s">
        <v>33</v>
      </c>
      <c r="K70" s="752" t="s">
        <v>523</v>
      </c>
      <c r="L70" s="299"/>
      <c r="M70" s="756" t="s">
        <v>110</v>
      </c>
      <c r="N70" s="828">
        <v>88533.5</v>
      </c>
      <c r="O70" s="756" t="s">
        <v>110</v>
      </c>
      <c r="P70" s="747" t="s">
        <v>32</v>
      </c>
      <c r="Q70" s="1018"/>
      <c r="R70" s="1108"/>
      <c r="S70" s="1108"/>
      <c r="T70" s="1108"/>
      <c r="U70" s="763">
        <v>7517</v>
      </c>
      <c r="V70" s="732"/>
      <c r="W70" s="763">
        <v>7517</v>
      </c>
      <c r="X70" s="1096"/>
      <c r="Y70" s="1019"/>
      <c r="Z70" s="745">
        <v>0</v>
      </c>
      <c r="AA70" s="745">
        <v>0</v>
      </c>
      <c r="AB70" s="744">
        <v>0</v>
      </c>
      <c r="AC70" s="728" t="s">
        <v>663</v>
      </c>
      <c r="AD70" s="733"/>
    </row>
    <row r="71" spans="1:30" ht="24.75" customHeight="1">
      <c r="A71" s="298" t="s">
        <v>673</v>
      </c>
      <c r="B71" s="355" t="s">
        <v>42</v>
      </c>
      <c r="C71" s="299">
        <v>46218</v>
      </c>
      <c r="D71" s="455"/>
      <c r="E71" s="299"/>
      <c r="F71" s="298"/>
      <c r="G71" s="751"/>
      <c r="H71" s="762">
        <v>78</v>
      </c>
      <c r="I71" s="301" t="s">
        <v>540</v>
      </c>
      <c r="J71" s="752" t="s">
        <v>33</v>
      </c>
      <c r="K71" s="752" t="s">
        <v>523</v>
      </c>
      <c r="L71" s="299"/>
      <c r="M71" s="756" t="s">
        <v>110</v>
      </c>
      <c r="N71" s="828">
        <v>75143.5</v>
      </c>
      <c r="O71" s="756" t="s">
        <v>110</v>
      </c>
      <c r="P71" s="747" t="s">
        <v>32</v>
      </c>
      <c r="Q71" s="1018"/>
      <c r="R71" s="1108"/>
      <c r="S71" s="1108"/>
      <c r="T71" s="1108"/>
      <c r="U71" s="763">
        <v>5920</v>
      </c>
      <c r="V71" s="732"/>
      <c r="W71" s="763">
        <v>5920</v>
      </c>
      <c r="X71" s="1096"/>
      <c r="Y71" s="1019"/>
      <c r="Z71" s="745">
        <v>0</v>
      </c>
      <c r="AA71" s="745">
        <v>0</v>
      </c>
      <c r="AB71" s="744">
        <v>0</v>
      </c>
      <c r="AC71" s="728" t="s">
        <v>663</v>
      </c>
      <c r="AD71" s="733"/>
    </row>
    <row r="72" spans="1:30" ht="24.75" customHeight="1">
      <c r="A72" s="298" t="s">
        <v>674</v>
      </c>
      <c r="B72" s="355" t="s">
        <v>42</v>
      </c>
      <c r="C72" s="299">
        <v>46310</v>
      </c>
      <c r="D72" s="455"/>
      <c r="E72" s="299"/>
      <c r="F72" s="298"/>
      <c r="G72" s="751"/>
      <c r="H72" s="762">
        <v>60</v>
      </c>
      <c r="I72" s="301" t="s">
        <v>540</v>
      </c>
      <c r="J72" s="752" t="s">
        <v>33</v>
      </c>
      <c r="K72" s="752" t="s">
        <v>523</v>
      </c>
      <c r="L72" s="299"/>
      <c r="M72" s="756" t="s">
        <v>110</v>
      </c>
      <c r="N72" s="828">
        <v>66890</v>
      </c>
      <c r="O72" s="756" t="s">
        <v>110</v>
      </c>
      <c r="P72" s="747" t="s">
        <v>32</v>
      </c>
      <c r="Q72" s="1018"/>
      <c r="R72" s="1108"/>
      <c r="S72" s="1108"/>
      <c r="T72" s="1108"/>
      <c r="U72" s="763">
        <v>5589</v>
      </c>
      <c r="V72" s="732"/>
      <c r="W72" s="763">
        <v>5589</v>
      </c>
      <c r="X72" s="1096"/>
      <c r="Y72" s="1019"/>
      <c r="Z72" s="745">
        <v>0</v>
      </c>
      <c r="AA72" s="745">
        <v>0</v>
      </c>
      <c r="AB72" s="744">
        <v>0</v>
      </c>
      <c r="AC72" s="728" t="s">
        <v>663</v>
      </c>
      <c r="AD72" s="733"/>
    </row>
    <row r="73" spans="1:30" ht="24.75" customHeight="1">
      <c r="A73" s="298" t="s">
        <v>675</v>
      </c>
      <c r="B73" s="355" t="s">
        <v>42</v>
      </c>
      <c r="C73" s="299">
        <v>46310</v>
      </c>
      <c r="D73" s="455"/>
      <c r="E73" s="299"/>
      <c r="F73" s="298"/>
      <c r="G73" s="751"/>
      <c r="H73" s="762">
        <v>60</v>
      </c>
      <c r="I73" s="301" t="s">
        <v>540</v>
      </c>
      <c r="J73" s="752" t="s">
        <v>33</v>
      </c>
      <c r="K73" s="752" t="s">
        <v>523</v>
      </c>
      <c r="L73" s="299"/>
      <c r="M73" s="756" t="s">
        <v>110</v>
      </c>
      <c r="N73" s="828">
        <v>65974</v>
      </c>
      <c r="O73" s="756" t="s">
        <v>110</v>
      </c>
      <c r="P73" s="747" t="s">
        <v>32</v>
      </c>
      <c r="Q73" s="1018"/>
      <c r="R73" s="1108"/>
      <c r="S73" s="1108"/>
      <c r="T73" s="1108"/>
      <c r="U73" s="763">
        <v>5515</v>
      </c>
      <c r="V73" s="732"/>
      <c r="W73" s="763">
        <v>5515</v>
      </c>
      <c r="X73" s="1096"/>
      <c r="Y73" s="1019"/>
      <c r="Z73" s="745">
        <v>0</v>
      </c>
      <c r="AA73" s="745">
        <v>0</v>
      </c>
      <c r="AB73" s="744">
        <v>0</v>
      </c>
      <c r="AC73" s="728" t="s">
        <v>663</v>
      </c>
      <c r="AD73" s="733"/>
    </row>
    <row r="74" spans="1:30" ht="24.75" customHeight="1">
      <c r="A74" s="298" t="s">
        <v>676</v>
      </c>
      <c r="B74" s="355" t="s">
        <v>42</v>
      </c>
      <c r="C74" s="299">
        <v>46188</v>
      </c>
      <c r="D74" s="455"/>
      <c r="E74" s="299"/>
      <c r="F74" s="298"/>
      <c r="G74" s="751"/>
      <c r="H74" s="762">
        <v>62</v>
      </c>
      <c r="I74" s="301" t="s">
        <v>540</v>
      </c>
      <c r="J74" s="752" t="s">
        <v>33</v>
      </c>
      <c r="K74" s="752" t="s">
        <v>523</v>
      </c>
      <c r="L74" s="299"/>
      <c r="M74" s="756" t="s">
        <v>110</v>
      </c>
      <c r="N74" s="828">
        <v>63989.5</v>
      </c>
      <c r="O74" s="756" t="s">
        <v>110</v>
      </c>
      <c r="P74" s="747" t="s">
        <v>32</v>
      </c>
      <c r="Q74" s="1018"/>
      <c r="R74" s="1108"/>
      <c r="S74" s="1108"/>
      <c r="T74" s="1108"/>
      <c r="U74" s="763">
        <v>5191</v>
      </c>
      <c r="V74" s="732"/>
      <c r="W74" s="763">
        <v>5191</v>
      </c>
      <c r="X74" s="1096"/>
      <c r="Y74" s="1019"/>
      <c r="Z74" s="745">
        <v>0</v>
      </c>
      <c r="AA74" s="745">
        <v>0</v>
      </c>
      <c r="AB74" s="744">
        <v>0</v>
      </c>
      <c r="AC74" s="728" t="s">
        <v>663</v>
      </c>
      <c r="AD74" s="733"/>
    </row>
    <row r="75" spans="1:30" ht="24.75" customHeight="1">
      <c r="A75" s="298" t="s">
        <v>677</v>
      </c>
      <c r="B75" s="355" t="s">
        <v>42</v>
      </c>
      <c r="C75" s="299">
        <v>46188</v>
      </c>
      <c r="D75" s="455"/>
      <c r="E75" s="299"/>
      <c r="F75" s="298"/>
      <c r="G75" s="751"/>
      <c r="H75" s="762">
        <v>60</v>
      </c>
      <c r="I75" s="301" t="s">
        <v>540</v>
      </c>
      <c r="J75" s="752" t="s">
        <v>33</v>
      </c>
      <c r="K75" s="752" t="s">
        <v>523</v>
      </c>
      <c r="L75" s="299"/>
      <c r="M75" s="756" t="s">
        <v>110</v>
      </c>
      <c r="N75" s="828">
        <v>67355.5</v>
      </c>
      <c r="O75" s="756" t="s">
        <v>110</v>
      </c>
      <c r="P75" s="747" t="s">
        <v>32</v>
      </c>
      <c r="Q75" s="1018"/>
      <c r="R75" s="1108"/>
      <c r="S75" s="1108"/>
      <c r="T75" s="1108"/>
      <c r="U75" s="763">
        <v>5620</v>
      </c>
      <c r="V75" s="732"/>
      <c r="W75" s="763">
        <v>5620</v>
      </c>
      <c r="X75" s="1096"/>
      <c r="Y75" s="1019"/>
      <c r="Z75" s="745">
        <v>0</v>
      </c>
      <c r="AA75" s="745">
        <v>0</v>
      </c>
      <c r="AB75" s="744">
        <v>0</v>
      </c>
      <c r="AC75" s="728" t="s">
        <v>663</v>
      </c>
      <c r="AD75" s="733"/>
    </row>
    <row r="76" spans="1:30" ht="24.75" customHeight="1">
      <c r="A76" s="298" t="s">
        <v>678</v>
      </c>
      <c r="B76" s="355" t="s">
        <v>42</v>
      </c>
      <c r="C76" s="299">
        <v>46127</v>
      </c>
      <c r="D76" s="455"/>
      <c r="E76" s="299"/>
      <c r="F76" s="298"/>
      <c r="G76" s="751"/>
      <c r="H76" s="762">
        <v>86</v>
      </c>
      <c r="I76" s="301" t="s">
        <v>540</v>
      </c>
      <c r="J76" s="752" t="s">
        <v>33</v>
      </c>
      <c r="K76" s="752" t="s">
        <v>523</v>
      </c>
      <c r="L76" s="299"/>
      <c r="M76" s="756" t="s">
        <v>110</v>
      </c>
      <c r="N76" s="828">
        <v>86438.5</v>
      </c>
      <c r="O76" s="756" t="s">
        <v>110</v>
      </c>
      <c r="P76" s="747" t="s">
        <v>32</v>
      </c>
      <c r="Q76" s="1018"/>
      <c r="R76" s="1108"/>
      <c r="S76" s="1108"/>
      <c r="T76" s="1108"/>
      <c r="U76" s="763">
        <v>6864</v>
      </c>
      <c r="V76" s="732"/>
      <c r="W76" s="763">
        <v>6864</v>
      </c>
      <c r="X76" s="1096"/>
      <c r="Y76" s="1019"/>
      <c r="Z76" s="745">
        <v>0</v>
      </c>
      <c r="AA76" s="745">
        <v>0</v>
      </c>
      <c r="AB76" s="744">
        <v>0</v>
      </c>
      <c r="AC76" s="728" t="s">
        <v>663</v>
      </c>
      <c r="AD76" s="733"/>
    </row>
    <row r="77" spans="1:30" ht="24.75" customHeight="1">
      <c r="A77" s="298" t="s">
        <v>679</v>
      </c>
      <c r="B77" s="355" t="s">
        <v>42</v>
      </c>
      <c r="C77" s="299">
        <v>46188</v>
      </c>
      <c r="D77" s="455"/>
      <c r="E77" s="299"/>
      <c r="F77" s="298"/>
      <c r="G77" s="751"/>
      <c r="H77" s="762">
        <v>89</v>
      </c>
      <c r="I77" s="301" t="s">
        <v>540</v>
      </c>
      <c r="J77" s="752" t="s">
        <v>33</v>
      </c>
      <c r="K77" s="752" t="s">
        <v>523</v>
      </c>
      <c r="L77" s="299"/>
      <c r="M77" s="756" t="s">
        <v>110</v>
      </c>
      <c r="N77" s="828">
        <v>88748.5</v>
      </c>
      <c r="O77" s="756" t="s">
        <v>110</v>
      </c>
      <c r="P77" s="747" t="s">
        <v>32</v>
      </c>
      <c r="Q77" s="1018"/>
      <c r="R77" s="1108"/>
      <c r="S77" s="1108"/>
      <c r="T77" s="1108"/>
      <c r="U77" s="763">
        <v>6461</v>
      </c>
      <c r="V77" s="732"/>
      <c r="W77" s="763">
        <v>6461</v>
      </c>
      <c r="X77" s="1096"/>
      <c r="Y77" s="1019"/>
      <c r="Z77" s="745">
        <v>0</v>
      </c>
      <c r="AA77" s="745">
        <v>0</v>
      </c>
      <c r="AB77" s="744">
        <v>0</v>
      </c>
      <c r="AC77" s="728" t="s">
        <v>663</v>
      </c>
      <c r="AD77" s="733"/>
    </row>
    <row r="78" spans="1:30" ht="24.75" customHeight="1">
      <c r="A78" s="298" t="s">
        <v>680</v>
      </c>
      <c r="B78" s="355" t="s">
        <v>42</v>
      </c>
      <c r="C78" s="299">
        <v>46127</v>
      </c>
      <c r="D78" s="455"/>
      <c r="E78" s="299"/>
      <c r="F78" s="298"/>
      <c r="G78" s="751"/>
      <c r="H78" s="762">
        <v>25</v>
      </c>
      <c r="I78" s="301" t="s">
        <v>540</v>
      </c>
      <c r="J78" s="752" t="s">
        <v>33</v>
      </c>
      <c r="K78" s="752" t="s">
        <v>523</v>
      </c>
      <c r="L78" s="299"/>
      <c r="M78" s="756" t="s">
        <v>110</v>
      </c>
      <c r="N78" s="828">
        <v>33288</v>
      </c>
      <c r="O78" s="756" t="s">
        <v>110</v>
      </c>
      <c r="P78" s="747" t="s">
        <v>32</v>
      </c>
      <c r="Q78" s="1018"/>
      <c r="R78" s="1108"/>
      <c r="S78" s="1108"/>
      <c r="T78" s="1108"/>
      <c r="U78" s="763">
        <v>2790</v>
      </c>
      <c r="V78" s="732"/>
      <c r="W78" s="763">
        <v>2790</v>
      </c>
      <c r="X78" s="1096"/>
      <c r="Y78" s="1019"/>
      <c r="Z78" s="745">
        <v>0</v>
      </c>
      <c r="AA78" s="745">
        <v>0</v>
      </c>
      <c r="AB78" s="744">
        <v>0</v>
      </c>
      <c r="AC78" s="728" t="s">
        <v>663</v>
      </c>
      <c r="AD78" s="733"/>
    </row>
    <row r="79" spans="1:30" ht="24.75" customHeight="1">
      <c r="A79" s="298" t="s">
        <v>681</v>
      </c>
      <c r="B79" s="355" t="s">
        <v>42</v>
      </c>
      <c r="C79" s="299">
        <v>46127</v>
      </c>
      <c r="D79" s="455"/>
      <c r="E79" s="299"/>
      <c r="F79" s="298"/>
      <c r="G79" s="751"/>
      <c r="H79" s="762">
        <v>79</v>
      </c>
      <c r="I79" s="301" t="s">
        <v>540</v>
      </c>
      <c r="J79" s="752" t="s">
        <v>33</v>
      </c>
      <c r="K79" s="752" t="s">
        <v>523</v>
      </c>
      <c r="L79" s="299"/>
      <c r="M79" s="756" t="s">
        <v>110</v>
      </c>
      <c r="N79" s="828">
        <v>89875.5</v>
      </c>
      <c r="O79" s="756" t="s">
        <v>110</v>
      </c>
      <c r="P79" s="747" t="s">
        <v>32</v>
      </c>
      <c r="Q79" s="1018"/>
      <c r="R79" s="1108"/>
      <c r="S79" s="1108"/>
      <c r="T79" s="1108"/>
      <c r="U79" s="763">
        <v>7368</v>
      </c>
      <c r="V79" s="732"/>
      <c r="W79" s="763">
        <v>7368</v>
      </c>
      <c r="X79" s="1096"/>
      <c r="Y79" s="1019"/>
      <c r="Z79" s="745">
        <v>0</v>
      </c>
      <c r="AA79" s="745">
        <v>0</v>
      </c>
      <c r="AB79" s="744">
        <v>0</v>
      </c>
      <c r="AC79" s="728" t="s">
        <v>663</v>
      </c>
      <c r="AD79" s="733"/>
    </row>
    <row r="80" spans="1:30" ht="24.75" customHeight="1">
      <c r="A80" s="298" t="s">
        <v>682</v>
      </c>
      <c r="B80" s="355" t="s">
        <v>42</v>
      </c>
      <c r="C80" s="299">
        <v>46188</v>
      </c>
      <c r="D80" s="455"/>
      <c r="E80" s="299"/>
      <c r="F80" s="298"/>
      <c r="G80" s="751"/>
      <c r="H80" s="762">
        <v>84</v>
      </c>
      <c r="I80" s="301" t="s">
        <v>540</v>
      </c>
      <c r="J80" s="752" t="s">
        <v>33</v>
      </c>
      <c r="K80" s="752" t="s">
        <v>523</v>
      </c>
      <c r="L80" s="299"/>
      <c r="M80" s="756" t="s">
        <v>110</v>
      </c>
      <c r="N80" s="828">
        <v>95052.5</v>
      </c>
      <c r="O80" s="756" t="s">
        <v>110</v>
      </c>
      <c r="P80" s="747" t="s">
        <v>32</v>
      </c>
      <c r="Q80" s="1018"/>
      <c r="R80" s="1108"/>
      <c r="S80" s="1108"/>
      <c r="T80" s="1108"/>
      <c r="U80" s="763">
        <v>7844</v>
      </c>
      <c r="V80" s="732"/>
      <c r="W80" s="763">
        <v>7844</v>
      </c>
      <c r="X80" s="1096"/>
      <c r="Y80" s="1019"/>
      <c r="Z80" s="745">
        <v>0</v>
      </c>
      <c r="AA80" s="745">
        <v>0</v>
      </c>
      <c r="AB80" s="744">
        <v>0</v>
      </c>
      <c r="AC80" s="728" t="s">
        <v>663</v>
      </c>
      <c r="AD80" s="733"/>
    </row>
    <row r="81" spans="1:30" ht="24.75" customHeight="1">
      <c r="A81" s="298" t="s">
        <v>683</v>
      </c>
      <c r="B81" s="355" t="s">
        <v>42</v>
      </c>
      <c r="C81" s="299">
        <v>46188</v>
      </c>
      <c r="D81" s="455"/>
      <c r="E81" s="299"/>
      <c r="F81" s="298"/>
      <c r="G81" s="751"/>
      <c r="H81" s="762">
        <v>88</v>
      </c>
      <c r="I81" s="301" t="s">
        <v>540</v>
      </c>
      <c r="J81" s="752" t="s">
        <v>33</v>
      </c>
      <c r="K81" s="752" t="s">
        <v>523</v>
      </c>
      <c r="L81" s="299"/>
      <c r="M81" s="756" t="s">
        <v>110</v>
      </c>
      <c r="N81" s="828">
        <v>102476</v>
      </c>
      <c r="O81" s="756" t="s">
        <v>110</v>
      </c>
      <c r="P81" s="747" t="s">
        <v>32</v>
      </c>
      <c r="Q81" s="1018"/>
      <c r="R81" s="1108"/>
      <c r="S81" s="1108"/>
      <c r="T81" s="1108"/>
      <c r="U81" s="763">
        <v>8148</v>
      </c>
      <c r="V81" s="732"/>
      <c r="W81" s="763">
        <v>8148</v>
      </c>
      <c r="X81" s="1096"/>
      <c r="Y81" s="1019"/>
      <c r="Z81" s="745">
        <v>0</v>
      </c>
      <c r="AA81" s="745">
        <v>0</v>
      </c>
      <c r="AB81" s="744">
        <v>0</v>
      </c>
      <c r="AC81" s="728" t="s">
        <v>663</v>
      </c>
      <c r="AD81" s="733"/>
    </row>
    <row r="82" spans="1:30" ht="24.75" customHeight="1">
      <c r="A82" s="298" t="s">
        <v>684</v>
      </c>
      <c r="B82" s="355" t="s">
        <v>42</v>
      </c>
      <c r="C82" s="299">
        <v>46157</v>
      </c>
      <c r="D82" s="455"/>
      <c r="E82" s="299"/>
      <c r="F82" s="298"/>
      <c r="G82" s="751"/>
      <c r="H82" s="762">
        <v>60</v>
      </c>
      <c r="I82" s="301" t="s">
        <v>540</v>
      </c>
      <c r="J82" s="752" t="s">
        <v>33</v>
      </c>
      <c r="K82" s="752" t="s">
        <v>523</v>
      </c>
      <c r="L82" s="299"/>
      <c r="M82" s="756" t="s">
        <v>110</v>
      </c>
      <c r="N82" s="828">
        <v>80344</v>
      </c>
      <c r="O82" s="756" t="s">
        <v>110</v>
      </c>
      <c r="P82" s="747" t="s">
        <v>32</v>
      </c>
      <c r="Q82" s="1018"/>
      <c r="R82" s="1108"/>
      <c r="S82" s="1108"/>
      <c r="T82" s="1108"/>
      <c r="U82" s="763">
        <v>6829</v>
      </c>
      <c r="V82" s="732"/>
      <c r="W82" s="763">
        <v>6829</v>
      </c>
      <c r="X82" s="1096"/>
      <c r="Y82" s="1019"/>
      <c r="Z82" s="745">
        <v>0</v>
      </c>
      <c r="AA82" s="745">
        <v>0</v>
      </c>
      <c r="AB82" s="744">
        <v>0</v>
      </c>
      <c r="AC82" s="728" t="s">
        <v>663</v>
      </c>
      <c r="AD82" s="733"/>
    </row>
    <row r="83" spans="1:30" ht="24.75" customHeight="1">
      <c r="A83" s="298" t="s">
        <v>685</v>
      </c>
      <c r="B83" s="355" t="s">
        <v>42</v>
      </c>
      <c r="C83" s="299">
        <v>46188</v>
      </c>
      <c r="D83" s="455"/>
      <c r="E83" s="299"/>
      <c r="F83" s="298"/>
      <c r="G83" s="751"/>
      <c r="H83" s="762">
        <v>61</v>
      </c>
      <c r="I83" s="301" t="s">
        <v>540</v>
      </c>
      <c r="J83" s="752" t="s">
        <v>33</v>
      </c>
      <c r="K83" s="752" t="s">
        <v>523</v>
      </c>
      <c r="L83" s="299"/>
      <c r="M83" s="756" t="s">
        <v>110</v>
      </c>
      <c r="N83" s="828">
        <v>73166</v>
      </c>
      <c r="O83" s="756" t="s">
        <v>110</v>
      </c>
      <c r="P83" s="747" t="s">
        <v>32</v>
      </c>
      <c r="Q83" s="1018"/>
      <c r="R83" s="1108"/>
      <c r="S83" s="1108"/>
      <c r="T83" s="1108"/>
      <c r="U83" s="763">
        <v>6157</v>
      </c>
      <c r="V83" s="732"/>
      <c r="W83" s="763">
        <v>6157</v>
      </c>
      <c r="X83" s="1096"/>
      <c r="Y83" s="1019"/>
      <c r="Z83" s="745">
        <v>0</v>
      </c>
      <c r="AA83" s="745">
        <v>0</v>
      </c>
      <c r="AB83" s="744">
        <v>0</v>
      </c>
      <c r="AC83" s="728" t="s">
        <v>663</v>
      </c>
      <c r="AD83" s="733"/>
    </row>
    <row r="84" spans="1:30" ht="24.75" customHeight="1">
      <c r="A84" s="298" t="s">
        <v>686</v>
      </c>
      <c r="B84" s="355" t="s">
        <v>42</v>
      </c>
      <c r="C84" s="299">
        <v>46188</v>
      </c>
      <c r="D84" s="455"/>
      <c r="E84" s="299"/>
      <c r="F84" s="298"/>
      <c r="G84" s="751"/>
      <c r="H84" s="762">
        <v>89</v>
      </c>
      <c r="I84" s="301" t="s">
        <v>540</v>
      </c>
      <c r="J84" s="752" t="s">
        <v>33</v>
      </c>
      <c r="K84" s="752" t="s">
        <v>523</v>
      </c>
      <c r="L84" s="299"/>
      <c r="M84" s="756" t="s">
        <v>110</v>
      </c>
      <c r="N84" s="828">
        <v>114642</v>
      </c>
      <c r="O84" s="756" t="s">
        <v>110</v>
      </c>
      <c r="P84" s="747" t="s">
        <v>32</v>
      </c>
      <c r="Q84" s="1018"/>
      <c r="R84" s="1108"/>
      <c r="S84" s="1108"/>
      <c r="T84" s="1108"/>
      <c r="U84" s="763">
        <v>9537</v>
      </c>
      <c r="V84" s="732"/>
      <c r="W84" s="763">
        <v>9537</v>
      </c>
      <c r="X84" s="1096"/>
      <c r="Y84" s="1019"/>
      <c r="Z84" s="745">
        <v>0</v>
      </c>
      <c r="AA84" s="745">
        <v>0</v>
      </c>
      <c r="AB84" s="744">
        <v>0</v>
      </c>
      <c r="AC84" s="728" t="s">
        <v>663</v>
      </c>
      <c r="AD84" s="733"/>
    </row>
    <row r="85" spans="1:30" ht="24.75" customHeight="1">
      <c r="A85" s="298" t="s">
        <v>687</v>
      </c>
      <c r="B85" s="355" t="s">
        <v>42</v>
      </c>
      <c r="C85" s="299">
        <v>46188</v>
      </c>
      <c r="D85" s="455"/>
      <c r="E85" s="299"/>
      <c r="F85" s="298"/>
      <c r="G85" s="751"/>
      <c r="H85" s="762">
        <v>87</v>
      </c>
      <c r="I85" s="301" t="s">
        <v>540</v>
      </c>
      <c r="J85" s="752" t="s">
        <v>33</v>
      </c>
      <c r="K85" s="752" t="s">
        <v>523</v>
      </c>
      <c r="L85" s="299"/>
      <c r="M85" s="756" t="s">
        <v>110</v>
      </c>
      <c r="N85" s="828">
        <v>85589.5</v>
      </c>
      <c r="O85" s="756" t="s">
        <v>110</v>
      </c>
      <c r="P85" s="747" t="s">
        <v>32</v>
      </c>
      <c r="Q85" s="1018"/>
      <c r="R85" s="1108"/>
      <c r="S85" s="1108"/>
      <c r="T85" s="1108"/>
      <c r="U85" s="763">
        <v>6796</v>
      </c>
      <c r="V85" s="732"/>
      <c r="W85" s="763">
        <v>6796</v>
      </c>
      <c r="X85" s="1096"/>
      <c r="Y85" s="1019"/>
      <c r="Z85" s="745">
        <v>0</v>
      </c>
      <c r="AA85" s="745">
        <v>0</v>
      </c>
      <c r="AB85" s="744">
        <v>0</v>
      </c>
      <c r="AC85" s="728" t="s">
        <v>663</v>
      </c>
      <c r="AD85" s="733"/>
    </row>
    <row r="86" spans="1:30" ht="24.75" customHeight="1">
      <c r="A86" s="298" t="s">
        <v>688</v>
      </c>
      <c r="B86" s="355" t="s">
        <v>42</v>
      </c>
      <c r="C86" s="299">
        <v>46188</v>
      </c>
      <c r="D86" s="455"/>
      <c r="E86" s="299"/>
      <c r="F86" s="298"/>
      <c r="G86" s="751"/>
      <c r="H86" s="762">
        <v>76</v>
      </c>
      <c r="I86" s="301" t="s">
        <v>540</v>
      </c>
      <c r="J86" s="752" t="s">
        <v>33</v>
      </c>
      <c r="K86" s="752" t="s">
        <v>523</v>
      </c>
      <c r="L86" s="299"/>
      <c r="M86" s="756" t="s">
        <v>110</v>
      </c>
      <c r="N86" s="828">
        <v>76640</v>
      </c>
      <c r="O86" s="756" t="s">
        <v>110</v>
      </c>
      <c r="P86" s="747" t="s">
        <v>32</v>
      </c>
      <c r="Q86" s="1018"/>
      <c r="R86" s="1108"/>
      <c r="S86" s="1108"/>
      <c r="T86" s="1108"/>
      <c r="U86" s="763">
        <v>6149</v>
      </c>
      <c r="V86" s="732"/>
      <c r="W86" s="763">
        <v>6149</v>
      </c>
      <c r="X86" s="1096"/>
      <c r="Y86" s="1019"/>
      <c r="Z86" s="745">
        <v>0</v>
      </c>
      <c r="AA86" s="745">
        <v>0</v>
      </c>
      <c r="AB86" s="744">
        <v>0</v>
      </c>
      <c r="AC86" s="728" t="s">
        <v>663</v>
      </c>
      <c r="AD86" s="733"/>
    </row>
    <row r="87" spans="1:30" ht="24.75" customHeight="1">
      <c r="A87" s="298" t="s">
        <v>689</v>
      </c>
      <c r="B87" s="355" t="s">
        <v>42</v>
      </c>
      <c r="C87" s="299">
        <v>46188</v>
      </c>
      <c r="D87" s="455"/>
      <c r="E87" s="299"/>
      <c r="F87" s="298"/>
      <c r="G87" s="751"/>
      <c r="H87" s="762">
        <v>89</v>
      </c>
      <c r="I87" s="301" t="s">
        <v>540</v>
      </c>
      <c r="J87" s="752" t="s">
        <v>33</v>
      </c>
      <c r="K87" s="752" t="s">
        <v>523</v>
      </c>
      <c r="L87" s="299"/>
      <c r="M87" s="756" t="s">
        <v>110</v>
      </c>
      <c r="N87" s="828">
        <v>80780</v>
      </c>
      <c r="O87" s="756" t="s">
        <v>110</v>
      </c>
      <c r="P87" s="747" t="s">
        <v>32</v>
      </c>
      <c r="Q87" s="1018"/>
      <c r="R87" s="1108"/>
      <c r="S87" s="1108"/>
      <c r="T87" s="1108"/>
      <c r="U87" s="763">
        <v>6284</v>
      </c>
      <c r="V87" s="732"/>
      <c r="W87" s="763">
        <v>6284</v>
      </c>
      <c r="X87" s="1096"/>
      <c r="Y87" s="1019"/>
      <c r="Z87" s="745">
        <v>0</v>
      </c>
      <c r="AA87" s="745">
        <v>0</v>
      </c>
      <c r="AB87" s="744">
        <v>0</v>
      </c>
      <c r="AC87" s="728" t="s">
        <v>663</v>
      </c>
      <c r="AD87" s="733"/>
    </row>
    <row r="88" spans="1:30" ht="24.75" customHeight="1">
      <c r="A88" s="298" t="s">
        <v>690</v>
      </c>
      <c r="B88" s="355" t="s">
        <v>42</v>
      </c>
      <c r="C88" s="299">
        <v>46188</v>
      </c>
      <c r="D88" s="455"/>
      <c r="E88" s="299"/>
      <c r="F88" s="298"/>
      <c r="G88" s="751"/>
      <c r="H88" s="762">
        <v>85</v>
      </c>
      <c r="I88" s="301" t="s">
        <v>540</v>
      </c>
      <c r="J88" s="752" t="s">
        <v>33</v>
      </c>
      <c r="K88" s="752" t="s">
        <v>523</v>
      </c>
      <c r="L88" s="299"/>
      <c r="M88" s="756" t="s">
        <v>110</v>
      </c>
      <c r="N88" s="828">
        <v>95244</v>
      </c>
      <c r="O88" s="756" t="s">
        <v>110</v>
      </c>
      <c r="P88" s="747" t="s">
        <v>32</v>
      </c>
      <c r="Q88" s="1018"/>
      <c r="R88" s="1108"/>
      <c r="S88" s="1108"/>
      <c r="T88" s="1108"/>
      <c r="U88" s="763">
        <v>7743</v>
      </c>
      <c r="V88" s="732"/>
      <c r="W88" s="763">
        <v>7743</v>
      </c>
      <c r="X88" s="1096"/>
      <c r="Y88" s="1019"/>
      <c r="Z88" s="745">
        <v>0</v>
      </c>
      <c r="AA88" s="745">
        <v>0</v>
      </c>
      <c r="AB88" s="744">
        <v>0</v>
      </c>
      <c r="AC88" s="728" t="s">
        <v>663</v>
      </c>
      <c r="AD88" s="733"/>
    </row>
    <row r="89" spans="1:30" ht="24.75" customHeight="1">
      <c r="A89" s="298" t="s">
        <v>691</v>
      </c>
      <c r="B89" s="355" t="s">
        <v>42</v>
      </c>
      <c r="C89" s="299">
        <v>46127</v>
      </c>
      <c r="D89" s="455"/>
      <c r="E89" s="299"/>
      <c r="F89" s="298"/>
      <c r="G89" s="751"/>
      <c r="H89" s="762">
        <v>87</v>
      </c>
      <c r="I89" s="301" t="s">
        <v>540</v>
      </c>
      <c r="J89" s="752" t="s">
        <v>33</v>
      </c>
      <c r="K89" s="752" t="s">
        <v>523</v>
      </c>
      <c r="L89" s="299"/>
      <c r="M89" s="756" t="s">
        <v>110</v>
      </c>
      <c r="N89" s="828">
        <v>86888</v>
      </c>
      <c r="O89" s="756" t="s">
        <v>110</v>
      </c>
      <c r="P89" s="747" t="s">
        <v>32</v>
      </c>
      <c r="Q89" s="1018"/>
      <c r="R89" s="1108"/>
      <c r="S89" s="1108"/>
      <c r="T89" s="1108"/>
      <c r="U89" s="763">
        <v>6932</v>
      </c>
      <c r="V89" s="732"/>
      <c r="W89" s="763">
        <v>6932</v>
      </c>
      <c r="X89" s="1096"/>
      <c r="Y89" s="1019"/>
      <c r="Z89" s="745">
        <v>0</v>
      </c>
      <c r="AA89" s="745">
        <v>0</v>
      </c>
      <c r="AB89" s="744">
        <v>0</v>
      </c>
      <c r="AC89" s="728" t="s">
        <v>663</v>
      </c>
      <c r="AD89" s="733"/>
    </row>
    <row r="90" spans="1:30" ht="24.75" customHeight="1">
      <c r="A90" s="298" t="s">
        <v>692</v>
      </c>
      <c r="B90" s="355" t="s">
        <v>42</v>
      </c>
      <c r="C90" s="299">
        <v>46127</v>
      </c>
      <c r="D90" s="455"/>
      <c r="E90" s="299"/>
      <c r="F90" s="298"/>
      <c r="G90" s="751"/>
      <c r="H90" s="762">
        <v>87</v>
      </c>
      <c r="I90" s="301" t="s">
        <v>540</v>
      </c>
      <c r="J90" s="752" t="s">
        <v>33</v>
      </c>
      <c r="K90" s="752" t="s">
        <v>523</v>
      </c>
      <c r="L90" s="299"/>
      <c r="M90" s="756" t="s">
        <v>110</v>
      </c>
      <c r="N90" s="828">
        <v>75700</v>
      </c>
      <c r="O90" s="756" t="s">
        <v>110</v>
      </c>
      <c r="P90" s="747" t="s">
        <v>32</v>
      </c>
      <c r="Q90" s="1018"/>
      <c r="R90" s="1108"/>
      <c r="S90" s="1108"/>
      <c r="T90" s="1108"/>
      <c r="U90" s="763">
        <v>6213</v>
      </c>
      <c r="V90" s="732"/>
      <c r="W90" s="763">
        <v>6213</v>
      </c>
      <c r="X90" s="1096"/>
      <c r="Y90" s="1019"/>
      <c r="Z90" s="745">
        <v>0</v>
      </c>
      <c r="AA90" s="745">
        <v>0</v>
      </c>
      <c r="AB90" s="744">
        <v>0</v>
      </c>
      <c r="AC90" s="728" t="s">
        <v>663</v>
      </c>
      <c r="AD90" s="733"/>
    </row>
    <row r="91" spans="1:30" ht="24.75" customHeight="1">
      <c r="A91" s="298" t="s">
        <v>693</v>
      </c>
      <c r="B91" s="355" t="s">
        <v>42</v>
      </c>
      <c r="C91" s="299">
        <v>46127</v>
      </c>
      <c r="D91" s="455"/>
      <c r="E91" s="299"/>
      <c r="F91" s="298"/>
      <c r="G91" s="751"/>
      <c r="H91" s="762">
        <v>52</v>
      </c>
      <c r="I91" s="301" t="s">
        <v>540</v>
      </c>
      <c r="J91" s="752" t="s">
        <v>33</v>
      </c>
      <c r="K91" s="752" t="s">
        <v>523</v>
      </c>
      <c r="L91" s="299"/>
      <c r="M91" s="756" t="s">
        <v>110</v>
      </c>
      <c r="N91" s="828">
        <v>53698</v>
      </c>
      <c r="O91" s="756" t="s">
        <v>110</v>
      </c>
      <c r="P91" s="747" t="s">
        <v>32</v>
      </c>
      <c r="Q91" s="1018"/>
      <c r="R91" s="1108"/>
      <c r="S91" s="1108"/>
      <c r="T91" s="1108"/>
      <c r="U91" s="763">
        <v>4339</v>
      </c>
      <c r="V91" s="732"/>
      <c r="W91" s="763">
        <v>4339</v>
      </c>
      <c r="X91" s="1096"/>
      <c r="Y91" s="1019"/>
      <c r="Z91" s="745">
        <v>0</v>
      </c>
      <c r="AA91" s="745">
        <v>0</v>
      </c>
      <c r="AB91" s="744">
        <v>0</v>
      </c>
      <c r="AC91" s="728" t="s">
        <v>663</v>
      </c>
      <c r="AD91" s="733"/>
    </row>
    <row r="92" spans="1:30" ht="24.75" customHeight="1">
      <c r="A92" s="298" t="s">
        <v>694</v>
      </c>
      <c r="B92" s="355" t="s">
        <v>42</v>
      </c>
      <c r="C92" s="299">
        <v>46127</v>
      </c>
      <c r="D92" s="455"/>
      <c r="E92" s="299"/>
      <c r="F92" s="298"/>
      <c r="G92" s="751"/>
      <c r="H92" s="762">
        <v>48</v>
      </c>
      <c r="I92" s="301" t="s">
        <v>540</v>
      </c>
      <c r="J92" s="752" t="s">
        <v>33</v>
      </c>
      <c r="K92" s="752" t="s">
        <v>523</v>
      </c>
      <c r="L92" s="299"/>
      <c r="M92" s="756" t="s">
        <v>110</v>
      </c>
      <c r="N92" s="828">
        <v>48883</v>
      </c>
      <c r="O92" s="756" t="s">
        <v>110</v>
      </c>
      <c r="P92" s="747" t="s">
        <v>32</v>
      </c>
      <c r="Q92" s="1018"/>
      <c r="R92" s="1108"/>
      <c r="S92" s="1108"/>
      <c r="T92" s="1108"/>
      <c r="U92" s="763">
        <v>3940</v>
      </c>
      <c r="V92" s="732"/>
      <c r="W92" s="763">
        <v>3940</v>
      </c>
      <c r="X92" s="1096"/>
      <c r="Y92" s="1019"/>
      <c r="Z92" s="745">
        <v>0</v>
      </c>
      <c r="AA92" s="745">
        <v>0</v>
      </c>
      <c r="AB92" s="744">
        <v>0</v>
      </c>
      <c r="AC92" s="728" t="s">
        <v>663</v>
      </c>
      <c r="AD92" s="733"/>
    </row>
    <row r="93" spans="1:30" ht="24.75" customHeight="1">
      <c r="A93" s="298" t="s">
        <v>695</v>
      </c>
      <c r="B93" s="355" t="s">
        <v>42</v>
      </c>
      <c r="C93" s="299">
        <v>46218</v>
      </c>
      <c r="D93" s="455"/>
      <c r="E93" s="299"/>
      <c r="F93" s="298"/>
      <c r="G93" s="751"/>
      <c r="H93" s="762">
        <v>88</v>
      </c>
      <c r="I93" s="301" t="s">
        <v>540</v>
      </c>
      <c r="J93" s="752" t="s">
        <v>33</v>
      </c>
      <c r="K93" s="752" t="s">
        <v>523</v>
      </c>
      <c r="L93" s="299"/>
      <c r="M93" s="756" t="s">
        <v>110</v>
      </c>
      <c r="N93" s="828">
        <v>83382</v>
      </c>
      <c r="O93" s="756" t="s">
        <v>110</v>
      </c>
      <c r="P93" s="747" t="s">
        <v>32</v>
      </c>
      <c r="Q93" s="1018"/>
      <c r="R93" s="1108"/>
      <c r="S93" s="1108"/>
      <c r="T93" s="1108"/>
      <c r="U93" s="763">
        <v>6855</v>
      </c>
      <c r="V93" s="732"/>
      <c r="W93" s="763">
        <v>6855</v>
      </c>
      <c r="X93" s="1096"/>
      <c r="Y93" s="1019"/>
      <c r="Z93" s="745">
        <v>0</v>
      </c>
      <c r="AA93" s="745">
        <v>0</v>
      </c>
      <c r="AB93" s="744">
        <v>0</v>
      </c>
      <c r="AC93" s="728" t="s">
        <v>663</v>
      </c>
      <c r="AD93" s="733"/>
    </row>
    <row r="94" spans="1:30" ht="24.75" customHeight="1">
      <c r="A94" s="298" t="s">
        <v>696</v>
      </c>
      <c r="B94" s="355" t="s">
        <v>42</v>
      </c>
      <c r="C94" s="299">
        <v>46127</v>
      </c>
      <c r="D94" s="455"/>
      <c r="E94" s="299"/>
      <c r="F94" s="298"/>
      <c r="G94" s="751"/>
      <c r="H94" s="762">
        <v>90</v>
      </c>
      <c r="I94" s="301" t="s">
        <v>540</v>
      </c>
      <c r="J94" s="752" t="s">
        <v>33</v>
      </c>
      <c r="K94" s="752" t="s">
        <v>523</v>
      </c>
      <c r="L94" s="299"/>
      <c r="M94" s="756" t="s">
        <v>110</v>
      </c>
      <c r="N94" s="828">
        <v>88834</v>
      </c>
      <c r="O94" s="756" t="s">
        <v>110</v>
      </c>
      <c r="P94" s="747" t="s">
        <v>32</v>
      </c>
      <c r="Q94" s="1018"/>
      <c r="R94" s="1108"/>
      <c r="S94" s="1108"/>
      <c r="T94" s="1108"/>
      <c r="U94" s="763">
        <v>7147</v>
      </c>
      <c r="V94" s="732"/>
      <c r="W94" s="763">
        <v>7147</v>
      </c>
      <c r="X94" s="1096"/>
      <c r="Y94" s="1019"/>
      <c r="Z94" s="745">
        <v>0</v>
      </c>
      <c r="AA94" s="745">
        <v>0</v>
      </c>
      <c r="AB94" s="744">
        <v>0</v>
      </c>
      <c r="AC94" s="728" t="s">
        <v>663</v>
      </c>
      <c r="AD94" s="733"/>
    </row>
    <row r="95" spans="1:30" ht="24.75" customHeight="1">
      <c r="A95" s="298" t="s">
        <v>697</v>
      </c>
      <c r="B95" s="355" t="s">
        <v>42</v>
      </c>
      <c r="C95" s="299">
        <v>46127</v>
      </c>
      <c r="D95" s="455"/>
      <c r="E95" s="299"/>
      <c r="F95" s="298"/>
      <c r="G95" s="751"/>
      <c r="H95" s="762">
        <v>83</v>
      </c>
      <c r="I95" s="301" t="s">
        <v>540</v>
      </c>
      <c r="J95" s="752" t="s">
        <v>33</v>
      </c>
      <c r="K95" s="752" t="s">
        <v>523</v>
      </c>
      <c r="L95" s="299"/>
      <c r="M95" s="756" t="s">
        <v>110</v>
      </c>
      <c r="N95" s="828">
        <v>81027.5</v>
      </c>
      <c r="O95" s="756" t="s">
        <v>110</v>
      </c>
      <c r="P95" s="747" t="s">
        <v>32</v>
      </c>
      <c r="Q95" s="1018"/>
      <c r="R95" s="1108"/>
      <c r="S95" s="1108"/>
      <c r="T95" s="1108"/>
      <c r="U95" s="763">
        <v>6376</v>
      </c>
      <c r="V95" s="732"/>
      <c r="W95" s="763">
        <v>6376</v>
      </c>
      <c r="X95" s="1096"/>
      <c r="Y95" s="1019"/>
      <c r="Z95" s="745">
        <v>0</v>
      </c>
      <c r="AA95" s="745">
        <v>0</v>
      </c>
      <c r="AB95" s="744">
        <v>0</v>
      </c>
      <c r="AC95" s="728" t="s">
        <v>663</v>
      </c>
      <c r="AD95" s="733"/>
    </row>
    <row r="96" spans="1:30" ht="24.75" customHeight="1">
      <c r="A96" s="298" t="s">
        <v>698</v>
      </c>
      <c r="B96" s="355" t="s">
        <v>42</v>
      </c>
      <c r="C96" s="299">
        <v>46248</v>
      </c>
      <c r="D96" s="455"/>
      <c r="E96" s="299"/>
      <c r="F96" s="298"/>
      <c r="G96" s="751"/>
      <c r="H96" s="762">
        <v>63</v>
      </c>
      <c r="I96" s="301" t="s">
        <v>540</v>
      </c>
      <c r="J96" s="752" t="s">
        <v>33</v>
      </c>
      <c r="K96" s="752" t="s">
        <v>523</v>
      </c>
      <c r="L96" s="299"/>
      <c r="M96" s="756" t="s">
        <v>110</v>
      </c>
      <c r="N96" s="828">
        <v>60264</v>
      </c>
      <c r="O96" s="756" t="s">
        <v>110</v>
      </c>
      <c r="P96" s="747" t="s">
        <v>32</v>
      </c>
      <c r="Q96" s="1018"/>
      <c r="R96" s="1108"/>
      <c r="S96" s="1108"/>
      <c r="T96" s="1108"/>
      <c r="U96" s="763">
        <v>4784</v>
      </c>
      <c r="V96" s="732"/>
      <c r="W96" s="763">
        <v>4784</v>
      </c>
      <c r="X96" s="1096"/>
      <c r="Y96" s="1019"/>
      <c r="Z96" s="745">
        <v>0</v>
      </c>
      <c r="AA96" s="745">
        <v>0</v>
      </c>
      <c r="AB96" s="744">
        <v>0</v>
      </c>
      <c r="AC96" s="728" t="s">
        <v>663</v>
      </c>
      <c r="AD96" s="733"/>
    </row>
    <row r="97" spans="1:30" ht="24.75" customHeight="1">
      <c r="A97" s="298" t="s">
        <v>699</v>
      </c>
      <c r="B97" s="355" t="s">
        <v>42</v>
      </c>
      <c r="C97" s="299">
        <v>46248</v>
      </c>
      <c r="D97" s="455"/>
      <c r="E97" s="299"/>
      <c r="F97" s="298"/>
      <c r="G97" s="751"/>
      <c r="H97" s="762">
        <v>86</v>
      </c>
      <c r="I97" s="301" t="s">
        <v>540</v>
      </c>
      <c r="J97" s="752" t="s">
        <v>33</v>
      </c>
      <c r="K97" s="752" t="s">
        <v>523</v>
      </c>
      <c r="L97" s="299"/>
      <c r="M97" s="756" t="s">
        <v>110</v>
      </c>
      <c r="N97" s="828">
        <v>81096</v>
      </c>
      <c r="O97" s="756" t="s">
        <v>110</v>
      </c>
      <c r="P97" s="747" t="s">
        <v>32</v>
      </c>
      <c r="Q97" s="1018"/>
      <c r="R97" s="1108"/>
      <c r="S97" s="1108"/>
      <c r="T97" s="1108"/>
      <c r="U97" s="763">
        <v>6387</v>
      </c>
      <c r="V97" s="732"/>
      <c r="W97" s="763">
        <v>6387</v>
      </c>
      <c r="X97" s="1096"/>
      <c r="Y97" s="1019"/>
      <c r="Z97" s="745">
        <v>0</v>
      </c>
      <c r="AA97" s="745">
        <v>0</v>
      </c>
      <c r="AB97" s="744">
        <v>0</v>
      </c>
      <c r="AC97" s="728" t="s">
        <v>663</v>
      </c>
      <c r="AD97" s="733"/>
    </row>
    <row r="98" spans="1:30" ht="24.75" customHeight="1">
      <c r="A98" s="298" t="s">
        <v>700</v>
      </c>
      <c r="B98" s="355" t="s">
        <v>42</v>
      </c>
      <c r="C98" s="299">
        <v>46280</v>
      </c>
      <c r="D98" s="455"/>
      <c r="E98" s="299"/>
      <c r="F98" s="298"/>
      <c r="G98" s="751"/>
      <c r="H98" s="762">
        <v>81</v>
      </c>
      <c r="I98" s="301" t="s">
        <v>540</v>
      </c>
      <c r="J98" s="752" t="s">
        <v>33</v>
      </c>
      <c r="K98" s="752" t="s">
        <v>523</v>
      </c>
      <c r="L98" s="299"/>
      <c r="M98" s="756" t="s">
        <v>110</v>
      </c>
      <c r="N98" s="828">
        <v>79796</v>
      </c>
      <c r="O98" s="756" t="s">
        <v>110</v>
      </c>
      <c r="P98" s="747" t="s">
        <v>32</v>
      </c>
      <c r="Q98" s="1018"/>
      <c r="R98" s="1108"/>
      <c r="S98" s="1108"/>
      <c r="T98" s="1108"/>
      <c r="U98" s="763">
        <v>6372</v>
      </c>
      <c r="V98" s="732"/>
      <c r="W98" s="763">
        <v>6372</v>
      </c>
      <c r="X98" s="1096"/>
      <c r="Y98" s="1019"/>
      <c r="Z98" s="745">
        <v>0</v>
      </c>
      <c r="AA98" s="745">
        <v>0</v>
      </c>
      <c r="AB98" s="744">
        <v>0</v>
      </c>
      <c r="AC98" s="728" t="s">
        <v>663</v>
      </c>
      <c r="AD98" s="733"/>
    </row>
    <row r="99" spans="1:30" ht="24.75" customHeight="1">
      <c r="A99" s="298" t="s">
        <v>701</v>
      </c>
      <c r="B99" s="355" t="s">
        <v>42</v>
      </c>
      <c r="C99" s="299">
        <v>46157</v>
      </c>
      <c r="D99" s="455"/>
      <c r="E99" s="299"/>
      <c r="F99" s="298"/>
      <c r="G99" s="751"/>
      <c r="H99" s="762">
        <v>77</v>
      </c>
      <c r="I99" s="301" t="s">
        <v>540</v>
      </c>
      <c r="J99" s="752" t="s">
        <v>33</v>
      </c>
      <c r="K99" s="752" t="s">
        <v>523</v>
      </c>
      <c r="L99" s="299"/>
      <c r="M99" s="756" t="s">
        <v>110</v>
      </c>
      <c r="N99" s="828">
        <v>69082</v>
      </c>
      <c r="O99" s="756" t="s">
        <v>110</v>
      </c>
      <c r="P99" s="747" t="s">
        <v>32</v>
      </c>
      <c r="Q99" s="1018"/>
      <c r="R99" s="1108"/>
      <c r="S99" s="1108"/>
      <c r="T99" s="1108"/>
      <c r="U99" s="763">
        <v>5363</v>
      </c>
      <c r="V99" s="732"/>
      <c r="W99" s="763">
        <v>5363</v>
      </c>
      <c r="X99" s="1096"/>
      <c r="Y99" s="1019"/>
      <c r="Z99" s="745">
        <v>0</v>
      </c>
      <c r="AA99" s="745">
        <v>0</v>
      </c>
      <c r="AB99" s="744">
        <v>0</v>
      </c>
      <c r="AC99" s="728" t="s">
        <v>663</v>
      </c>
      <c r="AD99" s="733"/>
    </row>
    <row r="100" spans="1:30" ht="24.75" customHeight="1">
      <c r="A100" s="298" t="s">
        <v>702</v>
      </c>
      <c r="B100" s="355" t="s">
        <v>42</v>
      </c>
      <c r="C100" s="299">
        <v>46281</v>
      </c>
      <c r="D100" s="455"/>
      <c r="E100" s="299"/>
      <c r="F100" s="298"/>
      <c r="G100" s="751"/>
      <c r="H100" s="762">
        <v>67</v>
      </c>
      <c r="I100" s="301" t="s">
        <v>540</v>
      </c>
      <c r="J100" s="752" t="s">
        <v>33</v>
      </c>
      <c r="K100" s="752" t="s">
        <v>523</v>
      </c>
      <c r="L100" s="299"/>
      <c r="M100" s="756" t="s">
        <v>110</v>
      </c>
      <c r="N100" s="828">
        <v>65448</v>
      </c>
      <c r="O100" s="756" t="s">
        <v>110</v>
      </c>
      <c r="P100" s="747" t="s">
        <v>32</v>
      </c>
      <c r="Q100" s="1018"/>
      <c r="R100" s="1108"/>
      <c r="S100" s="1108"/>
      <c r="T100" s="1108"/>
      <c r="U100" s="763">
        <v>5199</v>
      </c>
      <c r="V100" s="732"/>
      <c r="W100" s="763">
        <v>5199</v>
      </c>
      <c r="X100" s="1096"/>
      <c r="Y100" s="1019"/>
      <c r="Z100" s="745">
        <v>0</v>
      </c>
      <c r="AA100" s="745">
        <v>0</v>
      </c>
      <c r="AB100" s="744">
        <v>0</v>
      </c>
      <c r="AC100" s="728" t="s">
        <v>663</v>
      </c>
      <c r="AD100" s="733"/>
    </row>
    <row r="101" spans="1:30" ht="24.75" customHeight="1">
      <c r="A101" s="298" t="s">
        <v>703</v>
      </c>
      <c r="B101" s="355" t="s">
        <v>42</v>
      </c>
      <c r="C101" s="299">
        <v>46310</v>
      </c>
      <c r="D101" s="455"/>
      <c r="E101" s="299"/>
      <c r="F101" s="298"/>
      <c r="G101" s="751"/>
      <c r="H101" s="762">
        <v>90</v>
      </c>
      <c r="I101" s="301" t="s">
        <v>540</v>
      </c>
      <c r="J101" s="752" t="s">
        <v>33</v>
      </c>
      <c r="K101" s="752" t="s">
        <v>523</v>
      </c>
      <c r="L101" s="299"/>
      <c r="M101" s="756" t="s">
        <v>110</v>
      </c>
      <c r="N101" s="828">
        <v>116020.5</v>
      </c>
      <c r="O101" s="756" t="s">
        <v>110</v>
      </c>
      <c r="P101" s="747" t="s">
        <v>32</v>
      </c>
      <c r="Q101" s="1018"/>
      <c r="R101" s="1108"/>
      <c r="S101" s="1108"/>
      <c r="T101" s="1108"/>
      <c r="U101" s="763">
        <v>9771</v>
      </c>
      <c r="V101" s="732"/>
      <c r="W101" s="763">
        <v>9771</v>
      </c>
      <c r="X101" s="1096"/>
      <c r="Y101" s="1019"/>
      <c r="Z101" s="745">
        <v>0</v>
      </c>
      <c r="AA101" s="745">
        <v>0</v>
      </c>
      <c r="AB101" s="744">
        <v>0</v>
      </c>
      <c r="AC101" s="728" t="s">
        <v>663</v>
      </c>
      <c r="AD101" s="733"/>
    </row>
    <row r="102" spans="1:30" ht="24.75" customHeight="1">
      <c r="A102" s="298" t="s">
        <v>704</v>
      </c>
      <c r="B102" s="355" t="s">
        <v>42</v>
      </c>
      <c r="C102" s="299">
        <v>46372</v>
      </c>
      <c r="D102" s="455"/>
      <c r="E102" s="299"/>
      <c r="F102" s="298"/>
      <c r="G102" s="751"/>
      <c r="H102" s="762">
        <v>90</v>
      </c>
      <c r="I102" s="301" t="s">
        <v>540</v>
      </c>
      <c r="J102" s="752" t="s">
        <v>33</v>
      </c>
      <c r="K102" s="752" t="s">
        <v>523</v>
      </c>
      <c r="L102" s="299"/>
      <c r="M102" s="756" t="s">
        <v>110</v>
      </c>
      <c r="N102" s="828">
        <v>114306</v>
      </c>
      <c r="O102" s="756" t="s">
        <v>110</v>
      </c>
      <c r="P102" s="747" t="s">
        <v>32</v>
      </c>
      <c r="Q102" s="1018"/>
      <c r="R102" s="1108"/>
      <c r="S102" s="1108"/>
      <c r="T102" s="1108"/>
      <c r="U102" s="763">
        <v>9562</v>
      </c>
      <c r="V102" s="732"/>
      <c r="W102" s="763">
        <v>9562</v>
      </c>
      <c r="X102" s="1096"/>
      <c r="Y102" s="1019"/>
      <c r="Z102" s="745">
        <v>0</v>
      </c>
      <c r="AA102" s="745">
        <v>0</v>
      </c>
      <c r="AB102" s="744">
        <v>0</v>
      </c>
      <c r="AC102" s="728" t="s">
        <v>663</v>
      </c>
      <c r="AD102" s="733"/>
    </row>
    <row r="103" spans="1:30" ht="24.75" customHeight="1">
      <c r="A103" s="298" t="s">
        <v>705</v>
      </c>
      <c r="B103" s="355" t="s">
        <v>42</v>
      </c>
      <c r="C103" s="299">
        <v>46372</v>
      </c>
      <c r="D103" s="455"/>
      <c r="E103" s="299"/>
      <c r="F103" s="298"/>
      <c r="G103" s="751"/>
      <c r="H103" s="762">
        <v>87</v>
      </c>
      <c r="I103" s="301" t="s">
        <v>540</v>
      </c>
      <c r="J103" s="752" t="s">
        <v>33</v>
      </c>
      <c r="K103" s="752" t="s">
        <v>523</v>
      </c>
      <c r="L103" s="299"/>
      <c r="M103" s="756" t="s">
        <v>110</v>
      </c>
      <c r="N103" s="828">
        <v>80784</v>
      </c>
      <c r="O103" s="756" t="s">
        <v>110</v>
      </c>
      <c r="P103" s="747" t="s">
        <v>32</v>
      </c>
      <c r="Q103" s="1018"/>
      <c r="R103" s="1108"/>
      <c r="S103" s="1108"/>
      <c r="T103" s="1108"/>
      <c r="U103" s="763">
        <v>6309</v>
      </c>
      <c r="V103" s="732"/>
      <c r="W103" s="763">
        <v>6309</v>
      </c>
      <c r="X103" s="1096"/>
      <c r="Y103" s="1019"/>
      <c r="Z103" s="745">
        <v>0</v>
      </c>
      <c r="AA103" s="745">
        <v>0</v>
      </c>
      <c r="AB103" s="744">
        <v>0</v>
      </c>
      <c r="AC103" s="728" t="s">
        <v>663</v>
      </c>
      <c r="AD103" s="733"/>
    </row>
    <row r="104" spans="1:30" ht="24.75" customHeight="1">
      <c r="A104" s="298" t="s">
        <v>706</v>
      </c>
      <c r="B104" s="355" t="s">
        <v>42</v>
      </c>
      <c r="C104" s="299">
        <v>46340</v>
      </c>
      <c r="D104" s="455"/>
      <c r="E104" s="299"/>
      <c r="F104" s="298"/>
      <c r="G104" s="751"/>
      <c r="H104" s="762">
        <v>90</v>
      </c>
      <c r="I104" s="301" t="s">
        <v>540</v>
      </c>
      <c r="J104" s="752" t="s">
        <v>33</v>
      </c>
      <c r="K104" s="752" t="s">
        <v>523</v>
      </c>
      <c r="L104" s="299"/>
      <c r="M104" s="756" t="s">
        <v>110</v>
      </c>
      <c r="N104" s="828">
        <v>125540.85</v>
      </c>
      <c r="O104" s="756" t="s">
        <v>110</v>
      </c>
      <c r="P104" s="747" t="s">
        <v>32</v>
      </c>
      <c r="Q104" s="1018"/>
      <c r="R104" s="1108"/>
      <c r="S104" s="1108"/>
      <c r="T104" s="1108"/>
      <c r="U104" s="763">
        <v>10260</v>
      </c>
      <c r="V104" s="732"/>
      <c r="W104" s="763">
        <v>10260</v>
      </c>
      <c r="X104" s="1096"/>
      <c r="Y104" s="1019"/>
      <c r="Z104" s="745">
        <v>0</v>
      </c>
      <c r="AA104" s="745">
        <v>0</v>
      </c>
      <c r="AB104" s="744">
        <v>0</v>
      </c>
      <c r="AC104" s="728" t="s">
        <v>663</v>
      </c>
      <c r="AD104" s="733"/>
    </row>
    <row r="105" spans="1:30" ht="24.75" customHeight="1">
      <c r="A105" s="298" t="s">
        <v>707</v>
      </c>
      <c r="B105" s="355" t="s">
        <v>42</v>
      </c>
      <c r="C105" s="299">
        <v>46340</v>
      </c>
      <c r="D105" s="455"/>
      <c r="E105" s="299"/>
      <c r="F105" s="298"/>
      <c r="G105" s="751"/>
      <c r="H105" s="762">
        <v>89</v>
      </c>
      <c r="I105" s="301" t="s">
        <v>540</v>
      </c>
      <c r="J105" s="752" t="s">
        <v>33</v>
      </c>
      <c r="K105" s="752" t="s">
        <v>523</v>
      </c>
      <c r="L105" s="299"/>
      <c r="M105" s="756" t="s">
        <v>110</v>
      </c>
      <c r="N105" s="828">
        <v>119327</v>
      </c>
      <c r="O105" s="756" t="s">
        <v>110</v>
      </c>
      <c r="P105" s="747" t="s">
        <v>32</v>
      </c>
      <c r="Q105" s="1018"/>
      <c r="R105" s="1108"/>
      <c r="S105" s="1108"/>
      <c r="T105" s="1108"/>
      <c r="U105" s="763">
        <v>10080</v>
      </c>
      <c r="V105" s="732"/>
      <c r="W105" s="763">
        <v>10080</v>
      </c>
      <c r="X105" s="1096"/>
      <c r="Y105" s="1019"/>
      <c r="Z105" s="745">
        <v>0</v>
      </c>
      <c r="AA105" s="745">
        <v>0</v>
      </c>
      <c r="AB105" s="744">
        <v>0</v>
      </c>
      <c r="AC105" s="728" t="s">
        <v>663</v>
      </c>
      <c r="AD105" s="733"/>
    </row>
    <row r="106" spans="1:30" ht="24.75" customHeight="1">
      <c r="A106" s="298" t="s">
        <v>708</v>
      </c>
      <c r="B106" s="355" t="s">
        <v>42</v>
      </c>
      <c r="C106" s="299">
        <v>46340</v>
      </c>
      <c r="D106" s="455"/>
      <c r="E106" s="299"/>
      <c r="F106" s="298"/>
      <c r="G106" s="751"/>
      <c r="H106" s="762">
        <v>76</v>
      </c>
      <c r="I106" s="301" t="s">
        <v>540</v>
      </c>
      <c r="J106" s="752" t="s">
        <v>33</v>
      </c>
      <c r="K106" s="752" t="s">
        <v>523</v>
      </c>
      <c r="L106" s="299"/>
      <c r="M106" s="756" t="s">
        <v>110</v>
      </c>
      <c r="N106" s="828">
        <v>85720</v>
      </c>
      <c r="O106" s="756" t="s">
        <v>110</v>
      </c>
      <c r="P106" s="747" t="s">
        <v>32</v>
      </c>
      <c r="Q106" s="1018"/>
      <c r="R106" s="1108"/>
      <c r="S106" s="1108"/>
      <c r="T106" s="1108"/>
      <c r="U106" s="763">
        <v>6859</v>
      </c>
      <c r="V106" s="732"/>
      <c r="W106" s="763">
        <v>6859</v>
      </c>
      <c r="X106" s="1096"/>
      <c r="Y106" s="1019"/>
      <c r="Z106" s="745">
        <v>0</v>
      </c>
      <c r="AA106" s="745">
        <v>0</v>
      </c>
      <c r="AB106" s="744">
        <v>0</v>
      </c>
      <c r="AC106" s="728" t="s">
        <v>663</v>
      </c>
      <c r="AD106" s="733"/>
    </row>
    <row r="107" spans="1:30" ht="24.75" customHeight="1">
      <c r="A107" s="298" t="s">
        <v>709</v>
      </c>
      <c r="B107" s="355" t="s">
        <v>42</v>
      </c>
      <c r="C107" s="299">
        <v>46340</v>
      </c>
      <c r="D107" s="455"/>
      <c r="E107" s="299"/>
      <c r="F107" s="298"/>
      <c r="G107" s="751"/>
      <c r="H107" s="762">
        <v>84</v>
      </c>
      <c r="I107" s="301" t="s">
        <v>540</v>
      </c>
      <c r="J107" s="752" t="s">
        <v>33</v>
      </c>
      <c r="K107" s="752" t="s">
        <v>523</v>
      </c>
      <c r="L107" s="299"/>
      <c r="M107" s="756" t="s">
        <v>110</v>
      </c>
      <c r="N107" s="828">
        <v>75682</v>
      </c>
      <c r="O107" s="756" t="s">
        <v>110</v>
      </c>
      <c r="P107" s="747" t="s">
        <v>32</v>
      </c>
      <c r="Q107" s="1018"/>
      <c r="R107" s="1108"/>
      <c r="S107" s="1108"/>
      <c r="T107" s="1108"/>
      <c r="U107" s="763">
        <v>5873</v>
      </c>
      <c r="V107" s="732"/>
      <c r="W107" s="763">
        <v>5873</v>
      </c>
      <c r="X107" s="1096"/>
      <c r="Y107" s="1019"/>
      <c r="Z107" s="745">
        <v>0</v>
      </c>
      <c r="AA107" s="745">
        <v>0</v>
      </c>
      <c r="AB107" s="744">
        <v>0</v>
      </c>
      <c r="AC107" s="728" t="s">
        <v>663</v>
      </c>
      <c r="AD107" s="733"/>
    </row>
    <row r="108" spans="1:30" ht="24.75" customHeight="1">
      <c r="A108" s="298" t="s">
        <v>710</v>
      </c>
      <c r="B108" s="355" t="s">
        <v>42</v>
      </c>
      <c r="C108" s="299">
        <v>46340</v>
      </c>
      <c r="D108" s="455"/>
      <c r="E108" s="299"/>
      <c r="F108" s="298"/>
      <c r="G108" s="751"/>
      <c r="H108" s="762">
        <v>55</v>
      </c>
      <c r="I108" s="301" t="s">
        <v>540</v>
      </c>
      <c r="J108" s="752" t="s">
        <v>33</v>
      </c>
      <c r="K108" s="752" t="s">
        <v>523</v>
      </c>
      <c r="L108" s="299"/>
      <c r="M108" s="756" t="s">
        <v>110</v>
      </c>
      <c r="N108" s="828">
        <v>60784</v>
      </c>
      <c r="O108" s="756" t="s">
        <v>110</v>
      </c>
      <c r="P108" s="747" t="s">
        <v>32</v>
      </c>
      <c r="Q108" s="1018"/>
      <c r="R108" s="1108"/>
      <c r="S108" s="1108"/>
      <c r="T108" s="1108"/>
      <c r="U108" s="763">
        <v>4945</v>
      </c>
      <c r="V108" s="732"/>
      <c r="W108" s="763">
        <v>4945</v>
      </c>
      <c r="X108" s="1096"/>
      <c r="Y108" s="1019"/>
      <c r="Z108" s="745">
        <v>0</v>
      </c>
      <c r="AA108" s="745">
        <v>0</v>
      </c>
      <c r="AB108" s="744">
        <v>0</v>
      </c>
      <c r="AC108" s="728" t="s">
        <v>663</v>
      </c>
      <c r="AD108" s="733"/>
    </row>
    <row r="109" spans="1:30" ht="24.75" customHeight="1">
      <c r="A109" s="298" t="s">
        <v>711</v>
      </c>
      <c r="B109" s="355" t="s">
        <v>42</v>
      </c>
      <c r="C109" s="299">
        <v>46248</v>
      </c>
      <c r="D109" s="455"/>
      <c r="E109" s="299"/>
      <c r="F109" s="298"/>
      <c r="G109" s="751"/>
      <c r="H109" s="762">
        <v>54</v>
      </c>
      <c r="I109" s="301" t="s">
        <v>540</v>
      </c>
      <c r="J109" s="752" t="s">
        <v>33</v>
      </c>
      <c r="K109" s="752" t="s">
        <v>523</v>
      </c>
      <c r="L109" s="299"/>
      <c r="M109" s="756" t="s">
        <v>110</v>
      </c>
      <c r="N109" s="828">
        <v>52670</v>
      </c>
      <c r="O109" s="756" t="s">
        <v>110</v>
      </c>
      <c r="P109" s="747" t="s">
        <v>32</v>
      </c>
      <c r="Q109" s="1018"/>
      <c r="R109" s="1108"/>
      <c r="S109" s="1108"/>
      <c r="T109" s="1108"/>
      <c r="U109" s="763">
        <v>4275</v>
      </c>
      <c r="V109" s="732"/>
      <c r="W109" s="763">
        <v>4275</v>
      </c>
      <c r="X109" s="1096"/>
      <c r="Y109" s="1019"/>
      <c r="Z109" s="745">
        <v>0</v>
      </c>
      <c r="AA109" s="745">
        <v>0</v>
      </c>
      <c r="AB109" s="744">
        <v>0</v>
      </c>
      <c r="AC109" s="728" t="s">
        <v>663</v>
      </c>
      <c r="AD109" s="733"/>
    </row>
    <row r="110" spans="1:30" ht="24.75" customHeight="1">
      <c r="A110" s="298" t="s">
        <v>712</v>
      </c>
      <c r="B110" s="355" t="s">
        <v>42</v>
      </c>
      <c r="C110" s="299">
        <v>46102</v>
      </c>
      <c r="D110" s="455"/>
      <c r="E110" s="299"/>
      <c r="F110" s="298"/>
      <c r="G110" s="751"/>
      <c r="H110" s="762">
        <v>88</v>
      </c>
      <c r="I110" s="301" t="s">
        <v>540</v>
      </c>
      <c r="J110" s="752" t="s">
        <v>33</v>
      </c>
      <c r="K110" s="752" t="s">
        <v>523</v>
      </c>
      <c r="L110" s="299"/>
      <c r="M110" s="756" t="s">
        <v>238</v>
      </c>
      <c r="N110" s="828"/>
      <c r="O110" s="756" t="s">
        <v>238</v>
      </c>
      <c r="P110" s="747" t="s">
        <v>32</v>
      </c>
      <c r="Q110" s="1018"/>
      <c r="R110" s="1108"/>
      <c r="S110" s="1108"/>
      <c r="T110" s="1108"/>
      <c r="U110" s="763">
        <v>6378</v>
      </c>
      <c r="V110" s="732"/>
      <c r="W110" s="763">
        <v>6378</v>
      </c>
      <c r="X110" s="1096"/>
      <c r="Y110" s="1019"/>
      <c r="Z110" s="745">
        <v>0</v>
      </c>
      <c r="AA110" s="745">
        <v>0</v>
      </c>
      <c r="AB110" s="744">
        <v>0</v>
      </c>
      <c r="AC110" s="728" t="s">
        <v>713</v>
      </c>
      <c r="AD110" s="733"/>
    </row>
    <row r="111" spans="1:30" ht="24.75" customHeight="1">
      <c r="A111" s="298" t="s">
        <v>714</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7373</v>
      </c>
      <c r="V111" s="732"/>
      <c r="W111" s="763">
        <v>7373</v>
      </c>
      <c r="X111" s="1096"/>
      <c r="Y111" s="1019"/>
      <c r="Z111" s="745">
        <v>0</v>
      </c>
      <c r="AA111" s="745">
        <v>0</v>
      </c>
      <c r="AB111" s="744">
        <v>0</v>
      </c>
      <c r="AC111" s="728" t="s">
        <v>713</v>
      </c>
      <c r="AD111" s="733"/>
    </row>
    <row r="112" spans="1:30" ht="24.75" customHeight="1">
      <c r="A112" s="298" t="s">
        <v>715</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5781</v>
      </c>
      <c r="V112" s="732"/>
      <c r="W112" s="763">
        <v>5781</v>
      </c>
      <c r="X112" s="1096"/>
      <c r="Y112" s="1019"/>
      <c r="Z112" s="745">
        <v>0</v>
      </c>
      <c r="AA112" s="745">
        <v>0</v>
      </c>
      <c r="AB112" s="744">
        <v>0</v>
      </c>
      <c r="AC112" s="728" t="s">
        <v>713</v>
      </c>
      <c r="AD112" s="733"/>
    </row>
    <row r="113" spans="1:30" ht="24.75" customHeight="1">
      <c r="A113" s="298" t="s">
        <v>716</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9051</v>
      </c>
      <c r="V113" s="732"/>
      <c r="W113" s="763">
        <v>9051</v>
      </c>
      <c r="X113" s="1096"/>
      <c r="Y113" s="1019"/>
      <c r="Z113" s="745">
        <v>0</v>
      </c>
      <c r="AA113" s="745">
        <v>0</v>
      </c>
      <c r="AB113" s="744">
        <v>0</v>
      </c>
      <c r="AC113" s="728" t="s">
        <v>713</v>
      </c>
      <c r="AD113" s="733"/>
    </row>
    <row r="114" spans="1:30" ht="24.75" customHeight="1">
      <c r="A114" s="298" t="s">
        <v>717</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7261</v>
      </c>
      <c r="V114" s="732"/>
      <c r="W114" s="763">
        <v>7261</v>
      </c>
      <c r="X114" s="1096"/>
      <c r="Y114" s="1019"/>
      <c r="Z114" s="745">
        <v>0</v>
      </c>
      <c r="AA114" s="745">
        <v>0</v>
      </c>
      <c r="AB114" s="744">
        <v>0</v>
      </c>
      <c r="AC114" s="728" t="s">
        <v>713</v>
      </c>
      <c r="AD114" s="733"/>
    </row>
    <row r="115" spans="1:30" ht="24.75" customHeight="1">
      <c r="A115" s="298" t="s">
        <v>718</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9638</v>
      </c>
      <c r="V115" s="732"/>
      <c r="W115" s="763">
        <v>9638</v>
      </c>
      <c r="X115" s="1096"/>
      <c r="Y115" s="1019"/>
      <c r="Z115" s="745">
        <v>0</v>
      </c>
      <c r="AA115" s="745">
        <v>0</v>
      </c>
      <c r="AB115" s="744">
        <v>0</v>
      </c>
      <c r="AC115" s="728" t="s">
        <v>713</v>
      </c>
      <c r="AD115" s="733"/>
    </row>
    <row r="116" spans="1:30" ht="24.75" customHeight="1">
      <c r="A116" s="298" t="s">
        <v>719</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8"/>
      <c r="R116" s="1108"/>
      <c r="S116" s="1108"/>
      <c r="T116" s="1108"/>
      <c r="U116" s="763">
        <v>8746</v>
      </c>
      <c r="V116" s="732"/>
      <c r="W116" s="763">
        <v>8746</v>
      </c>
      <c r="X116" s="1096"/>
      <c r="Y116" s="1019"/>
      <c r="Z116" s="745">
        <v>0</v>
      </c>
      <c r="AA116" s="745">
        <v>0</v>
      </c>
      <c r="AB116" s="744">
        <v>0</v>
      </c>
      <c r="AC116" s="728" t="s">
        <v>713</v>
      </c>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298"/>
      <c r="B118" s="355"/>
      <c r="C118" s="299"/>
      <c r="D118" s="455"/>
      <c r="E118" s="299"/>
      <c r="F118" s="298"/>
      <c r="G118" s="751"/>
      <c r="H118" s="1109"/>
      <c r="I118" s="301"/>
      <c r="J118" s="1109"/>
      <c r="K118" s="1110"/>
      <c r="L118" s="299"/>
      <c r="M118" s="1109"/>
      <c r="N118" s="1111"/>
      <c r="O118" s="1109"/>
      <c r="P118" s="1112"/>
      <c r="Q118" s="1018"/>
      <c r="R118" s="1108"/>
      <c r="S118" s="1108"/>
      <c r="T118" s="1108"/>
      <c r="U118" s="1113"/>
      <c r="V118" s="732"/>
      <c r="W118" s="1113"/>
      <c r="X118" s="1096"/>
      <c r="Y118" s="1019"/>
      <c r="Z118" s="1020"/>
      <c r="AA118" s="1020"/>
      <c r="AB118" s="1114"/>
      <c r="AC118" s="728"/>
      <c r="AD118" s="733"/>
    </row>
    <row r="119" spans="1:30" ht="24.75" customHeight="1">
      <c r="A119" s="1097" t="s">
        <v>720</v>
      </c>
      <c r="B119" s="1097" t="s">
        <v>90</v>
      </c>
      <c r="C119" s="1097" t="s">
        <v>91</v>
      </c>
      <c r="D119" s="1097" t="s">
        <v>444</v>
      </c>
      <c r="E119" s="1097" t="s">
        <v>525</v>
      </c>
      <c r="F119" s="1097" t="s">
        <v>526</v>
      </c>
      <c r="G119" s="1097" t="s">
        <v>92</v>
      </c>
      <c r="H119" s="1097" t="s">
        <v>68</v>
      </c>
      <c r="I119" s="1097" t="s">
        <v>93</v>
      </c>
      <c r="J119" s="1097" t="s">
        <v>26</v>
      </c>
      <c r="K119" s="1097" t="s">
        <v>527</v>
      </c>
      <c r="L119" s="1097" t="s">
        <v>96</v>
      </c>
      <c r="M119" s="1097" t="s">
        <v>95</v>
      </c>
      <c r="N119" s="1098" t="s">
        <v>528</v>
      </c>
      <c r="O119" s="1097" t="s">
        <v>94</v>
      </c>
      <c r="P119" s="1115" t="s">
        <v>97</v>
      </c>
      <c r="Q119" s="1116" t="s">
        <v>98</v>
      </c>
      <c r="R119" s="1082" t="s">
        <v>529</v>
      </c>
      <c r="S119" s="1082" t="s">
        <v>530</v>
      </c>
      <c r="T119" s="1082" t="s">
        <v>531</v>
      </c>
      <c r="U119" s="1116" t="s">
        <v>69</v>
      </c>
      <c r="V119" s="1116" t="s">
        <v>532</v>
      </c>
      <c r="W119" s="1116" t="s">
        <v>533</v>
      </c>
      <c r="X119" s="1116" t="s">
        <v>493</v>
      </c>
      <c r="Y119" s="1116" t="s">
        <v>534</v>
      </c>
      <c r="Z119" s="1117" t="s">
        <v>535</v>
      </c>
      <c r="AA119" s="1116" t="s">
        <v>495</v>
      </c>
      <c r="AB119" s="1116" t="s">
        <v>536</v>
      </c>
      <c r="AC119" s="1118" t="s">
        <v>537</v>
      </c>
      <c r="AD119" s="733"/>
    </row>
    <row r="120" spans="1:30" ht="24.75" customHeight="1">
      <c r="A120" s="751" t="s">
        <v>721</v>
      </c>
      <c r="B120" s="355" t="s">
        <v>43</v>
      </c>
      <c r="C120" s="750">
        <v>46171</v>
      </c>
      <c r="D120" s="455" t="s">
        <v>60</v>
      </c>
      <c r="E120" s="750">
        <v>46029</v>
      </c>
      <c r="F120" s="751" t="s">
        <v>722</v>
      </c>
      <c r="G120" s="751"/>
      <c r="H120" s="762">
        <v>53</v>
      </c>
      <c r="I120" s="301" t="s">
        <v>540</v>
      </c>
      <c r="J120" s="752" t="s">
        <v>30</v>
      </c>
      <c r="K120" s="752"/>
      <c r="L120" s="750"/>
      <c r="M120" s="756" t="s">
        <v>110</v>
      </c>
      <c r="N120" s="784">
        <v>51528.05</v>
      </c>
      <c r="O120" s="756" t="s">
        <v>110</v>
      </c>
      <c r="P120" s="736" t="s">
        <v>32</v>
      </c>
      <c r="Q120" s="726">
        <v>45659</v>
      </c>
      <c r="R120" s="758"/>
      <c r="S120" s="758"/>
      <c r="T120" s="758"/>
      <c r="U120" s="763">
        <v>4005</v>
      </c>
      <c r="V120" s="732"/>
      <c r="W120" s="763">
        <v>4005</v>
      </c>
      <c r="X120" s="1096">
        <f t="shared" ref="X120:X131" si="9">IFERROR($V120/$U120, 0)</f>
        <v>0</v>
      </c>
      <c r="Y120" s="688"/>
      <c r="Z120" s="745">
        <v>0</v>
      </c>
      <c r="AA120" s="745">
        <v>0</v>
      </c>
      <c r="AB120" s="744">
        <v>0</v>
      </c>
      <c r="AC120" s="728" t="s">
        <v>723</v>
      </c>
      <c r="AD120" s="733"/>
    </row>
    <row r="121" spans="1:30" ht="24.75" customHeight="1">
      <c r="A121" s="751" t="s">
        <v>724</v>
      </c>
      <c r="B121" s="355" t="s">
        <v>43</v>
      </c>
      <c r="C121" s="750">
        <v>46388</v>
      </c>
      <c r="D121" s="455"/>
      <c r="E121" s="750"/>
      <c r="F121" s="751"/>
      <c r="G121" s="751"/>
      <c r="H121" s="762">
        <v>55</v>
      </c>
      <c r="I121" s="301" t="s">
        <v>540</v>
      </c>
      <c r="J121" s="752" t="s">
        <v>33</v>
      </c>
      <c r="K121" s="752" t="s">
        <v>523</v>
      </c>
      <c r="L121" s="750"/>
      <c r="M121" s="756" t="s">
        <v>110</v>
      </c>
      <c r="N121" s="784">
        <v>55435.9</v>
      </c>
      <c r="O121" s="756" t="s">
        <v>110</v>
      </c>
      <c r="P121" s="736" t="s">
        <v>32</v>
      </c>
      <c r="Q121" s="726"/>
      <c r="R121" s="758"/>
      <c r="S121" s="758"/>
      <c r="T121" s="758"/>
      <c r="U121" s="763">
        <v>4571</v>
      </c>
      <c r="V121" s="775"/>
      <c r="W121" s="763">
        <v>4571</v>
      </c>
      <c r="X121" s="29">
        <f t="shared" si="9"/>
        <v>0</v>
      </c>
      <c r="Y121" s="726"/>
      <c r="Z121" s="745">
        <v>0</v>
      </c>
      <c r="AA121" s="745">
        <v>0</v>
      </c>
      <c r="AB121" s="744">
        <v>0</v>
      </c>
      <c r="AC121" s="728" t="s">
        <v>725</v>
      </c>
      <c r="AD121" s="733"/>
    </row>
    <row r="122" spans="1:30" ht="24.75" customHeight="1">
      <c r="A122" s="751" t="s">
        <v>726</v>
      </c>
      <c r="B122" s="355" t="s">
        <v>43</v>
      </c>
      <c r="C122" s="750">
        <v>46388</v>
      </c>
      <c r="D122" s="455"/>
      <c r="E122" s="750"/>
      <c r="F122" s="751"/>
      <c r="G122" s="751"/>
      <c r="H122" s="752">
        <v>71</v>
      </c>
      <c r="I122" s="301" t="s">
        <v>540</v>
      </c>
      <c r="J122" s="752" t="s">
        <v>33</v>
      </c>
      <c r="K122" s="752" t="s">
        <v>523</v>
      </c>
      <c r="L122" s="750"/>
      <c r="M122" s="756" t="s">
        <v>110</v>
      </c>
      <c r="N122" s="782">
        <v>74320.899999999994</v>
      </c>
      <c r="O122" s="756" t="s">
        <v>110</v>
      </c>
      <c r="P122" s="736" t="s">
        <v>32</v>
      </c>
      <c r="Q122" s="764"/>
      <c r="R122" s="758"/>
      <c r="S122" s="758"/>
      <c r="T122" s="758"/>
      <c r="U122" s="732">
        <v>5990</v>
      </c>
      <c r="V122" s="775"/>
      <c r="W122" s="732">
        <v>5990</v>
      </c>
      <c r="X122" s="29">
        <f t="shared" si="9"/>
        <v>0</v>
      </c>
      <c r="Y122" s="726"/>
      <c r="Z122" s="745">
        <v>0</v>
      </c>
      <c r="AA122" s="745">
        <v>0</v>
      </c>
      <c r="AB122" s="744">
        <v>0</v>
      </c>
      <c r="AC122" s="728" t="s">
        <v>725</v>
      </c>
      <c r="AD122" s="733"/>
    </row>
    <row r="123" spans="1:30" ht="24.75" customHeight="1">
      <c r="A123" s="751" t="s">
        <v>727</v>
      </c>
      <c r="B123" s="355" t="s">
        <v>43</v>
      </c>
      <c r="C123" s="750">
        <v>46388</v>
      </c>
      <c r="D123" s="455"/>
      <c r="E123" s="750"/>
      <c r="F123" s="751"/>
      <c r="G123" s="751"/>
      <c r="H123" s="752">
        <v>88</v>
      </c>
      <c r="I123" s="301" t="s">
        <v>540</v>
      </c>
      <c r="J123" s="752" t="s">
        <v>33</v>
      </c>
      <c r="K123" s="752" t="s">
        <v>523</v>
      </c>
      <c r="L123" s="750"/>
      <c r="M123" s="756" t="s">
        <v>110</v>
      </c>
      <c r="N123" s="782">
        <v>88069</v>
      </c>
      <c r="O123" s="756" t="s">
        <v>110</v>
      </c>
      <c r="P123" s="736" t="s">
        <v>32</v>
      </c>
      <c r="Q123" s="764"/>
      <c r="R123" s="758"/>
      <c r="S123" s="758"/>
      <c r="T123" s="758"/>
      <c r="U123" s="732">
        <v>7242</v>
      </c>
      <c r="V123" s="775"/>
      <c r="W123" s="732">
        <v>7242</v>
      </c>
      <c r="X123" s="29">
        <f t="shared" si="9"/>
        <v>0</v>
      </c>
      <c r="Y123" s="726"/>
      <c r="Z123" s="745">
        <v>0</v>
      </c>
      <c r="AA123" s="745">
        <v>0</v>
      </c>
      <c r="AB123" s="744">
        <v>0</v>
      </c>
      <c r="AC123" s="728" t="s">
        <v>725</v>
      </c>
      <c r="AD123" s="733"/>
    </row>
    <row r="124" spans="1:30" ht="24.75" customHeight="1">
      <c r="A124" s="751" t="s">
        <v>728</v>
      </c>
      <c r="B124" s="355" t="s">
        <v>43</v>
      </c>
      <c r="C124" s="750">
        <v>46520</v>
      </c>
      <c r="D124" s="455" t="s">
        <v>60</v>
      </c>
      <c r="E124" s="750">
        <v>46029</v>
      </c>
      <c r="F124" s="751" t="s">
        <v>722</v>
      </c>
      <c r="G124" s="751"/>
      <c r="H124" s="752">
        <v>73</v>
      </c>
      <c r="I124" s="301" t="s">
        <v>540</v>
      </c>
      <c r="J124" s="752" t="s">
        <v>33</v>
      </c>
      <c r="K124" s="752"/>
      <c r="L124" s="754"/>
      <c r="M124" s="756" t="s">
        <v>110</v>
      </c>
      <c r="N124" s="782">
        <v>99925.7</v>
      </c>
      <c r="O124" s="756" t="s">
        <v>110</v>
      </c>
      <c r="P124" s="736" t="s">
        <v>32</v>
      </c>
      <c r="Q124" s="726">
        <v>45659</v>
      </c>
      <c r="R124" s="758"/>
      <c r="S124" s="758"/>
      <c r="T124" s="758"/>
      <c r="U124" s="732">
        <v>7660</v>
      </c>
      <c r="V124" s="775"/>
      <c r="W124" s="732">
        <v>7660</v>
      </c>
      <c r="X124" s="29">
        <f t="shared" si="9"/>
        <v>0</v>
      </c>
      <c r="Y124" s="688"/>
      <c r="Z124" s="745">
        <v>0</v>
      </c>
      <c r="AA124" s="745">
        <v>0</v>
      </c>
      <c r="AB124" s="744">
        <v>0</v>
      </c>
      <c r="AC124" s="728" t="s">
        <v>723</v>
      </c>
      <c r="AD124" s="733"/>
    </row>
    <row r="125" spans="1:30" ht="24.75" customHeight="1">
      <c r="A125" s="751" t="s">
        <v>729</v>
      </c>
      <c r="B125" s="355" t="s">
        <v>43</v>
      </c>
      <c r="C125" s="750">
        <v>46203</v>
      </c>
      <c r="D125" s="455"/>
      <c r="E125" s="750"/>
      <c r="F125" s="751"/>
      <c r="G125" s="751"/>
      <c r="H125" s="752">
        <v>87</v>
      </c>
      <c r="I125" s="301" t="s">
        <v>540</v>
      </c>
      <c r="J125" s="752" t="s">
        <v>33</v>
      </c>
      <c r="K125" s="752" t="s">
        <v>523</v>
      </c>
      <c r="L125" s="754"/>
      <c r="M125" s="756" t="s">
        <v>110</v>
      </c>
      <c r="N125" s="782">
        <v>108458.4</v>
      </c>
      <c r="O125" s="756" t="s">
        <v>110</v>
      </c>
      <c r="P125" s="736" t="s">
        <v>32</v>
      </c>
      <c r="Q125" s="764"/>
      <c r="R125" s="758"/>
      <c r="S125" s="758"/>
      <c r="T125" s="758"/>
      <c r="U125" s="732">
        <v>8596</v>
      </c>
      <c r="V125" s="775"/>
      <c r="W125" s="732">
        <v>8596</v>
      </c>
      <c r="X125" s="29">
        <f t="shared" si="9"/>
        <v>0</v>
      </c>
      <c r="Y125" s="726"/>
      <c r="Z125" s="745">
        <v>0</v>
      </c>
      <c r="AA125" s="745">
        <v>0</v>
      </c>
      <c r="AB125" s="744">
        <v>0</v>
      </c>
      <c r="AC125" s="728" t="s">
        <v>723</v>
      </c>
      <c r="AD125" s="733"/>
    </row>
    <row r="126" spans="1:30" ht="24.75" customHeight="1">
      <c r="A126" s="751" t="s">
        <v>730</v>
      </c>
      <c r="B126" s="355" t="s">
        <v>43</v>
      </c>
      <c r="C126" s="750">
        <v>46388</v>
      </c>
      <c r="D126" s="455"/>
      <c r="E126" s="750"/>
      <c r="F126" s="751"/>
      <c r="G126" s="751"/>
      <c r="H126" s="752">
        <v>70</v>
      </c>
      <c r="I126" s="301" t="s">
        <v>540</v>
      </c>
      <c r="J126" s="752" t="s">
        <v>33</v>
      </c>
      <c r="K126" s="752" t="s">
        <v>523</v>
      </c>
      <c r="L126" s="754"/>
      <c r="M126" s="756" t="s">
        <v>110</v>
      </c>
      <c r="N126" s="782">
        <v>70105.25</v>
      </c>
      <c r="O126" s="756" t="s">
        <v>110</v>
      </c>
      <c r="P126" s="736" t="s">
        <v>32</v>
      </c>
      <c r="Q126" s="764"/>
      <c r="R126" s="758"/>
      <c r="S126" s="758"/>
      <c r="T126" s="758"/>
      <c r="U126" s="732">
        <v>5648</v>
      </c>
      <c r="V126" s="775"/>
      <c r="W126" s="732">
        <v>5648</v>
      </c>
      <c r="X126" s="29">
        <f t="shared" si="9"/>
        <v>0</v>
      </c>
      <c r="Y126" s="688"/>
      <c r="Z126" s="745">
        <v>0</v>
      </c>
      <c r="AA126" s="745">
        <v>0</v>
      </c>
      <c r="AB126" s="744">
        <v>0</v>
      </c>
      <c r="AC126" s="728" t="s">
        <v>723</v>
      </c>
      <c r="AD126" s="733"/>
    </row>
    <row r="127" spans="1:30" ht="24.75" customHeight="1">
      <c r="A127" s="1235" t="s">
        <v>731</v>
      </c>
      <c r="B127" s="355" t="s">
        <v>43</v>
      </c>
      <c r="C127" s="750">
        <v>46388</v>
      </c>
      <c r="D127" s="455"/>
      <c r="E127" s="750"/>
      <c r="F127" s="751"/>
      <c r="G127" s="751"/>
      <c r="H127" s="752">
        <v>77</v>
      </c>
      <c r="I127" s="301" t="s">
        <v>540</v>
      </c>
      <c r="J127" s="752" t="s">
        <v>33</v>
      </c>
      <c r="K127" s="752" t="s">
        <v>523</v>
      </c>
      <c r="L127" s="754"/>
      <c r="M127" s="756" t="s">
        <v>110</v>
      </c>
      <c r="N127" s="782">
        <v>78047.350000000006</v>
      </c>
      <c r="O127" s="756" t="s">
        <v>110</v>
      </c>
      <c r="P127" s="736" t="s">
        <v>32</v>
      </c>
      <c r="Q127" s="764"/>
      <c r="R127" s="758"/>
      <c r="S127" s="758"/>
      <c r="T127" s="758"/>
      <c r="U127" s="732">
        <v>6238</v>
      </c>
      <c r="V127" s="775"/>
      <c r="W127" s="732">
        <v>6238</v>
      </c>
      <c r="X127" s="29">
        <f t="shared" si="9"/>
        <v>0</v>
      </c>
      <c r="Y127" s="688"/>
      <c r="Z127" s="745">
        <v>0</v>
      </c>
      <c r="AA127" s="745">
        <v>0</v>
      </c>
      <c r="AB127" s="744">
        <v>0</v>
      </c>
      <c r="AC127" s="728" t="s">
        <v>732</v>
      </c>
      <c r="AD127" s="733"/>
    </row>
    <row r="128" spans="1:30" ht="24.75" customHeight="1">
      <c r="A128" s="751" t="s">
        <v>733</v>
      </c>
      <c r="B128" s="355" t="s">
        <v>43</v>
      </c>
      <c r="C128" s="750">
        <v>46203</v>
      </c>
      <c r="D128" s="455"/>
      <c r="E128" s="750"/>
      <c r="F128" s="751"/>
      <c r="G128" s="751"/>
      <c r="H128" s="752">
        <v>52</v>
      </c>
      <c r="I128" s="301" t="s">
        <v>540</v>
      </c>
      <c r="J128" s="752" t="s">
        <v>33</v>
      </c>
      <c r="K128" s="752" t="s">
        <v>523</v>
      </c>
      <c r="L128" s="754"/>
      <c r="M128" s="756" t="s">
        <v>110</v>
      </c>
      <c r="N128" s="782">
        <v>91411.65</v>
      </c>
      <c r="O128" s="756" t="s">
        <v>110</v>
      </c>
      <c r="P128" s="736" t="s">
        <v>32</v>
      </c>
      <c r="Q128" s="764"/>
      <c r="R128" s="758"/>
      <c r="S128" s="758"/>
      <c r="T128" s="758"/>
      <c r="U128" s="732">
        <v>5926</v>
      </c>
      <c r="V128" s="775"/>
      <c r="W128" s="732">
        <v>5926</v>
      </c>
      <c r="X128" s="29">
        <f t="shared" si="9"/>
        <v>0</v>
      </c>
      <c r="Y128" s="726"/>
      <c r="Z128" s="745">
        <v>0</v>
      </c>
      <c r="AA128" s="745">
        <v>0</v>
      </c>
      <c r="AB128" s="744">
        <v>0</v>
      </c>
      <c r="AC128" s="728" t="s">
        <v>725</v>
      </c>
      <c r="AD128" s="733"/>
    </row>
    <row r="129" spans="1:31" ht="24.75" customHeight="1">
      <c r="A129" s="298" t="s">
        <v>734</v>
      </c>
      <c r="B129" s="355" t="s">
        <v>43</v>
      </c>
      <c r="C129" s="750">
        <v>46203</v>
      </c>
      <c r="D129" s="455"/>
      <c r="E129" s="299"/>
      <c r="F129" s="298"/>
      <c r="G129" s="751"/>
      <c r="H129" s="752">
        <v>81</v>
      </c>
      <c r="I129" s="301" t="s">
        <v>540</v>
      </c>
      <c r="J129" s="752" t="s">
        <v>33</v>
      </c>
      <c r="K129" s="752" t="s">
        <v>523</v>
      </c>
      <c r="L129" s="299"/>
      <c r="M129" s="756" t="s">
        <v>110</v>
      </c>
      <c r="N129" s="782">
        <v>105892.05</v>
      </c>
      <c r="O129" s="756" t="s">
        <v>110</v>
      </c>
      <c r="P129" s="736" t="s">
        <v>32</v>
      </c>
      <c r="Q129" s="1018"/>
      <c r="R129" s="1108"/>
      <c r="S129" s="1108"/>
      <c r="T129" s="1108"/>
      <c r="U129" s="732">
        <v>8641</v>
      </c>
      <c r="V129" s="1016"/>
      <c r="W129" s="732">
        <v>8641</v>
      </c>
      <c r="X129" s="29">
        <f t="shared" si="9"/>
        <v>0</v>
      </c>
      <c r="Y129" s="22"/>
      <c r="Z129" s="745">
        <v>0</v>
      </c>
      <c r="AA129" s="745">
        <v>0</v>
      </c>
      <c r="AB129" s="744">
        <v>0</v>
      </c>
      <c r="AC129" s="728" t="s">
        <v>725</v>
      </c>
      <c r="AD129" s="733"/>
    </row>
    <row r="130" spans="1:31" ht="24.75" customHeight="1">
      <c r="A130" s="298" t="s">
        <v>735</v>
      </c>
      <c r="B130" s="355" t="s">
        <v>43</v>
      </c>
      <c r="C130" s="750">
        <v>46203</v>
      </c>
      <c r="D130" s="455"/>
      <c r="E130" s="299"/>
      <c r="F130" s="298"/>
      <c r="G130" s="751"/>
      <c r="H130" s="752">
        <v>79</v>
      </c>
      <c r="I130" s="301" t="s">
        <v>540</v>
      </c>
      <c r="J130" s="752" t="s">
        <v>33</v>
      </c>
      <c r="K130" s="752" t="s">
        <v>523</v>
      </c>
      <c r="L130" s="299"/>
      <c r="M130" s="756" t="s">
        <v>110</v>
      </c>
      <c r="N130" s="782">
        <v>88420</v>
      </c>
      <c r="O130" s="756" t="s">
        <v>110</v>
      </c>
      <c r="P130" s="736" t="s">
        <v>32</v>
      </c>
      <c r="Q130" s="1021"/>
      <c r="R130" s="1119"/>
      <c r="S130" s="1119"/>
      <c r="T130" s="1119"/>
      <c r="U130" s="777">
        <v>7502</v>
      </c>
      <c r="V130" s="1022"/>
      <c r="W130" s="777">
        <v>7502</v>
      </c>
      <c r="X130" s="1120">
        <f t="shared" si="9"/>
        <v>0</v>
      </c>
      <c r="Y130" s="1121"/>
      <c r="Z130" s="745">
        <v>0</v>
      </c>
      <c r="AA130" s="745">
        <v>0</v>
      </c>
      <c r="AB130" s="744">
        <v>0</v>
      </c>
      <c r="AC130" s="728" t="s">
        <v>725</v>
      </c>
      <c r="AD130" s="733"/>
    </row>
    <row r="131" spans="1:31" ht="24.75" customHeight="1">
      <c r="A131" s="1301" t="s">
        <v>736</v>
      </c>
      <c r="B131" s="355" t="s">
        <v>43</v>
      </c>
      <c r="C131" s="750">
        <v>46203</v>
      </c>
      <c r="D131" s="455" t="s">
        <v>60</v>
      </c>
      <c r="E131" s="750">
        <v>46029</v>
      </c>
      <c r="F131" s="298" t="s">
        <v>722</v>
      </c>
      <c r="G131" s="751"/>
      <c r="H131" s="752">
        <v>0</v>
      </c>
      <c r="I131" s="301" t="s">
        <v>540</v>
      </c>
      <c r="J131" s="752" t="s">
        <v>33</v>
      </c>
      <c r="K131" s="752" t="s">
        <v>546</v>
      </c>
      <c r="L131" s="299"/>
      <c r="M131" s="756" t="s">
        <v>238</v>
      </c>
      <c r="N131" s="782"/>
      <c r="O131" s="756" t="s">
        <v>110</v>
      </c>
      <c r="P131" s="736" t="s">
        <v>32</v>
      </c>
      <c r="Q131" s="726">
        <v>45659</v>
      </c>
      <c r="R131" s="1119"/>
      <c r="S131" s="1119"/>
      <c r="T131" s="1119"/>
      <c r="U131" s="777">
        <v>3682</v>
      </c>
      <c r="V131" s="1022"/>
      <c r="W131" s="777">
        <v>3682</v>
      </c>
      <c r="X131" s="1120">
        <f t="shared" si="9"/>
        <v>0</v>
      </c>
      <c r="Y131" s="1121"/>
      <c r="Z131" s="745">
        <v>0</v>
      </c>
      <c r="AA131" s="745">
        <v>0</v>
      </c>
      <c r="AB131" s="744">
        <v>0</v>
      </c>
      <c r="AC131" s="728" t="s">
        <v>737</v>
      </c>
      <c r="AD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87"/>
      <c r="B134" s="788"/>
      <c r="C134" s="788"/>
      <c r="D134" s="788"/>
      <c r="E134" s="788"/>
      <c r="F134" s="787"/>
      <c r="G134" s="787"/>
      <c r="H134" s="788"/>
      <c r="I134" s="788"/>
      <c r="J134" s="788"/>
      <c r="K134" s="788"/>
      <c r="L134" s="787"/>
      <c r="M134" s="788"/>
      <c r="N134" s="824"/>
      <c r="O134" s="788"/>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85"/>
      <c r="Q138" s="734"/>
      <c r="R138" s="734"/>
      <c r="S138" s="734"/>
      <c r="T138" s="734"/>
      <c r="U138" s="734"/>
      <c r="V138" s="772"/>
      <c r="W138" s="734"/>
      <c r="X138" s="734"/>
      <c r="Y138" s="734"/>
      <c r="Z138" s="734"/>
      <c r="AA138" s="734"/>
      <c r="AB138" s="734"/>
      <c r="AC138" s="734"/>
      <c r="AD138" s="774"/>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15" customHeight="1">
      <c r="A167" s="772"/>
      <c r="B167" s="734"/>
      <c r="C167" s="734"/>
      <c r="D167" s="734"/>
      <c r="E167" s="734"/>
      <c r="F167" s="772"/>
      <c r="G167" s="772"/>
      <c r="H167" s="734"/>
      <c r="I167" s="734"/>
      <c r="J167" s="734"/>
      <c r="K167" s="734"/>
      <c r="L167" s="772"/>
      <c r="M167" s="734"/>
      <c r="N167" s="773"/>
      <c r="O167" s="734"/>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P1"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738</v>
      </c>
      <c r="B2" s="377" t="s">
        <v>34</v>
      </c>
      <c r="C2" s="360">
        <v>45960</v>
      </c>
      <c r="D2" s="360" t="s">
        <v>50</v>
      </c>
      <c r="E2" s="360">
        <v>45905</v>
      </c>
      <c r="F2" s="360" t="s">
        <v>55</v>
      </c>
      <c r="G2" s="361"/>
      <c r="H2" s="362">
        <v>0</v>
      </c>
      <c r="I2" s="1085" t="s">
        <v>739</v>
      </c>
      <c r="J2" s="362" t="s">
        <v>30</v>
      </c>
      <c r="K2" s="369"/>
      <c r="L2" s="299">
        <v>45943</v>
      </c>
      <c r="M2" s="681" t="s">
        <v>110</v>
      </c>
      <c r="N2" s="609">
        <v>2167.3000000000002</v>
      </c>
      <c r="O2" s="362" t="s">
        <v>110</v>
      </c>
      <c r="P2" s="484"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07" t="s">
        <v>743</v>
      </c>
    </row>
    <row r="3" spans="1:29" ht="39.75" customHeight="1">
      <c r="A3" s="1315" t="s">
        <v>744</v>
      </c>
      <c r="B3" s="377" t="s">
        <v>34</v>
      </c>
      <c r="C3" s="1307">
        <v>46099</v>
      </c>
      <c r="D3" s="1308" t="s">
        <v>50</v>
      </c>
      <c r="E3" s="1308">
        <v>45959</v>
      </c>
      <c r="F3" s="1293" t="s">
        <v>55</v>
      </c>
      <c r="G3" s="1308" t="s">
        <v>745</v>
      </c>
      <c r="H3" s="1319">
        <v>69</v>
      </c>
      <c r="I3" s="1272" t="s">
        <v>739</v>
      </c>
      <c r="J3" s="1272" t="s">
        <v>30</v>
      </c>
      <c r="K3" s="369"/>
      <c r="L3" s="1308">
        <v>45925</v>
      </c>
      <c r="M3" s="1316" t="s">
        <v>110</v>
      </c>
      <c r="N3" s="1320">
        <v>51632</v>
      </c>
      <c r="O3" s="1316" t="s">
        <v>110</v>
      </c>
      <c r="P3" s="1317" t="s">
        <v>38</v>
      </c>
      <c r="Q3" s="1273">
        <v>45932</v>
      </c>
      <c r="R3" s="363" t="s">
        <v>740</v>
      </c>
      <c r="S3" s="373" t="s">
        <v>741</v>
      </c>
      <c r="T3" s="373" t="s">
        <v>741</v>
      </c>
      <c r="U3" s="1274">
        <v>3997</v>
      </c>
      <c r="V3" s="1318">
        <v>4226</v>
      </c>
      <c r="W3" s="1276">
        <f>SUM(U3-V3)</f>
        <v>-229</v>
      </c>
      <c r="X3" s="365">
        <f>IFERROR($V3/$U3, 0)</f>
        <v>1.0572929697272955</v>
      </c>
      <c r="Y3" s="1273">
        <v>45960</v>
      </c>
      <c r="Z3" s="1225">
        <v>1</v>
      </c>
      <c r="AA3" s="1225">
        <v>1</v>
      </c>
      <c r="AB3" s="1225">
        <v>1</v>
      </c>
      <c r="AC3" s="1295" t="s">
        <v>746</v>
      </c>
    </row>
    <row r="4" spans="1:29" ht="39.75" customHeight="1">
      <c r="A4" s="616" t="s">
        <v>747</v>
      </c>
      <c r="B4" s="377" t="s">
        <v>34</v>
      </c>
      <c r="C4" s="360">
        <v>45989</v>
      </c>
      <c r="D4" s="367" t="s">
        <v>54</v>
      </c>
      <c r="E4" s="367">
        <v>45964</v>
      </c>
      <c r="F4" s="366" t="s">
        <v>51</v>
      </c>
      <c r="G4" s="1122" t="s">
        <v>748</v>
      </c>
      <c r="H4" s="1090">
        <v>74</v>
      </c>
      <c r="I4" s="362" t="s">
        <v>739</v>
      </c>
      <c r="J4" s="362" t="s">
        <v>30</v>
      </c>
      <c r="K4" s="362"/>
      <c r="L4" s="19">
        <v>45932</v>
      </c>
      <c r="M4" s="1123" t="s">
        <v>110</v>
      </c>
      <c r="N4" s="1091">
        <v>47064</v>
      </c>
      <c r="O4" s="372" t="s">
        <v>110</v>
      </c>
      <c r="P4" s="484" t="s">
        <v>38</v>
      </c>
      <c r="Q4" s="370">
        <v>45932</v>
      </c>
      <c r="R4" s="363" t="s">
        <v>740</v>
      </c>
      <c r="S4" s="373" t="s">
        <v>741</v>
      </c>
      <c r="T4" s="373" t="s">
        <v>741</v>
      </c>
      <c r="U4" s="671">
        <v>4716</v>
      </c>
      <c r="V4" s="450">
        <v>4647</v>
      </c>
      <c r="W4" s="364">
        <f>SUM(U4-V4)</f>
        <v>69</v>
      </c>
      <c r="X4" s="365">
        <f>IFERROR($V4/$U4, 0)</f>
        <v>0.98536895674300251</v>
      </c>
      <c r="Y4" s="370">
        <v>45971</v>
      </c>
      <c r="Z4" s="1225">
        <v>1</v>
      </c>
      <c r="AA4" s="280">
        <v>0</v>
      </c>
      <c r="AB4" s="1312">
        <v>0</v>
      </c>
      <c r="AC4" s="809" t="s">
        <v>749</v>
      </c>
    </row>
    <row r="5" spans="1:29" ht="39.75" customHeight="1">
      <c r="A5" s="1315" t="s">
        <v>750</v>
      </c>
      <c r="B5" s="377" t="s">
        <v>34</v>
      </c>
      <c r="C5" s="1307">
        <v>46099</v>
      </c>
      <c r="D5" s="1308" t="s">
        <v>54</v>
      </c>
      <c r="E5" s="1308">
        <v>45975</v>
      </c>
      <c r="F5" s="1293" t="s">
        <v>51</v>
      </c>
      <c r="G5" s="1308" t="s">
        <v>751</v>
      </c>
      <c r="H5" s="1090">
        <v>48</v>
      </c>
      <c r="I5" s="1272" t="s">
        <v>739</v>
      </c>
      <c r="J5" s="1272" t="s">
        <v>30</v>
      </c>
      <c r="K5" s="362"/>
      <c r="L5" s="1308" t="s">
        <v>260</v>
      </c>
      <c r="M5" s="1316" t="s">
        <v>110</v>
      </c>
      <c r="N5" s="1091">
        <v>39064</v>
      </c>
      <c r="O5" s="372" t="s">
        <v>110</v>
      </c>
      <c r="P5" s="1317" t="s">
        <v>38</v>
      </c>
      <c r="Q5" s="1273">
        <v>45932</v>
      </c>
      <c r="R5" s="363" t="s">
        <v>740</v>
      </c>
      <c r="S5" s="373" t="s">
        <v>741</v>
      </c>
      <c r="T5" s="373" t="s">
        <v>741</v>
      </c>
      <c r="U5" s="1274">
        <v>2982</v>
      </c>
      <c r="V5" s="1318">
        <v>2970</v>
      </c>
      <c r="W5" s="1276">
        <f>SUM(U5-V5)</f>
        <v>12</v>
      </c>
      <c r="X5" s="365">
        <f>IFERROR($V5/$U5, 0)</f>
        <v>0.99597585513078468</v>
      </c>
      <c r="Y5" s="1273">
        <v>46104</v>
      </c>
      <c r="Z5" s="1225">
        <v>0</v>
      </c>
      <c r="AA5" s="1225">
        <v>0</v>
      </c>
      <c r="AB5" s="1312">
        <v>0</v>
      </c>
      <c r="AC5" s="1295" t="s">
        <v>752</v>
      </c>
    </row>
    <row r="6" spans="1:29" ht="39.75" customHeight="1">
      <c r="A6" s="738" t="s">
        <v>130</v>
      </c>
      <c r="B6" s="377" t="s">
        <v>34</v>
      </c>
      <c r="C6" s="690">
        <v>46040</v>
      </c>
      <c r="D6" s="702" t="s">
        <v>753</v>
      </c>
      <c r="E6" s="701">
        <v>45867</v>
      </c>
      <c r="F6" s="702" t="s">
        <v>53</v>
      </c>
      <c r="G6" s="702" t="s">
        <v>754</v>
      </c>
      <c r="H6" s="703">
        <v>0</v>
      </c>
      <c r="I6" s="372" t="s">
        <v>739</v>
      </c>
      <c r="J6" s="703" t="s">
        <v>30</v>
      </c>
      <c r="K6" s="362"/>
      <c r="L6" s="701" t="s">
        <v>260</v>
      </c>
      <c r="M6" s="703" t="s">
        <v>110</v>
      </c>
      <c r="N6" s="713">
        <v>144972.5</v>
      </c>
      <c r="O6" s="703" t="s">
        <v>110</v>
      </c>
      <c r="P6" s="739" t="s">
        <v>38</v>
      </c>
      <c r="Q6" s="706">
        <v>45867</v>
      </c>
      <c r="R6" s="363" t="s">
        <v>740</v>
      </c>
      <c r="S6" s="373" t="s">
        <v>741</v>
      </c>
      <c r="T6" s="373" t="s">
        <v>741</v>
      </c>
      <c r="U6" s="671">
        <v>9840</v>
      </c>
      <c r="V6" s="450">
        <v>9806</v>
      </c>
      <c r="W6" s="696">
        <f>SUM(U6-V6)</f>
        <v>34</v>
      </c>
      <c r="X6" s="365">
        <f>IFERROR($V6/$U6, 0)</f>
        <v>0.99654471544715451</v>
      </c>
      <c r="Y6" s="706">
        <v>45884</v>
      </c>
      <c r="Z6" s="698">
        <v>1</v>
      </c>
      <c r="AA6" s="698">
        <v>0</v>
      </c>
      <c r="AB6" s="707">
        <v>9106</v>
      </c>
      <c r="AC6" s="699" t="s">
        <v>755</v>
      </c>
    </row>
    <row r="7" spans="1:29" ht="39.75" customHeight="1">
      <c r="A7" s="738" t="s">
        <v>756</v>
      </c>
      <c r="B7" s="377" t="s">
        <v>34</v>
      </c>
      <c r="C7" s="690">
        <v>46096</v>
      </c>
      <c r="D7" s="702" t="s">
        <v>52</v>
      </c>
      <c r="E7" s="701">
        <v>46077</v>
      </c>
      <c r="F7" s="702" t="s">
        <v>53</v>
      </c>
      <c r="G7" s="702" t="s">
        <v>757</v>
      </c>
      <c r="H7" s="703">
        <v>0</v>
      </c>
      <c r="I7" s="372" t="s">
        <v>739</v>
      </c>
      <c r="J7" s="703" t="s">
        <v>30</v>
      </c>
      <c r="K7" s="1272"/>
      <c r="L7" s="701" t="s">
        <v>260</v>
      </c>
      <c r="M7" s="703" t="s">
        <v>110</v>
      </c>
      <c r="N7" s="713">
        <v>73653.899999999994</v>
      </c>
      <c r="O7" s="703" t="s">
        <v>110</v>
      </c>
      <c r="P7" s="739" t="s">
        <v>38</v>
      </c>
      <c r="Q7" s="1273">
        <v>46077</v>
      </c>
      <c r="R7" s="363">
        <v>46119</v>
      </c>
      <c r="S7" s="363">
        <v>46120</v>
      </c>
      <c r="T7" s="363">
        <v>46120</v>
      </c>
      <c r="U7" s="1274">
        <v>6668</v>
      </c>
      <c r="V7" s="1275">
        <v>6668</v>
      </c>
      <c r="W7" s="1276">
        <f>SUM(U7-V7)</f>
        <v>0</v>
      </c>
      <c r="X7" s="365">
        <f>IFERROR($V7/$U7, 0)</f>
        <v>1</v>
      </c>
      <c r="Y7" s="370">
        <v>46090</v>
      </c>
      <c r="Z7" s="698">
        <v>1</v>
      </c>
      <c r="AA7" s="698">
        <v>0</v>
      </c>
      <c r="AB7" s="1277">
        <v>0</v>
      </c>
      <c r="AC7" s="1271"/>
    </row>
    <row r="8" spans="1:29" ht="39.75" customHeight="1">
      <c r="A8" s="738" t="s">
        <v>758</v>
      </c>
      <c r="B8" s="377" t="s">
        <v>34</v>
      </c>
      <c r="C8" s="690">
        <v>46107</v>
      </c>
      <c r="D8" s="690" t="s">
        <v>54</v>
      </c>
      <c r="E8" s="690">
        <v>45980</v>
      </c>
      <c r="F8" s="690" t="s">
        <v>53</v>
      </c>
      <c r="G8" s="691" t="s">
        <v>759</v>
      </c>
      <c r="H8" s="692">
        <v>82</v>
      </c>
      <c r="I8" s="692" t="s">
        <v>739</v>
      </c>
      <c r="J8" s="692" t="s">
        <v>30</v>
      </c>
      <c r="K8" s="692"/>
      <c r="L8" s="701" t="s">
        <v>260</v>
      </c>
      <c r="M8" s="692" t="s">
        <v>110</v>
      </c>
      <c r="N8" s="693">
        <v>56294</v>
      </c>
      <c r="O8" s="955" t="s">
        <v>110</v>
      </c>
      <c r="P8" s="739" t="s">
        <v>38</v>
      </c>
      <c r="Q8" s="695">
        <v>45981</v>
      </c>
      <c r="R8" s="363">
        <v>46119</v>
      </c>
      <c r="S8" s="373" t="s">
        <v>741</v>
      </c>
      <c r="T8" s="373" t="s">
        <v>741</v>
      </c>
      <c r="U8" s="696">
        <v>4146</v>
      </c>
      <c r="V8" s="740">
        <v>4172</v>
      </c>
      <c r="W8" s="696">
        <f>SUM(U8-V8)</f>
        <v>-26</v>
      </c>
      <c r="X8" s="365">
        <f>IFERROR($V8/$U8, 0)</f>
        <v>1.0062711046792088</v>
      </c>
      <c r="Y8" s="706">
        <v>46084</v>
      </c>
      <c r="Z8" s="698">
        <v>0</v>
      </c>
      <c r="AA8" s="698">
        <v>0</v>
      </c>
      <c r="AB8" s="696">
        <v>0</v>
      </c>
      <c r="AC8" s="699" t="s">
        <v>760</v>
      </c>
    </row>
    <row r="9" spans="1:29" ht="39.75" customHeight="1">
      <c r="A9" s="738" t="s">
        <v>761</v>
      </c>
      <c r="B9" s="377" t="s">
        <v>34</v>
      </c>
      <c r="C9" s="690">
        <v>46107</v>
      </c>
      <c r="D9" s="690" t="s">
        <v>54</v>
      </c>
      <c r="E9" s="690">
        <v>46009</v>
      </c>
      <c r="F9" s="690" t="s">
        <v>53</v>
      </c>
      <c r="G9" s="691" t="s">
        <v>762</v>
      </c>
      <c r="H9" s="692">
        <v>54</v>
      </c>
      <c r="I9" s="692" t="s">
        <v>739</v>
      </c>
      <c r="J9" s="692" t="s">
        <v>30</v>
      </c>
      <c r="K9" s="692"/>
      <c r="L9" s="690">
        <v>46077</v>
      </c>
      <c r="M9" s="692" t="s">
        <v>110</v>
      </c>
      <c r="N9" s="693">
        <v>58240</v>
      </c>
      <c r="O9" s="692" t="s">
        <v>110</v>
      </c>
      <c r="P9" s="739" t="s">
        <v>38</v>
      </c>
      <c r="Q9" s="1004">
        <v>46077</v>
      </c>
      <c r="R9" s="363">
        <v>46119</v>
      </c>
      <c r="S9" s="373" t="s">
        <v>741</v>
      </c>
      <c r="T9" s="373" t="s">
        <v>741</v>
      </c>
      <c r="U9" s="696">
        <v>3599</v>
      </c>
      <c r="V9" s="740">
        <v>3599</v>
      </c>
      <c r="W9" s="696">
        <f>SUM(U9-V9)</f>
        <v>0</v>
      </c>
      <c r="X9" s="365">
        <f>IFERROR($V9/$U9, 0)</f>
        <v>1</v>
      </c>
      <c r="Y9" s="706">
        <v>46085</v>
      </c>
      <c r="Z9" s="698">
        <v>0</v>
      </c>
      <c r="AA9" s="698">
        <v>0</v>
      </c>
      <c r="AB9" s="707">
        <v>0</v>
      </c>
      <c r="AC9" s="699" t="s">
        <v>763</v>
      </c>
    </row>
    <row r="10" spans="1:29" ht="39.75" customHeight="1">
      <c r="A10" s="616" t="s">
        <v>764</v>
      </c>
      <c r="B10" s="377" t="s">
        <v>34</v>
      </c>
      <c r="C10" s="360">
        <v>46079</v>
      </c>
      <c r="D10" s="367" t="s">
        <v>54</v>
      </c>
      <c r="E10" s="367">
        <v>46101</v>
      </c>
      <c r="F10" s="366"/>
      <c r="G10" s="701" t="s">
        <v>765</v>
      </c>
      <c r="H10" s="1008">
        <v>0</v>
      </c>
      <c r="I10" s="372" t="s">
        <v>739</v>
      </c>
      <c r="J10" s="1090" t="s">
        <v>30</v>
      </c>
      <c r="K10" s="692"/>
      <c r="L10" s="701" t="s">
        <v>260</v>
      </c>
      <c r="M10" s="372" t="s">
        <v>110</v>
      </c>
      <c r="N10" s="1009">
        <v>49932.800000000003</v>
      </c>
      <c r="O10" s="372" t="s">
        <v>110</v>
      </c>
      <c r="P10" s="739" t="s">
        <v>38</v>
      </c>
      <c r="Q10" s="1010">
        <v>46077</v>
      </c>
      <c r="R10" s="363" t="s">
        <v>740</v>
      </c>
      <c r="S10" s="373" t="s">
        <v>741</v>
      </c>
      <c r="T10" s="373" t="s">
        <v>741</v>
      </c>
      <c r="U10" s="1011">
        <v>4048</v>
      </c>
      <c r="V10" s="1297">
        <v>4028</v>
      </c>
      <c r="W10" s="1005">
        <f>SUM(U10-V10)</f>
        <v>20</v>
      </c>
      <c r="X10" s="365">
        <f>IFERROR($V10/$U10, 0)</f>
        <v>0.99505928853754944</v>
      </c>
      <c r="Y10" s="1010">
        <v>46111</v>
      </c>
      <c r="Z10" s="698">
        <v>0</v>
      </c>
      <c r="AA10" s="698">
        <v>0</v>
      </c>
      <c r="AB10" s="1086">
        <v>0</v>
      </c>
      <c r="AC10" s="1271"/>
    </row>
    <row r="11" spans="1:29" ht="39.75" customHeight="1">
      <c r="A11" s="738" t="s">
        <v>766</v>
      </c>
      <c r="B11" s="377" t="s">
        <v>34</v>
      </c>
      <c r="C11" s="690">
        <v>46099</v>
      </c>
      <c r="D11" s="701" t="s">
        <v>54</v>
      </c>
      <c r="E11" s="701">
        <v>46101</v>
      </c>
      <c r="F11" s="702"/>
      <c r="G11" s="701" t="s">
        <v>767</v>
      </c>
      <c r="H11" s="703">
        <v>0</v>
      </c>
      <c r="I11" s="372" t="s">
        <v>739</v>
      </c>
      <c r="J11" s="1090" t="s">
        <v>30</v>
      </c>
      <c r="K11" s="692"/>
      <c r="L11" s="701" t="s">
        <v>260</v>
      </c>
      <c r="M11" s="372" t="s">
        <v>110</v>
      </c>
      <c r="N11" s="713">
        <v>18270.8</v>
      </c>
      <c r="O11" s="372" t="s">
        <v>110</v>
      </c>
      <c r="P11" s="739" t="s">
        <v>38</v>
      </c>
      <c r="Q11" s="706">
        <v>46077</v>
      </c>
      <c r="R11" s="363" t="s">
        <v>740</v>
      </c>
      <c r="S11" s="373" t="s">
        <v>741</v>
      </c>
      <c r="T11" s="373" t="s">
        <v>741</v>
      </c>
      <c r="U11" s="707">
        <v>1388</v>
      </c>
      <c r="V11" s="740">
        <v>1360</v>
      </c>
      <c r="W11" s="696">
        <f>SUM(U11-V11)</f>
        <v>28</v>
      </c>
      <c r="X11" s="365">
        <f>IFERROR($V11/$U11, 0)</f>
        <v>0.97982708933717577</v>
      </c>
      <c r="Y11" s="1017">
        <v>46118</v>
      </c>
      <c r="Z11" s="698">
        <v>0</v>
      </c>
      <c r="AA11" s="698">
        <v>0</v>
      </c>
      <c r="AB11" s="707">
        <v>0</v>
      </c>
      <c r="AC11" s="699" t="s">
        <v>768</v>
      </c>
    </row>
    <row r="12" spans="1:29" ht="39.75" customHeight="1">
      <c r="A12" s="738" t="s">
        <v>769</v>
      </c>
      <c r="B12" s="377" t="s">
        <v>34</v>
      </c>
      <c r="C12" s="690">
        <v>46079</v>
      </c>
      <c r="D12" s="366" t="s">
        <v>54</v>
      </c>
      <c r="E12" s="367">
        <v>46056</v>
      </c>
      <c r="F12" s="366" t="s">
        <v>53</v>
      </c>
      <c r="G12" s="1293" t="s">
        <v>770</v>
      </c>
      <c r="H12" s="1213">
        <v>0</v>
      </c>
      <c r="I12" s="1316" t="s">
        <v>739</v>
      </c>
      <c r="J12" s="1213" t="s">
        <v>30</v>
      </c>
      <c r="K12" s="692"/>
      <c r="L12" s="1308" t="s">
        <v>260</v>
      </c>
      <c r="M12" s="1213" t="s">
        <v>110</v>
      </c>
      <c r="N12" s="416">
        <v>118710.8</v>
      </c>
      <c r="O12" s="1213" t="s">
        <v>110</v>
      </c>
      <c r="P12" s="739" t="s">
        <v>38</v>
      </c>
      <c r="Q12" s="370">
        <v>46062</v>
      </c>
      <c r="R12" s="363" t="s">
        <v>740</v>
      </c>
      <c r="S12" s="373" t="s">
        <v>741</v>
      </c>
      <c r="T12" s="373" t="s">
        <v>741</v>
      </c>
      <c r="U12" s="9">
        <v>6978</v>
      </c>
      <c r="V12" s="485">
        <v>6978</v>
      </c>
      <c r="W12" s="364">
        <f>SUM(U12-V12)</f>
        <v>0</v>
      </c>
      <c r="X12" s="365">
        <f>IFERROR($V12/$U12, 0)</f>
        <v>1</v>
      </c>
      <c r="Y12" s="370">
        <v>46064</v>
      </c>
      <c r="Z12" s="698">
        <v>0</v>
      </c>
      <c r="AA12" s="698">
        <v>0</v>
      </c>
      <c r="AB12" s="1277">
        <v>0</v>
      </c>
      <c r="AC12" s="1295" t="s">
        <v>771</v>
      </c>
    </row>
    <row r="13" spans="1:29" ht="39.75" customHeight="1">
      <c r="A13" s="616" t="s">
        <v>772</v>
      </c>
      <c r="B13" s="377" t="s">
        <v>34</v>
      </c>
      <c r="C13" s="360">
        <v>46174</v>
      </c>
      <c r="D13" s="366" t="s">
        <v>58</v>
      </c>
      <c r="E13" s="367">
        <v>46070</v>
      </c>
      <c r="F13" s="366" t="s">
        <v>53</v>
      </c>
      <c r="G13" s="702"/>
      <c r="H13" s="1008">
        <v>115</v>
      </c>
      <c r="I13" s="372" t="s">
        <v>739</v>
      </c>
      <c r="J13" s="752" t="s">
        <v>36</v>
      </c>
      <c r="K13" s="692"/>
      <c r="L13" s="701" t="s">
        <v>260</v>
      </c>
      <c r="M13" s="703" t="s">
        <v>110</v>
      </c>
      <c r="N13" s="828">
        <v>125188</v>
      </c>
      <c r="O13" s="703" t="s">
        <v>110</v>
      </c>
      <c r="P13" s="739" t="s">
        <v>38</v>
      </c>
      <c r="Q13" s="1010">
        <v>46083</v>
      </c>
      <c r="R13" s="363" t="s">
        <v>740</v>
      </c>
      <c r="S13" s="373" t="s">
        <v>741</v>
      </c>
      <c r="T13" s="373" t="s">
        <v>741</v>
      </c>
      <c r="U13" s="1011">
        <v>7078</v>
      </c>
      <c r="V13" s="1297">
        <v>7239</v>
      </c>
      <c r="W13" s="1005">
        <f>SUM(U13-V13)</f>
        <v>-161</v>
      </c>
      <c r="X13" s="365">
        <f>IFERROR($V13/$U13, 0)</f>
        <v>1.0227465385702175</v>
      </c>
      <c r="Y13" s="1010">
        <v>46090</v>
      </c>
      <c r="Z13" s="698">
        <v>1</v>
      </c>
      <c r="AA13" s="698">
        <v>0</v>
      </c>
      <c r="AB13" s="707">
        <v>0</v>
      </c>
      <c r="AC13" s="1271"/>
    </row>
    <row r="14" spans="1:29" ht="39.75" customHeight="1">
      <c r="A14" s="738" t="s">
        <v>773</v>
      </c>
      <c r="B14" s="377" t="s">
        <v>37</v>
      </c>
      <c r="C14" s="690">
        <v>46006</v>
      </c>
      <c r="D14" s="702" t="s">
        <v>52</v>
      </c>
      <c r="E14" s="701">
        <v>45987</v>
      </c>
      <c r="F14" s="702" t="s">
        <v>51</v>
      </c>
      <c r="G14" s="702" t="s">
        <v>774</v>
      </c>
      <c r="H14" s="703">
        <v>30</v>
      </c>
      <c r="I14" s="372" t="s">
        <v>739</v>
      </c>
      <c r="J14" s="1090" t="s">
        <v>30</v>
      </c>
      <c r="K14" s="692"/>
      <c r="L14" s="367" t="s">
        <v>260</v>
      </c>
      <c r="M14" s="703" t="s">
        <v>110</v>
      </c>
      <c r="N14" s="829">
        <v>31387.05</v>
      </c>
      <c r="O14" s="703" t="s">
        <v>110</v>
      </c>
      <c r="P14" s="739" t="s">
        <v>38</v>
      </c>
      <c r="Q14" s="706">
        <v>45992</v>
      </c>
      <c r="R14" s="363" t="s">
        <v>740</v>
      </c>
      <c r="S14" s="373" t="s">
        <v>741</v>
      </c>
      <c r="T14" s="373" t="s">
        <v>741</v>
      </c>
      <c r="U14" s="707">
        <v>2580</v>
      </c>
      <c r="V14" s="740">
        <v>2637</v>
      </c>
      <c r="W14" s="696">
        <f>SUM(U14-V14)</f>
        <v>-57</v>
      </c>
      <c r="X14" s="365">
        <f>IFERROR($V14/$U14, 0)</f>
        <v>1.0220930232558139</v>
      </c>
      <c r="Y14" s="706">
        <v>46001</v>
      </c>
      <c r="Z14" s="698">
        <v>0</v>
      </c>
      <c r="AA14" s="698">
        <v>0</v>
      </c>
      <c r="AB14" s="707">
        <v>0</v>
      </c>
      <c r="AC14" s="809" t="s">
        <v>775</v>
      </c>
    </row>
    <row r="15" spans="1:29" ht="39.75" customHeight="1">
      <c r="A15" s="738" t="s">
        <v>776</v>
      </c>
      <c r="B15" s="377" t="s">
        <v>37</v>
      </c>
      <c r="C15" s="690">
        <v>46040</v>
      </c>
      <c r="D15" s="702" t="s">
        <v>52</v>
      </c>
      <c r="E15" s="701">
        <v>46031</v>
      </c>
      <c r="F15" s="702" t="s">
        <v>51</v>
      </c>
      <c r="G15" s="702" t="s">
        <v>777</v>
      </c>
      <c r="H15" s="703">
        <v>73</v>
      </c>
      <c r="I15" s="372" t="s">
        <v>739</v>
      </c>
      <c r="J15" s="1090" t="s">
        <v>30</v>
      </c>
      <c r="K15" s="692"/>
      <c r="L15" s="367" t="s">
        <v>260</v>
      </c>
      <c r="M15" s="703" t="s">
        <v>110</v>
      </c>
      <c r="N15" s="713">
        <v>77814</v>
      </c>
      <c r="O15" s="703" t="s">
        <v>110</v>
      </c>
      <c r="P15" s="739" t="s">
        <v>38</v>
      </c>
      <c r="Q15" s="706">
        <v>46015</v>
      </c>
      <c r="R15" s="363" t="s">
        <v>740</v>
      </c>
      <c r="S15" s="373" t="s">
        <v>741</v>
      </c>
      <c r="T15" s="373" t="s">
        <v>741</v>
      </c>
      <c r="U15" s="707">
        <v>6263</v>
      </c>
      <c r="V15" s="740">
        <v>6221</v>
      </c>
      <c r="W15" s="696">
        <f>SUM(U15-V15)</f>
        <v>42</v>
      </c>
      <c r="X15" s="365">
        <f>IFERROR($V15/$U15, 0)</f>
        <v>0.9932939485869392</v>
      </c>
      <c r="Y15" s="706">
        <v>46024</v>
      </c>
      <c r="Z15" s="698">
        <v>0</v>
      </c>
      <c r="AA15" s="698">
        <v>0</v>
      </c>
      <c r="AB15" s="707">
        <v>0</v>
      </c>
      <c r="AC15" s="809" t="s">
        <v>778</v>
      </c>
    </row>
    <row r="16" spans="1:29" ht="39.75" customHeight="1">
      <c r="A16" s="738" t="s">
        <v>779</v>
      </c>
      <c r="B16" s="377" t="s">
        <v>37</v>
      </c>
      <c r="C16" s="690">
        <v>46081</v>
      </c>
      <c r="D16" s="702" t="s">
        <v>50</v>
      </c>
      <c r="E16" s="701">
        <v>46001</v>
      </c>
      <c r="F16" s="702" t="s">
        <v>51</v>
      </c>
      <c r="G16" s="702" t="s">
        <v>780</v>
      </c>
      <c r="H16" s="703">
        <v>80</v>
      </c>
      <c r="I16" s="372" t="s">
        <v>739</v>
      </c>
      <c r="J16" s="1090" t="s">
        <v>30</v>
      </c>
      <c r="K16" s="692"/>
      <c r="L16" s="701">
        <v>46021</v>
      </c>
      <c r="M16" s="703" t="s">
        <v>110</v>
      </c>
      <c r="N16" s="713">
        <v>65843.5</v>
      </c>
      <c r="O16" s="703" t="s">
        <v>110</v>
      </c>
      <c r="P16" s="739" t="s">
        <v>38</v>
      </c>
      <c r="Q16" s="706">
        <v>45995</v>
      </c>
      <c r="R16" s="363" t="s">
        <v>740</v>
      </c>
      <c r="S16" s="373" t="s">
        <v>741</v>
      </c>
      <c r="T16" s="373" t="s">
        <v>741</v>
      </c>
      <c r="U16" s="707">
        <v>5052</v>
      </c>
      <c r="V16" s="740">
        <v>4889</v>
      </c>
      <c r="W16" s="696">
        <f>SUM(U16-V16)</f>
        <v>163</v>
      </c>
      <c r="X16" s="365">
        <f>IFERROR($V16/$U16, 0)</f>
        <v>0.967735550277118</v>
      </c>
      <c r="Y16" s="706">
        <v>46001</v>
      </c>
      <c r="Z16" s="698">
        <v>0</v>
      </c>
      <c r="AA16" s="698">
        <v>0</v>
      </c>
      <c r="AB16" s="707">
        <v>0</v>
      </c>
      <c r="AC16" s="699" t="s">
        <v>781</v>
      </c>
    </row>
    <row r="17" spans="1:29" ht="39.75" customHeight="1">
      <c r="A17" s="738" t="s">
        <v>782</v>
      </c>
      <c r="B17" s="377" t="s">
        <v>37</v>
      </c>
      <c r="C17" s="690">
        <v>46081</v>
      </c>
      <c r="D17" s="702" t="s">
        <v>52</v>
      </c>
      <c r="E17" s="701">
        <v>46043</v>
      </c>
      <c r="F17" s="702" t="s">
        <v>51</v>
      </c>
      <c r="G17" s="702" t="s">
        <v>783</v>
      </c>
      <c r="H17" s="703">
        <v>61</v>
      </c>
      <c r="I17" s="372" t="s">
        <v>739</v>
      </c>
      <c r="J17" s="703" t="s">
        <v>30</v>
      </c>
      <c r="K17" s="692"/>
      <c r="L17" s="701">
        <v>46038</v>
      </c>
      <c r="M17" s="703" t="s">
        <v>110</v>
      </c>
      <c r="N17" s="713">
        <v>56650</v>
      </c>
      <c r="O17" s="703" t="s">
        <v>110</v>
      </c>
      <c r="P17" s="739" t="s">
        <v>38</v>
      </c>
      <c r="Q17" s="706">
        <v>46038</v>
      </c>
      <c r="R17" s="363" t="s">
        <v>740</v>
      </c>
      <c r="S17" s="373" t="s">
        <v>741</v>
      </c>
      <c r="T17" s="373" t="s">
        <v>741</v>
      </c>
      <c r="U17" s="707">
        <v>4641</v>
      </c>
      <c r="V17" s="740">
        <v>4757</v>
      </c>
      <c r="W17" s="696">
        <f>SUM(U17-V17)</f>
        <v>-116</v>
      </c>
      <c r="X17" s="365">
        <f>IFERROR($V17/$U17, 0)</f>
        <v>1.0249946132299073</v>
      </c>
      <c r="Y17" s="706">
        <v>46051</v>
      </c>
      <c r="Z17" s="698">
        <v>0</v>
      </c>
      <c r="AA17" s="698">
        <v>0</v>
      </c>
      <c r="AB17" s="707">
        <v>0</v>
      </c>
      <c r="AC17" s="699" t="s">
        <v>784</v>
      </c>
    </row>
    <row r="18" spans="1:29" ht="39.75" customHeight="1">
      <c r="A18" s="616" t="s">
        <v>785</v>
      </c>
      <c r="B18" s="377" t="s">
        <v>37</v>
      </c>
      <c r="C18" s="360">
        <v>46053</v>
      </c>
      <c r="D18" s="366" t="s">
        <v>52</v>
      </c>
      <c r="E18" s="367">
        <v>45964</v>
      </c>
      <c r="F18" s="366" t="s">
        <v>51</v>
      </c>
      <c r="G18" s="368"/>
      <c r="H18" s="369">
        <v>82</v>
      </c>
      <c r="I18" s="372" t="s">
        <v>739</v>
      </c>
      <c r="J18" s="369" t="s">
        <v>30</v>
      </c>
      <c r="K18" s="362"/>
      <c r="L18" s="367" t="s">
        <v>260</v>
      </c>
      <c r="M18" s="369" t="s">
        <v>110</v>
      </c>
      <c r="N18" s="635">
        <v>101871</v>
      </c>
      <c r="O18" s="369" t="s">
        <v>110</v>
      </c>
      <c r="P18" s="484" t="s">
        <v>38</v>
      </c>
      <c r="Q18" s="370">
        <v>45965</v>
      </c>
      <c r="R18" s="370">
        <v>46042</v>
      </c>
      <c r="S18" s="373" t="s">
        <v>741</v>
      </c>
      <c r="T18" s="373" t="s">
        <v>741</v>
      </c>
      <c r="U18" s="9">
        <v>8100</v>
      </c>
      <c r="V18" s="485">
        <v>7972</v>
      </c>
      <c r="W18" s="364">
        <f>SUM(U18-V18)</f>
        <v>128</v>
      </c>
      <c r="X18" s="365">
        <f>IFERROR($V18/$U18, 0)</f>
        <v>0.98419753086419748</v>
      </c>
      <c r="Y18" s="370">
        <v>45973</v>
      </c>
      <c r="Z18" s="280">
        <v>0</v>
      </c>
      <c r="AA18" s="280">
        <v>0</v>
      </c>
      <c r="AB18" s="9">
        <v>0</v>
      </c>
      <c r="AC18" s="809" t="s">
        <v>786</v>
      </c>
    </row>
    <row r="19" spans="1:29" ht="39.75" customHeight="1">
      <c r="A19" s="616" t="s">
        <v>787</v>
      </c>
      <c r="B19" s="377" t="s">
        <v>37</v>
      </c>
      <c r="C19" s="360">
        <v>46053</v>
      </c>
      <c r="D19" s="366" t="s">
        <v>52</v>
      </c>
      <c r="E19" s="367">
        <v>45974</v>
      </c>
      <c r="F19" s="366" t="s">
        <v>51</v>
      </c>
      <c r="G19" s="368" t="s">
        <v>788</v>
      </c>
      <c r="H19" s="369">
        <v>77</v>
      </c>
      <c r="I19" s="372" t="s">
        <v>739</v>
      </c>
      <c r="J19" s="369" t="s">
        <v>30</v>
      </c>
      <c r="K19" s="362"/>
      <c r="L19" s="367">
        <v>45965</v>
      </c>
      <c r="M19" s="369" t="s">
        <v>110</v>
      </c>
      <c r="N19" s="635">
        <v>90786</v>
      </c>
      <c r="O19" s="369" t="s">
        <v>110</v>
      </c>
      <c r="P19" s="484" t="s">
        <v>38</v>
      </c>
      <c r="Q19" s="370">
        <v>45965</v>
      </c>
      <c r="R19" s="370">
        <v>46042</v>
      </c>
      <c r="S19" s="373" t="s">
        <v>741</v>
      </c>
      <c r="T19" s="373" t="s">
        <v>741</v>
      </c>
      <c r="U19" s="9">
        <v>8013</v>
      </c>
      <c r="V19" s="485">
        <v>7885</v>
      </c>
      <c r="W19" s="364">
        <f>SUM(U19-V19)</f>
        <v>128</v>
      </c>
      <c r="X19" s="365">
        <f>IFERROR($V19/$U19, 0)</f>
        <v>0.98402595781854485</v>
      </c>
      <c r="Y19" s="370">
        <v>45979</v>
      </c>
      <c r="Z19" s="280">
        <v>0</v>
      </c>
      <c r="AA19" s="280">
        <v>0</v>
      </c>
      <c r="AB19" s="9">
        <v>0</v>
      </c>
      <c r="AC19" s="809" t="s">
        <v>786</v>
      </c>
    </row>
    <row r="20" spans="1:29" ht="39.75" customHeight="1">
      <c r="A20" s="790" t="s">
        <v>789</v>
      </c>
      <c r="B20" s="311" t="s">
        <v>37</v>
      </c>
      <c r="C20" s="690">
        <v>46040</v>
      </c>
      <c r="D20" s="702" t="s">
        <v>52</v>
      </c>
      <c r="E20" s="701">
        <v>45996</v>
      </c>
      <c r="F20" s="702" t="s">
        <v>51</v>
      </c>
      <c r="G20" s="702" t="s">
        <v>790</v>
      </c>
      <c r="H20" s="703">
        <v>78</v>
      </c>
      <c r="I20" s="372" t="s">
        <v>739</v>
      </c>
      <c r="J20" s="703" t="s">
        <v>30</v>
      </c>
      <c r="K20" s="692"/>
      <c r="L20" s="367" t="s">
        <v>260</v>
      </c>
      <c r="M20" s="703" t="s">
        <v>110</v>
      </c>
      <c r="N20" s="713">
        <v>84477</v>
      </c>
      <c r="O20" s="703" t="s">
        <v>110</v>
      </c>
      <c r="P20" s="739" t="s">
        <v>38</v>
      </c>
      <c r="Q20" s="706">
        <v>46000</v>
      </c>
      <c r="R20" s="363" t="s">
        <v>740</v>
      </c>
      <c r="S20" s="373" t="s">
        <v>741</v>
      </c>
      <c r="T20" s="373" t="s">
        <v>741</v>
      </c>
      <c r="U20" s="707">
        <v>6758</v>
      </c>
      <c r="V20" s="765">
        <v>6565</v>
      </c>
      <c r="W20" s="732">
        <f>SUM(U20-V20)</f>
        <v>193</v>
      </c>
      <c r="X20" s="3">
        <f>IFERROR($V20/$U20, 0)</f>
        <v>0.97144125480911514</v>
      </c>
      <c r="Y20" s="789">
        <v>46006</v>
      </c>
      <c r="Z20" s="698">
        <v>0</v>
      </c>
      <c r="AA20" s="805">
        <v>0</v>
      </c>
      <c r="AB20" s="806">
        <v>0</v>
      </c>
      <c r="AC20" s="810" t="s">
        <v>791</v>
      </c>
    </row>
    <row r="21" spans="1:29" ht="39.75" customHeight="1">
      <c r="A21" s="738" t="s">
        <v>792</v>
      </c>
      <c r="B21" s="691" t="s">
        <v>31</v>
      </c>
      <c r="C21" s="754">
        <v>45838</v>
      </c>
      <c r="D21" s="454" t="s">
        <v>793</v>
      </c>
      <c r="E21" s="750">
        <v>46084</v>
      </c>
      <c r="F21" s="689" t="s">
        <v>57</v>
      </c>
      <c r="G21" s="691" t="s">
        <v>794</v>
      </c>
      <c r="H21" s="692">
        <v>26</v>
      </c>
      <c r="I21" s="1085" t="s">
        <v>739</v>
      </c>
      <c r="J21" s="692" t="s">
        <v>30</v>
      </c>
      <c r="K21" s="692"/>
      <c r="L21" s="367" t="s">
        <v>260</v>
      </c>
      <c r="M21" s="692" t="s">
        <v>110</v>
      </c>
      <c r="N21" s="693">
        <v>12781.6</v>
      </c>
      <c r="O21" s="692" t="s">
        <v>110</v>
      </c>
      <c r="P21" s="739" t="s">
        <v>38</v>
      </c>
      <c r="Q21" s="695">
        <v>46084</v>
      </c>
      <c r="R21" s="363" t="s">
        <v>740</v>
      </c>
      <c r="S21" s="373" t="s">
        <v>741</v>
      </c>
      <c r="T21" s="373" t="s">
        <v>741</v>
      </c>
      <c r="U21" s="333">
        <v>937</v>
      </c>
      <c r="V21" s="740">
        <v>927</v>
      </c>
      <c r="W21" s="696">
        <f>SUM(U21-V21)</f>
        <v>10</v>
      </c>
      <c r="X21" s="365">
        <f>IFERROR($V21/$U21, 0)</f>
        <v>0.98932764140875129</v>
      </c>
      <c r="Y21" s="706">
        <v>46098</v>
      </c>
      <c r="Z21" s="698">
        <v>1</v>
      </c>
      <c r="AA21" s="698">
        <v>1</v>
      </c>
      <c r="AB21" s="1225">
        <v>1</v>
      </c>
      <c r="AC21" s="729" t="s">
        <v>795</v>
      </c>
    </row>
    <row r="22" spans="1:29" ht="39.75" customHeight="1">
      <c r="A22" s="738" t="s">
        <v>796</v>
      </c>
      <c r="B22" s="691" t="s">
        <v>31</v>
      </c>
      <c r="C22" s="690">
        <v>46073</v>
      </c>
      <c r="D22" s="690" t="s">
        <v>797</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740</v>
      </c>
      <c r="S22" s="373" t="s">
        <v>741</v>
      </c>
      <c r="T22" s="373" t="s">
        <v>741</v>
      </c>
      <c r="U22" s="333">
        <v>3323</v>
      </c>
      <c r="V22" s="740">
        <v>3100</v>
      </c>
      <c r="W22" s="696">
        <f>SUM(U22-V22)</f>
        <v>223</v>
      </c>
      <c r="X22" s="365">
        <f>IFERROR($V22/$U22, 0)</f>
        <v>0.93289196509178451</v>
      </c>
      <c r="Y22" s="706">
        <v>46056</v>
      </c>
      <c r="Z22" s="698">
        <v>1</v>
      </c>
      <c r="AA22" s="698">
        <v>1</v>
      </c>
      <c r="AB22" s="698">
        <v>1</v>
      </c>
      <c r="AC22" s="699" t="s">
        <v>798</v>
      </c>
    </row>
    <row r="23" spans="1:29" ht="39.75" customHeight="1">
      <c r="A23" s="738" t="s">
        <v>799</v>
      </c>
      <c r="B23" s="691" t="s">
        <v>31</v>
      </c>
      <c r="C23" s="690">
        <v>46117</v>
      </c>
      <c r="D23" s="690" t="s">
        <v>56</v>
      </c>
      <c r="E23" s="690">
        <v>46100</v>
      </c>
      <c r="F23" s="375" t="s">
        <v>57</v>
      </c>
      <c r="G23" s="691" t="s">
        <v>800</v>
      </c>
      <c r="H23" s="692">
        <v>0</v>
      </c>
      <c r="I23" s="1085" t="s">
        <v>739</v>
      </c>
      <c r="J23" s="692" t="s">
        <v>30</v>
      </c>
      <c r="K23" s="692"/>
      <c r="L23" s="750" t="s">
        <v>260</v>
      </c>
      <c r="M23" s="692" t="s">
        <v>110</v>
      </c>
      <c r="N23" s="693">
        <v>13022.05</v>
      </c>
      <c r="O23" s="692" t="s">
        <v>110</v>
      </c>
      <c r="P23" s="739" t="s">
        <v>38</v>
      </c>
      <c r="Q23" s="726">
        <v>46097</v>
      </c>
      <c r="R23" s="363" t="s">
        <v>740</v>
      </c>
      <c r="S23" s="373" t="s">
        <v>741</v>
      </c>
      <c r="T23" s="373" t="s">
        <v>741</v>
      </c>
      <c r="U23" s="333">
        <v>923</v>
      </c>
      <c r="V23" s="450">
        <v>918</v>
      </c>
      <c r="W23" s="696">
        <f>SUM(U23-V23)</f>
        <v>5</v>
      </c>
      <c r="X23" s="365">
        <f>IFERROR($V23/$U23, 0)</f>
        <v>0.99458288190682553</v>
      </c>
      <c r="Y23" s="1299">
        <v>46106</v>
      </c>
      <c r="Z23" s="698">
        <v>0</v>
      </c>
      <c r="AA23" s="698">
        <v>0</v>
      </c>
      <c r="AB23" s="696">
        <v>0</v>
      </c>
      <c r="AC23" s="718" t="s">
        <v>801</v>
      </c>
    </row>
    <row r="24" spans="1:29" ht="39.75" customHeight="1">
      <c r="A24" s="616" t="s">
        <v>802</v>
      </c>
      <c r="B24" s="358" t="s">
        <v>31</v>
      </c>
      <c r="C24" s="360">
        <v>46021</v>
      </c>
      <c r="D24" s="358" t="s">
        <v>803</v>
      </c>
      <c r="E24" s="360" t="s">
        <v>260</v>
      </c>
      <c r="F24" s="358" t="s">
        <v>61</v>
      </c>
      <c r="G24" s="361" t="s">
        <v>804</v>
      </c>
      <c r="H24" s="362">
        <v>0</v>
      </c>
      <c r="I24" s="362" t="s">
        <v>739</v>
      </c>
      <c r="J24" s="362" t="s">
        <v>30</v>
      </c>
      <c r="K24" s="362"/>
      <c r="L24" s="360" t="s">
        <v>555</v>
      </c>
      <c r="M24" s="362" t="s">
        <v>110</v>
      </c>
      <c r="N24" s="609">
        <v>1931.75</v>
      </c>
      <c r="O24" s="579" t="s">
        <v>110</v>
      </c>
      <c r="P24" s="1329"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07" t="s">
        <v>805</v>
      </c>
    </row>
    <row r="25" spans="1:29" ht="39.75" customHeight="1">
      <c r="A25" s="790" t="s">
        <v>806</v>
      </c>
      <c r="B25" s="355" t="s">
        <v>41</v>
      </c>
      <c r="C25" s="299">
        <v>46081</v>
      </c>
      <c r="D25" s="702" t="s">
        <v>807</v>
      </c>
      <c r="E25" s="750">
        <v>46059</v>
      </c>
      <c r="F25" s="751" t="s">
        <v>51</v>
      </c>
      <c r="G25" s="751"/>
      <c r="H25" s="752">
        <v>171</v>
      </c>
      <c r="I25" s="301" t="s">
        <v>739</v>
      </c>
      <c r="J25" s="752" t="s">
        <v>36</v>
      </c>
      <c r="K25" s="362"/>
      <c r="L25" s="754">
        <v>46062</v>
      </c>
      <c r="M25" s="703" t="s">
        <v>110</v>
      </c>
      <c r="N25" s="954">
        <v>160211</v>
      </c>
      <c r="O25" s="756" t="s">
        <v>110</v>
      </c>
      <c r="P25" s="1298" t="s">
        <v>38</v>
      </c>
      <c r="Q25" s="764">
        <v>46062</v>
      </c>
      <c r="R25" s="363" t="s">
        <v>740</v>
      </c>
      <c r="S25" s="363">
        <v>46118</v>
      </c>
      <c r="T25" s="373" t="s">
        <v>741</v>
      </c>
      <c r="U25" s="732">
        <v>10731</v>
      </c>
      <c r="V25" s="765">
        <v>10731</v>
      </c>
      <c r="W25" s="732">
        <f>SUM(U25-V25)</f>
        <v>0</v>
      </c>
      <c r="X25" s="29">
        <f>IFERROR($V25/$U25, 0)</f>
        <v>1</v>
      </c>
      <c r="Y25" s="726">
        <v>46070</v>
      </c>
      <c r="Z25" s="826">
        <v>1</v>
      </c>
      <c r="AA25" s="698">
        <v>0</v>
      </c>
      <c r="AB25" s="707">
        <v>0</v>
      </c>
      <c r="AC25" s="728" t="s">
        <v>808</v>
      </c>
    </row>
    <row r="26" spans="1:29" ht="39.75" customHeight="1">
      <c r="A26" s="790" t="s">
        <v>809</v>
      </c>
      <c r="B26" s="1094" t="s">
        <v>40</v>
      </c>
      <c r="C26" s="360">
        <v>46111</v>
      </c>
      <c r="D26" s="366" t="s">
        <v>50</v>
      </c>
      <c r="E26" s="367">
        <v>46085</v>
      </c>
      <c r="F26" s="366" t="s">
        <v>53</v>
      </c>
      <c r="G26" s="702" t="s">
        <v>810</v>
      </c>
      <c r="H26" s="1013">
        <v>0</v>
      </c>
      <c r="I26" s="304" t="s">
        <v>739</v>
      </c>
      <c r="J26" s="756" t="s">
        <v>30</v>
      </c>
      <c r="K26" s="362"/>
      <c r="L26" s="750" t="s">
        <v>260</v>
      </c>
      <c r="M26" s="756" t="s">
        <v>110</v>
      </c>
      <c r="N26" s="828">
        <v>12316.35</v>
      </c>
      <c r="O26" s="945" t="s">
        <v>110</v>
      </c>
      <c r="P26" s="1298" t="s">
        <v>38</v>
      </c>
      <c r="Q26" s="1010">
        <v>46086</v>
      </c>
      <c r="R26" s="363" t="s">
        <v>740</v>
      </c>
      <c r="S26" s="373" t="s">
        <v>741</v>
      </c>
      <c r="T26" s="373" t="s">
        <v>741</v>
      </c>
      <c r="U26" s="1011">
        <v>7</v>
      </c>
      <c r="V26" s="1297">
        <v>7</v>
      </c>
      <c r="W26" s="1005">
        <f>SUM(U26-V26)</f>
        <v>0</v>
      </c>
      <c r="X26" s="365">
        <f>IFERROR($V26/$U26, 0)</f>
        <v>1</v>
      </c>
      <c r="Y26" s="1017">
        <v>46106</v>
      </c>
      <c r="Z26" s="826">
        <v>1</v>
      </c>
      <c r="AA26" s="830">
        <v>0</v>
      </c>
      <c r="AB26" s="744">
        <v>0</v>
      </c>
      <c r="AC26" s="699" t="s">
        <v>811</v>
      </c>
    </row>
    <row r="27" spans="1:29" ht="39.75" customHeight="1">
      <c r="A27" s="790" t="s">
        <v>812</v>
      </c>
      <c r="B27" s="1094" t="s">
        <v>40</v>
      </c>
      <c r="C27" s="360">
        <v>46111</v>
      </c>
      <c r="D27" s="702" t="s">
        <v>52</v>
      </c>
      <c r="E27" s="367">
        <v>46085</v>
      </c>
      <c r="F27" s="366" t="s">
        <v>53</v>
      </c>
      <c r="G27" s="702" t="s">
        <v>813</v>
      </c>
      <c r="H27" s="1013">
        <v>0</v>
      </c>
      <c r="I27" s="304" t="s">
        <v>739</v>
      </c>
      <c r="J27" s="756" t="s">
        <v>30</v>
      </c>
      <c r="K27" s="362"/>
      <c r="L27" s="750" t="s">
        <v>260</v>
      </c>
      <c r="M27" s="756" t="s">
        <v>110</v>
      </c>
      <c r="N27" s="828">
        <v>151170.79999999999</v>
      </c>
      <c r="O27" s="756" t="s">
        <v>110</v>
      </c>
      <c r="P27" s="1298" t="s">
        <v>38</v>
      </c>
      <c r="Q27" s="1010">
        <v>46086</v>
      </c>
      <c r="R27" s="363" t="s">
        <v>740</v>
      </c>
      <c r="S27" s="373" t="s">
        <v>741</v>
      </c>
      <c r="T27" s="373" t="s">
        <v>741</v>
      </c>
      <c r="U27" s="1011">
        <v>11789</v>
      </c>
      <c r="V27" s="1297">
        <v>11958</v>
      </c>
      <c r="W27" s="1005">
        <f t="shared" ref="W27" si="0">SUM(U27-V27)</f>
        <v>-169</v>
      </c>
      <c r="X27" s="365">
        <f t="shared" ref="X27" si="1">IFERROR($V27/$U27, 0)</f>
        <v>1.0143353974043601</v>
      </c>
      <c r="Y27" s="1017">
        <v>46099</v>
      </c>
      <c r="Z27" s="826">
        <v>1</v>
      </c>
      <c r="AA27" s="830">
        <v>0</v>
      </c>
      <c r="AB27" s="744">
        <v>0</v>
      </c>
      <c r="AC27" s="699" t="s">
        <v>811</v>
      </c>
    </row>
    <row r="28" spans="1:29" ht="39.75" customHeight="1">
      <c r="A28" s="616" t="s">
        <v>814</v>
      </c>
      <c r="B28" s="1094" t="s">
        <v>40</v>
      </c>
      <c r="C28" s="360">
        <v>46111</v>
      </c>
      <c r="D28" s="366" t="s">
        <v>50</v>
      </c>
      <c r="E28" s="367">
        <v>46087</v>
      </c>
      <c r="F28" s="702" t="s">
        <v>51</v>
      </c>
      <c r="G28" s="702" t="s">
        <v>815</v>
      </c>
      <c r="H28" s="1013">
        <v>0</v>
      </c>
      <c r="I28" s="304" t="s">
        <v>739</v>
      </c>
      <c r="J28" s="756" t="s">
        <v>30</v>
      </c>
      <c r="K28" s="362"/>
      <c r="L28" s="750" t="s">
        <v>260</v>
      </c>
      <c r="M28" s="756" t="s">
        <v>110</v>
      </c>
      <c r="N28" s="828">
        <v>6808.8</v>
      </c>
      <c r="O28" s="756" t="s">
        <v>110</v>
      </c>
      <c r="P28" s="1298" t="s">
        <v>38</v>
      </c>
      <c r="Q28" s="1010">
        <v>46087</v>
      </c>
      <c r="R28" s="363" t="s">
        <v>740</v>
      </c>
      <c r="S28" s="373" t="s">
        <v>741</v>
      </c>
      <c r="T28" s="373" t="s">
        <v>741</v>
      </c>
      <c r="U28" s="1011">
        <v>508</v>
      </c>
      <c r="V28" s="1297">
        <v>513</v>
      </c>
      <c r="W28" s="1005">
        <f>SUM(U28-V28)</f>
        <v>-5</v>
      </c>
      <c r="X28" s="365">
        <f>IFERROR($V28/$U28, 0)</f>
        <v>1.0098425196850394</v>
      </c>
      <c r="Y28" s="1017">
        <v>46105</v>
      </c>
      <c r="Z28" s="826">
        <v>1</v>
      </c>
      <c r="AA28" s="826">
        <v>1</v>
      </c>
      <c r="AB28" s="826">
        <v>1</v>
      </c>
      <c r="AC28" s="699" t="s">
        <v>816</v>
      </c>
    </row>
    <row r="29" spans="1:29" ht="39.75" customHeight="1">
      <c r="A29" s="1331" t="s">
        <v>817</v>
      </c>
      <c r="B29" s="1094" t="s">
        <v>40</v>
      </c>
      <c r="C29" s="360">
        <v>46111</v>
      </c>
      <c r="D29" s="1293" t="s">
        <v>52</v>
      </c>
      <c r="E29" s="367">
        <v>46106</v>
      </c>
      <c r="F29" s="702" t="s">
        <v>51</v>
      </c>
      <c r="G29" s="702" t="s">
        <v>818</v>
      </c>
      <c r="H29" s="1013">
        <v>0</v>
      </c>
      <c r="I29" s="304" t="s">
        <v>739</v>
      </c>
      <c r="J29" s="756" t="s">
        <v>30</v>
      </c>
      <c r="K29" s="362"/>
      <c r="L29" s="1332" t="s">
        <v>260</v>
      </c>
      <c r="M29" s="756" t="s">
        <v>110</v>
      </c>
      <c r="N29" s="828">
        <v>24122.75</v>
      </c>
      <c r="O29" s="756" t="s">
        <v>110</v>
      </c>
      <c r="P29" s="1298" t="s">
        <v>38</v>
      </c>
      <c r="Q29" s="370">
        <v>46087</v>
      </c>
      <c r="R29" s="363" t="s">
        <v>740</v>
      </c>
      <c r="S29" s="373" t="s">
        <v>741</v>
      </c>
      <c r="T29" s="373" t="s">
        <v>741</v>
      </c>
      <c r="U29" s="9">
        <v>1925</v>
      </c>
      <c r="V29" s="485">
        <v>1871</v>
      </c>
      <c r="W29" s="364">
        <f>SUM(U29-V29)</f>
        <v>54</v>
      </c>
      <c r="X29" s="365">
        <f>IFERROR($V29/$U29, 0)</f>
        <v>0.97194805194805189</v>
      </c>
      <c r="Y29" s="21">
        <v>46111</v>
      </c>
      <c r="Z29" s="826">
        <v>1</v>
      </c>
      <c r="AA29" s="826">
        <v>1</v>
      </c>
      <c r="AB29" s="826">
        <v>1</v>
      </c>
      <c r="AC29" s="1295" t="s">
        <v>819</v>
      </c>
    </row>
    <row r="30" spans="1:29" ht="39.75" customHeight="1">
      <c r="A30" s="616" t="s">
        <v>820</v>
      </c>
      <c r="B30" s="1094" t="s">
        <v>40</v>
      </c>
      <c r="C30" s="360">
        <v>46111</v>
      </c>
      <c r="D30" s="1293" t="s">
        <v>52</v>
      </c>
      <c r="E30" s="367">
        <v>46106</v>
      </c>
      <c r="F30" s="702" t="s">
        <v>51</v>
      </c>
      <c r="G30" s="702" t="s">
        <v>821</v>
      </c>
      <c r="H30" s="1013">
        <v>0</v>
      </c>
      <c r="I30" s="304" t="s">
        <v>739</v>
      </c>
      <c r="J30" s="756" t="s">
        <v>30</v>
      </c>
      <c r="K30" s="362"/>
      <c r="L30" s="1332" t="s">
        <v>260</v>
      </c>
      <c r="M30" s="756" t="s">
        <v>110</v>
      </c>
      <c r="N30" s="828">
        <v>26639.1</v>
      </c>
      <c r="O30" s="756" t="s">
        <v>110</v>
      </c>
      <c r="P30" s="1298" t="s">
        <v>38</v>
      </c>
      <c r="Q30" s="370">
        <v>46087</v>
      </c>
      <c r="R30" s="363" t="s">
        <v>740</v>
      </c>
      <c r="S30" s="373" t="s">
        <v>741</v>
      </c>
      <c r="T30" s="373" t="s">
        <v>741</v>
      </c>
      <c r="U30" s="9">
        <v>2136</v>
      </c>
      <c r="V30" s="485">
        <v>2157</v>
      </c>
      <c r="W30" s="364">
        <f>SUM(U30-V30)</f>
        <v>-21</v>
      </c>
      <c r="X30" s="365">
        <f>IFERROR($V30/$U30, 0)</f>
        <v>1.0098314606741574</v>
      </c>
      <c r="Y30" s="21">
        <v>46112</v>
      </c>
      <c r="Z30" s="826">
        <v>1</v>
      </c>
      <c r="AA30" s="826">
        <v>1</v>
      </c>
      <c r="AB30" s="826">
        <v>1</v>
      </c>
      <c r="AC30" s="1295" t="s">
        <v>819</v>
      </c>
    </row>
    <row r="31" spans="1:29" ht="39.75" customHeight="1">
      <c r="A31" s="616" t="s">
        <v>822</v>
      </c>
      <c r="B31" s="1094" t="s">
        <v>40</v>
      </c>
      <c r="C31" s="360">
        <v>46140</v>
      </c>
      <c r="D31" s="702" t="s">
        <v>52</v>
      </c>
      <c r="E31" s="367">
        <v>46106</v>
      </c>
      <c r="F31" s="702" t="s">
        <v>51</v>
      </c>
      <c r="G31" s="702" t="s">
        <v>823</v>
      </c>
      <c r="H31" s="1013">
        <v>0</v>
      </c>
      <c r="I31" s="304" t="s">
        <v>739</v>
      </c>
      <c r="J31" s="756" t="s">
        <v>30</v>
      </c>
      <c r="K31" s="362"/>
      <c r="L31" s="1332" t="s">
        <v>260</v>
      </c>
      <c r="M31" s="756" t="s">
        <v>110</v>
      </c>
      <c r="N31" s="828">
        <v>1698.25</v>
      </c>
      <c r="O31" s="756" t="s">
        <v>110</v>
      </c>
      <c r="P31" s="1298" t="s">
        <v>38</v>
      </c>
      <c r="Q31" s="1010">
        <v>46087</v>
      </c>
      <c r="R31" s="363" t="s">
        <v>740</v>
      </c>
      <c r="S31" s="373" t="s">
        <v>741</v>
      </c>
      <c r="T31" s="373" t="s">
        <v>741</v>
      </c>
      <c r="U31" s="1011">
        <v>105</v>
      </c>
      <c r="V31" s="1297">
        <v>102</v>
      </c>
      <c r="W31" s="1005">
        <f t="shared" ref="W31:W32" si="2">SUM(U31-V31)</f>
        <v>3</v>
      </c>
      <c r="X31" s="365">
        <f t="shared" ref="X31:X32" si="3">IFERROR($V31/$U31, 0)</f>
        <v>0.97142857142857142</v>
      </c>
      <c r="Y31" s="1017">
        <v>46119</v>
      </c>
      <c r="Z31" s="826">
        <v>0</v>
      </c>
      <c r="AA31" s="830">
        <v>0</v>
      </c>
      <c r="AB31" s="744">
        <v>0</v>
      </c>
      <c r="AC31" s="699" t="s">
        <v>819</v>
      </c>
    </row>
    <row r="32" spans="1:29" ht="39.75" customHeight="1">
      <c r="A32" s="616" t="s">
        <v>824</v>
      </c>
      <c r="B32" s="1094" t="s">
        <v>40</v>
      </c>
      <c r="C32" s="360">
        <v>46140</v>
      </c>
      <c r="D32" s="366" t="s">
        <v>52</v>
      </c>
      <c r="E32" s="367">
        <v>46106</v>
      </c>
      <c r="F32" s="702" t="s">
        <v>51</v>
      </c>
      <c r="G32" s="702" t="s">
        <v>825</v>
      </c>
      <c r="H32" s="1013">
        <v>0</v>
      </c>
      <c r="I32" s="304" t="s">
        <v>739</v>
      </c>
      <c r="J32" s="756" t="s">
        <v>30</v>
      </c>
      <c r="K32" s="362"/>
      <c r="L32" s="1332" t="s">
        <v>260</v>
      </c>
      <c r="M32" s="756" t="s">
        <v>110</v>
      </c>
      <c r="N32" s="828">
        <v>5779.1</v>
      </c>
      <c r="O32" s="756" t="s">
        <v>110</v>
      </c>
      <c r="P32" s="1298" t="s">
        <v>38</v>
      </c>
      <c r="Q32" s="1010">
        <v>46106</v>
      </c>
      <c r="R32" s="363" t="s">
        <v>740</v>
      </c>
      <c r="S32" s="373" t="s">
        <v>741</v>
      </c>
      <c r="T32" s="373" t="s">
        <v>741</v>
      </c>
      <c r="U32" s="1011">
        <v>406</v>
      </c>
      <c r="V32" s="1297">
        <v>417</v>
      </c>
      <c r="W32" s="1005">
        <f t="shared" si="2"/>
        <v>-11</v>
      </c>
      <c r="X32" s="365">
        <f t="shared" si="3"/>
        <v>1.0270935960591132</v>
      </c>
      <c r="Y32" s="1017">
        <v>46119</v>
      </c>
      <c r="Z32" s="826">
        <v>0</v>
      </c>
      <c r="AA32" s="830">
        <v>0</v>
      </c>
      <c r="AB32" s="744">
        <v>0</v>
      </c>
      <c r="AC32" s="699" t="s">
        <v>819</v>
      </c>
    </row>
    <row r="33" spans="1:29" ht="39.75" customHeight="1">
      <c r="A33" s="616" t="s">
        <v>826</v>
      </c>
      <c r="B33" s="1094" t="s">
        <v>40</v>
      </c>
      <c r="C33" s="360">
        <v>46111</v>
      </c>
      <c r="D33" s="366" t="s">
        <v>50</v>
      </c>
      <c r="E33" s="367">
        <v>46087</v>
      </c>
      <c r="F33" s="702" t="s">
        <v>51</v>
      </c>
      <c r="G33" s="702" t="s">
        <v>827</v>
      </c>
      <c r="H33" s="1013">
        <v>0</v>
      </c>
      <c r="I33" s="304" t="s">
        <v>739</v>
      </c>
      <c r="J33" s="756" t="s">
        <v>30</v>
      </c>
      <c r="K33" s="362"/>
      <c r="L33" s="1332" t="s">
        <v>260</v>
      </c>
      <c r="M33" s="756" t="s">
        <v>110</v>
      </c>
      <c r="N33" s="828">
        <v>9496.2000000000007</v>
      </c>
      <c r="O33" s="756" t="s">
        <v>110</v>
      </c>
      <c r="P33" s="1298" t="s">
        <v>38</v>
      </c>
      <c r="Q33" s="1010">
        <v>46087</v>
      </c>
      <c r="R33" s="363" t="s">
        <v>740</v>
      </c>
      <c r="S33" s="373" t="s">
        <v>741</v>
      </c>
      <c r="T33" s="373" t="s">
        <v>741</v>
      </c>
      <c r="U33" s="1011">
        <v>742</v>
      </c>
      <c r="V33" s="1297">
        <v>752</v>
      </c>
      <c r="W33" s="1005">
        <f t="shared" ref="W33" si="4">SUM(U33-V33)</f>
        <v>-10</v>
      </c>
      <c r="X33" s="365">
        <f t="shared" ref="X33" si="5">IFERROR($V33/$U33, 0)</f>
        <v>1.013477088948787</v>
      </c>
      <c r="Y33" s="1017">
        <v>46115</v>
      </c>
      <c r="Z33" s="826">
        <v>1</v>
      </c>
      <c r="AA33" s="826">
        <v>1</v>
      </c>
      <c r="AB33" s="826">
        <v>1</v>
      </c>
      <c r="AC33" s="699" t="s">
        <v>811</v>
      </c>
    </row>
    <row r="34" spans="1:29" ht="39.75" customHeight="1">
      <c r="A34" s="616" t="s">
        <v>828</v>
      </c>
      <c r="B34" s="1094" t="s">
        <v>40</v>
      </c>
      <c r="C34" s="360">
        <v>46111</v>
      </c>
      <c r="D34" s="366" t="s">
        <v>50</v>
      </c>
      <c r="E34" s="367">
        <v>46097</v>
      </c>
      <c r="F34" s="702" t="s">
        <v>51</v>
      </c>
      <c r="G34" s="702" t="s">
        <v>829</v>
      </c>
      <c r="H34" s="1013">
        <v>0</v>
      </c>
      <c r="I34" s="304" t="s">
        <v>739</v>
      </c>
      <c r="J34" s="756" t="s">
        <v>30</v>
      </c>
      <c r="K34" s="362"/>
      <c r="L34" s="750" t="s">
        <v>260</v>
      </c>
      <c r="M34" s="756" t="s">
        <v>110</v>
      </c>
      <c r="N34" s="828">
        <v>16760.150000000001</v>
      </c>
      <c r="O34" s="756" t="s">
        <v>110</v>
      </c>
      <c r="P34" s="1298" t="s">
        <v>38</v>
      </c>
      <c r="Q34" s="1010">
        <v>46097</v>
      </c>
      <c r="R34" s="363" t="s">
        <v>740</v>
      </c>
      <c r="S34" s="373" t="s">
        <v>741</v>
      </c>
      <c r="T34" s="373" t="s">
        <v>741</v>
      </c>
      <c r="U34" s="1011">
        <v>1329</v>
      </c>
      <c r="V34" s="1297">
        <v>1349</v>
      </c>
      <c r="W34" s="1005">
        <f t="shared" ref="W34" si="6">SUM(U34-V34)</f>
        <v>-20</v>
      </c>
      <c r="X34" s="365">
        <f t="shared" ref="X34" si="7">IFERROR($V34/$U34, 0)</f>
        <v>1.0150489089541008</v>
      </c>
      <c r="Y34" s="1017">
        <v>46111</v>
      </c>
      <c r="Z34" s="826">
        <v>1</v>
      </c>
      <c r="AA34" s="826">
        <v>1</v>
      </c>
      <c r="AB34" s="826">
        <v>1</v>
      </c>
      <c r="AC34" s="699" t="s">
        <v>816</v>
      </c>
    </row>
    <row r="35" spans="1:29" ht="39.75" customHeight="1">
      <c r="A35" s="616" t="s">
        <v>830</v>
      </c>
      <c r="B35" s="1094" t="s">
        <v>40</v>
      </c>
      <c r="C35" s="360">
        <v>46111</v>
      </c>
      <c r="D35" s="366" t="s">
        <v>50</v>
      </c>
      <c r="E35" s="367">
        <v>46097</v>
      </c>
      <c r="F35" s="702" t="s">
        <v>51</v>
      </c>
      <c r="G35" s="702" t="s">
        <v>815</v>
      </c>
      <c r="H35" s="1013">
        <v>0</v>
      </c>
      <c r="I35" s="304" t="s">
        <v>739</v>
      </c>
      <c r="J35" s="756" t="s">
        <v>30</v>
      </c>
      <c r="K35" s="362"/>
      <c r="L35" s="750" t="s">
        <v>260</v>
      </c>
      <c r="M35" s="756" t="s">
        <v>110</v>
      </c>
      <c r="N35" s="828">
        <v>14178.2</v>
      </c>
      <c r="O35" s="756" t="s">
        <v>110</v>
      </c>
      <c r="P35" s="1298" t="s">
        <v>38</v>
      </c>
      <c r="Q35" s="1010">
        <v>46097</v>
      </c>
      <c r="R35" s="363" t="s">
        <v>740</v>
      </c>
      <c r="S35" s="373" t="s">
        <v>741</v>
      </c>
      <c r="T35" s="373" t="s">
        <v>741</v>
      </c>
      <c r="U35" s="1011">
        <v>1132</v>
      </c>
      <c r="V35" s="1297">
        <v>1178</v>
      </c>
      <c r="W35" s="1005">
        <f t="shared" ref="W35" si="8">SUM(U35-V35)</f>
        <v>-46</v>
      </c>
      <c r="X35" s="365">
        <f t="shared" ref="X35" si="9">IFERROR($V35/$U35, 0)</f>
        <v>1.0406360424028269</v>
      </c>
      <c r="Y35" s="1017">
        <v>46107</v>
      </c>
      <c r="Z35" s="826">
        <v>0</v>
      </c>
      <c r="AA35" s="830">
        <v>0</v>
      </c>
      <c r="AB35" s="744">
        <v>0</v>
      </c>
      <c r="AC35" s="699" t="s">
        <v>816</v>
      </c>
    </row>
    <row r="36" spans="1:29" ht="39.75" customHeight="1">
      <c r="A36" s="738" t="s">
        <v>431</v>
      </c>
      <c r="B36" s="359" t="s">
        <v>28</v>
      </c>
      <c r="C36" s="690">
        <v>46080</v>
      </c>
      <c r="D36" s="702" t="s">
        <v>464</v>
      </c>
      <c r="E36" s="701">
        <v>45748</v>
      </c>
      <c r="F36" s="366" t="s">
        <v>59</v>
      </c>
      <c r="G36" s="702" t="s">
        <v>432</v>
      </c>
      <c r="H36" s="703">
        <v>0</v>
      </c>
      <c r="I36" s="703" t="s">
        <v>739</v>
      </c>
      <c r="J36" s="703" t="s">
        <v>30</v>
      </c>
      <c r="K36" s="703"/>
      <c r="L36" s="701">
        <v>46028</v>
      </c>
      <c r="M36" s="703" t="s">
        <v>110</v>
      </c>
      <c r="N36" s="713">
        <v>29634.15</v>
      </c>
      <c r="O36" s="703" t="s">
        <v>110</v>
      </c>
      <c r="P36" s="739" t="s">
        <v>38</v>
      </c>
      <c r="Q36" s="706">
        <v>45743</v>
      </c>
      <c r="R36" s="363" t="s">
        <v>740</v>
      </c>
      <c r="S36" s="373" t="s">
        <v>741</v>
      </c>
      <c r="T36" s="373" t="s">
        <v>741</v>
      </c>
      <c r="U36" s="707">
        <v>1831</v>
      </c>
      <c r="V36" s="740">
        <v>1904</v>
      </c>
      <c r="W36" s="696">
        <f>SUM(U36-V36)</f>
        <v>-73</v>
      </c>
      <c r="X36" s="365">
        <f>IFERROR($V36/$U36, 0)</f>
        <v>1.0398689240851993</v>
      </c>
      <c r="Y36" s="706">
        <v>45790</v>
      </c>
      <c r="Z36" s="698">
        <v>0</v>
      </c>
      <c r="AA36" s="698">
        <v>0</v>
      </c>
      <c r="AB36" s="707">
        <v>0</v>
      </c>
      <c r="AC36" s="718" t="s">
        <v>831</v>
      </c>
    </row>
    <row r="37" spans="1:29" ht="39.75" customHeight="1">
      <c r="A37" s="616" t="s">
        <v>507</v>
      </c>
      <c r="B37" s="359" t="s">
        <v>28</v>
      </c>
      <c r="C37" s="360">
        <v>45991</v>
      </c>
      <c r="D37" s="360" t="s">
        <v>50</v>
      </c>
      <c r="E37" s="367">
        <v>45748</v>
      </c>
      <c r="F37" s="366" t="s">
        <v>59</v>
      </c>
      <c r="G37" s="368" t="s">
        <v>832</v>
      </c>
      <c r="H37" s="369">
        <v>0</v>
      </c>
      <c r="I37" s="369" t="s">
        <v>739</v>
      </c>
      <c r="J37" s="362" t="s">
        <v>30</v>
      </c>
      <c r="K37" s="589"/>
      <c r="L37" s="367">
        <v>45741</v>
      </c>
      <c r="M37" s="362" t="s">
        <v>110</v>
      </c>
      <c r="N37" s="635">
        <v>17203.45</v>
      </c>
      <c r="O37" s="362" t="s">
        <v>110</v>
      </c>
      <c r="P37" s="484" t="s">
        <v>38</v>
      </c>
      <c r="Q37" s="370">
        <v>45742</v>
      </c>
      <c r="R37" s="363" t="s">
        <v>740</v>
      </c>
      <c r="S37" s="373" t="s">
        <v>741</v>
      </c>
      <c r="T37" s="373" t="s">
        <v>741</v>
      </c>
      <c r="U37" s="9">
        <v>1157</v>
      </c>
      <c r="V37" s="485">
        <v>1321</v>
      </c>
      <c r="W37" s="364">
        <f>SUM(U37-V37)</f>
        <v>-164</v>
      </c>
      <c r="X37" s="365">
        <f>IFERROR($V37/$U37, 0)</f>
        <v>1.1417458945548833</v>
      </c>
      <c r="Y37" s="370">
        <v>45925</v>
      </c>
      <c r="Z37" s="280">
        <v>0</v>
      </c>
      <c r="AA37" s="280">
        <v>0</v>
      </c>
      <c r="AB37" s="1086">
        <v>0</v>
      </c>
      <c r="AC37" s="847" t="s">
        <v>833</v>
      </c>
    </row>
    <row r="38" spans="1:29" ht="39.75" customHeight="1">
      <c r="A38" s="667" t="s">
        <v>433</v>
      </c>
      <c r="B38" s="568" t="s">
        <v>28</v>
      </c>
      <c r="C38" s="598">
        <v>45991</v>
      </c>
      <c r="D38" s="677" t="s">
        <v>50</v>
      </c>
      <c r="E38" s="24">
        <v>45779</v>
      </c>
      <c r="F38" s="569" t="s">
        <v>59</v>
      </c>
      <c r="G38" s="571" t="s">
        <v>434</v>
      </c>
      <c r="H38" s="572">
        <v>0</v>
      </c>
      <c r="I38" s="369" t="s">
        <v>739</v>
      </c>
      <c r="J38" s="362" t="s">
        <v>30</v>
      </c>
      <c r="K38" s="605"/>
      <c r="L38" s="19">
        <v>45742</v>
      </c>
      <c r="M38" s="607" t="s">
        <v>110</v>
      </c>
      <c r="N38" s="670">
        <v>23800.25</v>
      </c>
      <c r="O38" s="300" t="s">
        <v>110</v>
      </c>
      <c r="P38" s="1328" t="s">
        <v>38</v>
      </c>
      <c r="Q38" s="21">
        <v>45743</v>
      </c>
      <c r="R38" s="363" t="s">
        <v>740</v>
      </c>
      <c r="S38" s="373" t="s">
        <v>741</v>
      </c>
      <c r="T38" s="373" t="s">
        <v>741</v>
      </c>
      <c r="U38" s="5">
        <v>1697</v>
      </c>
      <c r="V38" s="645">
        <v>1815</v>
      </c>
      <c r="W38" s="364">
        <f>SUM(U38-V38)</f>
        <v>-118</v>
      </c>
      <c r="X38" s="256">
        <f>IFERROR($V38/$U38, 0)</f>
        <v>1.0695344725987035</v>
      </c>
      <c r="Y38" s="21">
        <v>45791</v>
      </c>
      <c r="Z38" s="464">
        <v>1</v>
      </c>
      <c r="AA38" s="464">
        <v>0</v>
      </c>
      <c r="AB38" s="1124">
        <v>0</v>
      </c>
      <c r="AC38" s="1073" t="s">
        <v>831</v>
      </c>
    </row>
    <row r="39" spans="1:29" ht="39.75" customHeight="1">
      <c r="A39" s="738" t="s">
        <v>435</v>
      </c>
      <c r="B39" s="359" t="s">
        <v>28</v>
      </c>
      <c r="C39" s="690">
        <v>46044</v>
      </c>
      <c r="D39" s="690" t="s">
        <v>50</v>
      </c>
      <c r="E39" s="701">
        <v>45700</v>
      </c>
      <c r="F39" s="701" t="s">
        <v>59</v>
      </c>
      <c r="G39" s="701" t="s">
        <v>436</v>
      </c>
      <c r="H39" s="703">
        <v>0</v>
      </c>
      <c r="I39" s="703" t="s">
        <v>739</v>
      </c>
      <c r="J39" s="703" t="s">
        <v>30</v>
      </c>
      <c r="K39" s="703"/>
      <c r="L39" s="701">
        <v>45700</v>
      </c>
      <c r="M39" s="703" t="s">
        <v>110</v>
      </c>
      <c r="N39" s="713">
        <v>19745.25</v>
      </c>
      <c r="O39" s="703" t="s">
        <v>110</v>
      </c>
      <c r="P39" s="1326" t="s">
        <v>38</v>
      </c>
      <c r="Q39" s="706">
        <v>45696</v>
      </c>
      <c r="R39" s="363" t="s">
        <v>740</v>
      </c>
      <c r="S39" s="373" t="s">
        <v>741</v>
      </c>
      <c r="T39" s="373" t="s">
        <v>741</v>
      </c>
      <c r="U39" s="707">
        <v>1534</v>
      </c>
      <c r="V39" s="740">
        <v>1571</v>
      </c>
      <c r="W39" s="696">
        <f>SUM(U39-V39)</f>
        <v>-37</v>
      </c>
      <c r="X39" s="365">
        <f>IFERROR($V39/$U39, 0)</f>
        <v>1.0241199478487615</v>
      </c>
      <c r="Y39" s="706">
        <v>45736</v>
      </c>
      <c r="Z39" s="698">
        <v>0</v>
      </c>
      <c r="AA39" s="698">
        <v>0</v>
      </c>
      <c r="AB39" s="1125">
        <v>0</v>
      </c>
      <c r="AC39" s="1126" t="s">
        <v>831</v>
      </c>
    </row>
    <row r="40" spans="1:29" ht="39.75" customHeight="1">
      <c r="A40" s="738" t="s">
        <v>437</v>
      </c>
      <c r="B40" s="359" t="s">
        <v>28</v>
      </c>
      <c r="C40" s="690">
        <v>46080</v>
      </c>
      <c r="D40" s="366" t="s">
        <v>464</v>
      </c>
      <c r="E40" s="701">
        <v>45748</v>
      </c>
      <c r="F40" s="366" t="s">
        <v>59</v>
      </c>
      <c r="G40" s="720" t="s">
        <v>438</v>
      </c>
      <c r="H40" s="703">
        <v>0</v>
      </c>
      <c r="I40" s="703" t="s">
        <v>739</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834</v>
      </c>
    </row>
    <row r="41" spans="1:29" ht="39.75" customHeight="1">
      <c r="A41" s="738" t="s">
        <v>835</v>
      </c>
      <c r="B41" s="359" t="s">
        <v>28</v>
      </c>
      <c r="C41" s="690">
        <v>46218</v>
      </c>
      <c r="D41" s="690" t="s">
        <v>836</v>
      </c>
      <c r="E41" s="19" t="s">
        <v>260</v>
      </c>
      <c r="F41" s="702" t="s">
        <v>59</v>
      </c>
      <c r="G41" s="702" t="s">
        <v>837</v>
      </c>
      <c r="H41" s="703">
        <v>380</v>
      </c>
      <c r="I41" s="1085" t="s">
        <v>739</v>
      </c>
      <c r="J41" s="692" t="s">
        <v>36</v>
      </c>
      <c r="K41" s="721"/>
      <c r="L41" s="701">
        <v>45964</v>
      </c>
      <c r="M41" s="703" t="s">
        <v>110</v>
      </c>
      <c r="N41" s="713">
        <v>117414</v>
      </c>
      <c r="O41" s="703" t="s">
        <v>110</v>
      </c>
      <c r="P41" s="1326" t="s">
        <v>38</v>
      </c>
      <c r="Q41" s="706">
        <v>45964</v>
      </c>
      <c r="R41" s="706"/>
      <c r="S41" s="373" t="s">
        <v>741</v>
      </c>
      <c r="T41" s="373" t="s">
        <v>741</v>
      </c>
      <c r="U41" s="707">
        <v>9181</v>
      </c>
      <c r="V41" s="740">
        <v>9179</v>
      </c>
      <c r="W41" s="696">
        <f>SUM(U41-V41)</f>
        <v>2</v>
      </c>
      <c r="X41" s="383">
        <f>IFERROR($V41/$U41, 0)</f>
        <v>0.99978215880623023</v>
      </c>
      <c r="Y41" s="695">
        <v>45992</v>
      </c>
      <c r="Z41" s="698">
        <v>1</v>
      </c>
      <c r="AA41" s="698">
        <v>0</v>
      </c>
      <c r="AB41" s="1086">
        <v>0</v>
      </c>
      <c r="AC41" s="80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U25:U35 S2:T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L242"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739</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739</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739</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741</v>
      </c>
      <c r="AC4" s="258"/>
    </row>
    <row r="5" spans="1:29" ht="39.75" customHeight="1">
      <c r="A5" s="500" t="s">
        <v>115</v>
      </c>
      <c r="B5" s="311" t="s">
        <v>34</v>
      </c>
      <c r="C5" s="299">
        <v>45991</v>
      </c>
      <c r="D5" s="19" t="s">
        <v>854</v>
      </c>
      <c r="E5" s="305">
        <v>45707</v>
      </c>
      <c r="F5" s="18" t="s">
        <v>51</v>
      </c>
      <c r="G5" s="441" t="s">
        <v>116</v>
      </c>
      <c r="H5" s="304">
        <v>0</v>
      </c>
      <c r="I5" s="304" t="s">
        <v>739</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739</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739</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739</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7" t="s">
        <v>876</v>
      </c>
    </row>
    <row r="17" spans="1:29" ht="39.75" customHeight="1">
      <c r="A17" s="812" t="s">
        <v>877</v>
      </c>
      <c r="B17" s="377" t="s">
        <v>34</v>
      </c>
      <c r="C17" s="690">
        <v>46073</v>
      </c>
      <c r="D17" s="702" t="s">
        <v>52</v>
      </c>
      <c r="E17" s="701">
        <v>46055</v>
      </c>
      <c r="F17" s="702" t="s">
        <v>53</v>
      </c>
      <c r="G17" s="702" t="s">
        <v>878</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739</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741</v>
      </c>
      <c r="AB19" s="373" t="s">
        <v>741</v>
      </c>
      <c r="AC19" s="997" t="s">
        <v>885</v>
      </c>
    </row>
    <row r="20" spans="1:29" ht="39.75" customHeight="1">
      <c r="A20" s="1385" t="s">
        <v>886</v>
      </c>
      <c r="B20" s="1160" t="s">
        <v>34</v>
      </c>
      <c r="C20" s="606">
        <v>46053</v>
      </c>
      <c r="D20" s="608" t="s">
        <v>887</v>
      </c>
      <c r="E20" s="634">
        <v>46030</v>
      </c>
      <c r="F20" s="608" t="s">
        <v>53</v>
      </c>
      <c r="G20" s="936"/>
      <c r="H20" s="741">
        <v>0</v>
      </c>
      <c r="I20" s="1162" t="s">
        <v>739</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739</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739</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741</v>
      </c>
      <c r="AB72" s="373" t="s">
        <v>741</v>
      </c>
      <c r="AC72" s="699" t="s">
        <v>961</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739</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980</v>
      </c>
    </row>
    <row r="85" spans="1:29" ht="39.75" customHeight="1">
      <c r="A85" s="559" t="s">
        <v>981</v>
      </c>
      <c r="B85" s="358" t="s">
        <v>31</v>
      </c>
      <c r="C85" s="367">
        <v>45960</v>
      </c>
      <c r="D85" s="360" t="s">
        <v>797</v>
      </c>
      <c r="E85" s="360">
        <v>45932</v>
      </c>
      <c r="F85" s="358" t="s">
        <v>57</v>
      </c>
      <c r="G85" s="361"/>
      <c r="H85" s="362">
        <v>79</v>
      </c>
      <c r="I85" s="1085"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984</v>
      </c>
    </row>
    <row r="87" spans="1:29" ht="39.75" customHeight="1">
      <c r="A87" s="559" t="s">
        <v>985</v>
      </c>
      <c r="B87" s="358" t="s">
        <v>31</v>
      </c>
      <c r="C87" s="367">
        <v>45976</v>
      </c>
      <c r="D87" s="360" t="s">
        <v>56</v>
      </c>
      <c r="E87" s="360">
        <v>45959</v>
      </c>
      <c r="F87" s="358" t="s">
        <v>61</v>
      </c>
      <c r="G87" s="361"/>
      <c r="H87" s="362">
        <v>61</v>
      </c>
      <c r="I87" s="1085"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986</v>
      </c>
    </row>
    <row r="88" spans="1:29" ht="39.75" customHeight="1">
      <c r="A88" s="559" t="s">
        <v>987</v>
      </c>
      <c r="B88" s="358" t="s">
        <v>31</v>
      </c>
      <c r="C88" s="367">
        <v>45976</v>
      </c>
      <c r="D88" s="360" t="s">
        <v>56</v>
      </c>
      <c r="E88" s="360">
        <v>45959</v>
      </c>
      <c r="F88" s="358" t="s">
        <v>988</v>
      </c>
      <c r="G88" s="361"/>
      <c r="H88" s="362">
        <v>69</v>
      </c>
      <c r="I88" s="1085"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739</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739</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741</v>
      </c>
      <c r="AC110" s="809" t="s">
        <v>1036</v>
      </c>
    </row>
    <row r="111" spans="1:29" ht="39.75" customHeight="1">
      <c r="A111" s="297" t="s">
        <v>1037</v>
      </c>
      <c r="B111" s="355" t="s">
        <v>31</v>
      </c>
      <c r="C111" s="19">
        <v>45899</v>
      </c>
      <c r="D111" s="18" t="s">
        <v>1038</v>
      </c>
      <c r="E111" s="299">
        <v>45876</v>
      </c>
      <c r="F111" s="305" t="s">
        <v>889</v>
      </c>
      <c r="G111" s="492" t="s">
        <v>1039</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739</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741</v>
      </c>
      <c r="AC115" s="912" t="s">
        <v>1048</v>
      </c>
    </row>
    <row r="116" spans="1:29" ht="39.75" customHeight="1">
      <c r="A116" s="297" t="s">
        <v>241</v>
      </c>
      <c r="B116" s="298" t="s">
        <v>31</v>
      </c>
      <c r="C116" s="455">
        <v>45805</v>
      </c>
      <c r="D116" s="455" t="s">
        <v>56</v>
      </c>
      <c r="E116" s="455">
        <v>45695</v>
      </c>
      <c r="F116" s="455" t="s">
        <v>889</v>
      </c>
      <c r="G116" s="1145"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739</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739</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739</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741</v>
      </c>
      <c r="AC123" s="728" t="s">
        <v>1060</v>
      </c>
    </row>
    <row r="124" spans="1:29" ht="39.75" customHeight="1">
      <c r="A124" s="559" t="s">
        <v>1061</v>
      </c>
      <c r="B124" s="358" t="s">
        <v>31</v>
      </c>
      <c r="C124" s="367">
        <v>45991</v>
      </c>
      <c r="D124" s="360" t="s">
        <v>797</v>
      </c>
      <c r="E124" s="360">
        <v>45953</v>
      </c>
      <c r="F124" s="358" t="s">
        <v>61</v>
      </c>
      <c r="G124" s="361" t="s">
        <v>1062</v>
      </c>
      <c r="H124" s="362">
        <v>0</v>
      </c>
      <c r="I124" s="362" t="s">
        <v>739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739</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739</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739</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739</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739</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739</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739</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741</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741</v>
      </c>
      <c r="AC146" s="27" t="s">
        <v>1092</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741</v>
      </c>
      <c r="AC148" s="11" t="s">
        <v>1094</v>
      </c>
    </row>
    <row r="149" spans="1:29" ht="39.75" customHeight="1">
      <c r="A149" s="500" t="s">
        <v>291</v>
      </c>
      <c r="B149" s="302" t="s">
        <v>28</v>
      </c>
      <c r="C149" s="19">
        <v>45772</v>
      </c>
      <c r="D149" s="19" t="s">
        <v>1088</v>
      </c>
      <c r="E149" s="305">
        <v>45695</v>
      </c>
      <c r="F149" s="18" t="s">
        <v>1090</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741</v>
      </c>
      <c r="AC150" s="27" t="s">
        <v>1095</v>
      </c>
    </row>
    <row r="151" spans="1:29" ht="39.75" customHeight="1">
      <c r="A151" s="500" t="s">
        <v>294</v>
      </c>
      <c r="B151" s="302" t="s">
        <v>28</v>
      </c>
      <c r="C151" s="19">
        <v>45772</v>
      </c>
      <c r="D151" s="305" t="s">
        <v>917</v>
      </c>
      <c r="E151" s="305">
        <v>45686</v>
      </c>
      <c r="F151" s="305" t="s">
        <v>1083</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741</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741</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741</v>
      </c>
      <c r="AC158" s="1153" t="s">
        <v>1106</v>
      </c>
    </row>
    <row r="159" spans="1:29" ht="39.75" customHeight="1">
      <c r="A159" s="297" t="s">
        <v>310</v>
      </c>
      <c r="B159" s="302" t="s">
        <v>28</v>
      </c>
      <c r="C159" s="19">
        <v>45772</v>
      </c>
      <c r="D159" s="18" t="s">
        <v>860</v>
      </c>
      <c r="E159" s="19">
        <v>45743</v>
      </c>
      <c r="F159" s="18" t="s">
        <v>1107</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741</v>
      </c>
      <c r="AC159" s="76" t="s">
        <v>1108</v>
      </c>
    </row>
    <row r="160" spans="1:29" ht="39.75" customHeight="1">
      <c r="A160" s="297" t="s">
        <v>312</v>
      </c>
      <c r="B160" s="302" t="s">
        <v>28</v>
      </c>
      <c r="C160" s="19">
        <v>45772</v>
      </c>
      <c r="D160" s="18" t="s">
        <v>1109</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1098</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741</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741</v>
      </c>
      <c r="AC184" s="11"/>
    </row>
    <row r="185" spans="1:29" ht="39.75" customHeight="1">
      <c r="A185" s="297" t="s">
        <v>372</v>
      </c>
      <c r="B185" s="302" t="s">
        <v>28</v>
      </c>
      <c r="C185" s="305">
        <v>45711</v>
      </c>
      <c r="D185" s="19" t="s">
        <v>1109</v>
      </c>
      <c r="E185" s="299">
        <v>45706</v>
      </c>
      <c r="F185" s="19" t="s">
        <v>55</v>
      </c>
      <c r="G185" s="306" t="s">
        <v>373</v>
      </c>
      <c r="H185" s="20">
        <v>85</v>
      </c>
      <c r="I185" s="304" t="s">
        <v>739</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739</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739</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739</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739</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739</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739</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739</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739</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739</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739</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739</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739</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739</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739</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739</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739</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739</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739</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739</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739</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739</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739</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739</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739</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739</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739</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739</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739</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739</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739</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739</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739</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739</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739</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739</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739</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739</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739</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739</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739</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739</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739</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739</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739</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739</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739</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739</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739</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739</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739</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739</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739</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739</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739</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739</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739</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739</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739</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739</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739</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739</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739</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739</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739</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739</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739</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739</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739</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739</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739</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739</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739</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738</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744</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738</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744</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744</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747</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744</v>
      </c>
      <c r="B973">
        <v>420</v>
      </c>
      <c r="G973">
        <v>420</v>
      </c>
    </row>
    <row r="974" spans="1:7">
      <c r="A974" t="s">
        <v>1073</v>
      </c>
    </row>
    <row r="975" spans="1:7">
      <c r="A975" t="s">
        <v>747</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744</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747</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758</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640</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646</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744</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640</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643</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640</v>
      </c>
      <c r="D1353">
        <v>667</v>
      </c>
      <c r="G1353">
        <v>667</v>
      </c>
    </row>
    <row r="1354" spans="1:7">
      <c r="A1354" t="s">
        <v>906</v>
      </c>
      <c r="B1354">
        <v>1044</v>
      </c>
      <c r="G1354">
        <v>1044</v>
      </c>
    </row>
    <row r="1355" spans="1:7">
      <c r="A1355" t="s">
        <v>769</v>
      </c>
      <c r="C1355">
        <v>1062</v>
      </c>
      <c r="D1355">
        <v>1318</v>
      </c>
      <c r="E1355">
        <v>1165</v>
      </c>
      <c r="G1355">
        <v>3545</v>
      </c>
    </row>
    <row r="1356" spans="1:7">
      <c r="A1356" t="s">
        <v>643</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761</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761</v>
      </c>
      <c r="B1383">
        <v>570</v>
      </c>
      <c r="G1383">
        <v>570</v>
      </c>
    </row>
    <row r="1384" spans="1:7">
      <c r="A1384" t="s">
        <v>756</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758</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761</v>
      </c>
      <c r="B1399">
        <v>307</v>
      </c>
      <c r="C1399">
        <v>872</v>
      </c>
      <c r="D1399">
        <v>312</v>
      </c>
      <c r="E1399">
        <v>287</v>
      </c>
      <c r="G1399">
        <v>1778</v>
      </c>
    </row>
    <row r="1400" spans="1:7">
      <c r="A1400" t="s">
        <v>756</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744</v>
      </c>
      <c r="E1417">
        <v>438</v>
      </c>
      <c r="G1417">
        <v>438</v>
      </c>
    </row>
    <row r="1418" spans="1:7">
      <c r="A1418" t="s">
        <v>758</v>
      </c>
    </row>
    <row r="1419" spans="1:7">
      <c r="A1419" t="s">
        <v>772</v>
      </c>
      <c r="B1419">
        <v>225</v>
      </c>
      <c r="C1419">
        <v>135</v>
      </c>
      <c r="D1419">
        <v>494</v>
      </c>
      <c r="E1419">
        <v>333</v>
      </c>
      <c r="F1419">
        <v>377</v>
      </c>
      <c r="G1419">
        <v>1564</v>
      </c>
    </row>
    <row r="1420" spans="1:7">
      <c r="A1420" t="s">
        <v>761</v>
      </c>
    </row>
    <row r="1421" spans="1:7">
      <c r="A1421" t="s">
        <v>756</v>
      </c>
    </row>
    <row r="1422" spans="1:7">
      <c r="A1422" t="s">
        <v>812</v>
      </c>
      <c r="D1422">
        <v>2020</v>
      </c>
      <c r="E1422">
        <v>1855</v>
      </c>
      <c r="F1422">
        <v>1609</v>
      </c>
      <c r="G1422">
        <v>5484</v>
      </c>
    </row>
    <row r="1423" spans="1:7">
      <c r="A1423" t="s">
        <v>750</v>
      </c>
      <c r="B1423">
        <v>735</v>
      </c>
      <c r="C1423">
        <v>755</v>
      </c>
      <c r="D1423">
        <v>897</v>
      </c>
      <c r="E1423">
        <v>583</v>
      </c>
      <c r="G1423">
        <v>2970</v>
      </c>
    </row>
    <row r="1424" spans="1:7">
      <c r="A1424" t="s">
        <v>1437</v>
      </c>
      <c r="C1424">
        <v>513</v>
      </c>
      <c r="G1424">
        <v>513</v>
      </c>
    </row>
    <row r="1425" spans="1:7">
      <c r="A1425" t="s">
        <v>637</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764</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764</v>
      </c>
      <c r="C1456">
        <v>400</v>
      </c>
      <c r="E1456">
        <v>400</v>
      </c>
    </row>
    <row r="1457" spans="1:5">
      <c r="A1457" t="s">
        <v>817</v>
      </c>
    </row>
    <row r="1458" spans="1:5">
      <c r="A1458" t="s">
        <v>828</v>
      </c>
    </row>
    <row r="1459" spans="1:5">
      <c r="A1459" t="s">
        <v>820</v>
      </c>
    </row>
    <row r="1460" spans="1:5">
      <c r="A1460" t="s">
        <v>826</v>
      </c>
    </row>
    <row r="1461" spans="1:5">
      <c r="A1461" t="s">
        <v>766</v>
      </c>
      <c r="B1461">
        <v>1360</v>
      </c>
      <c r="E1461">
        <v>1360</v>
      </c>
    </row>
    <row r="1462" spans="1:5">
      <c r="A1462" t="s">
        <v>822</v>
      </c>
      <c r="C1462">
        <v>102</v>
      </c>
      <c r="E1462">
        <v>102</v>
      </c>
    </row>
    <row r="1463" spans="1:5">
      <c r="A1463" t="s">
        <v>824</v>
      </c>
      <c r="C1463">
        <v>417</v>
      </c>
      <c r="E1463">
        <v>417</v>
      </c>
    </row>
    <row r="1464" spans="1:5">
      <c r="A1464" t="s">
        <v>626</v>
      </c>
    </row>
    <row r="1465" spans="1:5">
      <c r="A1465" t="s">
        <v>469</v>
      </c>
      <c r="B1465">
        <v>1360</v>
      </c>
      <c r="C1465">
        <v>919</v>
      </c>
      <c r="E1465">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744</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738</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744</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65" t="s">
        <v>747</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758</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640</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640</v>
      </c>
      <c r="B2542" s="244" t="s">
        <v>52</v>
      </c>
      <c r="C2542" s="23">
        <v>46043</v>
      </c>
      <c r="D2542" s="89">
        <v>408</v>
      </c>
      <c r="F2542" s="1169"/>
      <c r="G2542" t="s">
        <v>2278</v>
      </c>
    </row>
    <row r="2543" spans="1:7">
      <c r="A2543" s="244" t="s">
        <v>646</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646</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640</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640</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640</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756</v>
      </c>
      <c r="B2784" s="244" t="s">
        <v>52</v>
      </c>
      <c r="C2784" s="23">
        <v>46097</v>
      </c>
      <c r="D2784" s="89">
        <v>1297</v>
      </c>
      <c r="G2784" t="s">
        <v>1367</v>
      </c>
    </row>
    <row r="2785" spans="1:7">
      <c r="A2785" s="244" t="s">
        <v>849</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756</v>
      </c>
      <c r="B2792" s="1211" t="s">
        <v>52</v>
      </c>
      <c r="C2792" s="23">
        <v>46098</v>
      </c>
      <c r="D2792" s="89">
        <v>1300</v>
      </c>
      <c r="G2792" t="s">
        <v>1367</v>
      </c>
    </row>
    <row r="2793" spans="1:7">
      <c r="A2793" s="1212" t="s">
        <v>761</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756</v>
      </c>
      <c r="B2809" s="1266" t="s">
        <v>52</v>
      </c>
      <c r="C2809" s="23">
        <v>46100</v>
      </c>
      <c r="D2809" s="89">
        <v>1766</v>
      </c>
      <c r="F2809" s="11" t="s">
        <v>1869</v>
      </c>
      <c r="G2809" t="s">
        <v>1367</v>
      </c>
    </row>
    <row r="2810" spans="1:7">
      <c r="A2810" s="1266" t="s">
        <v>761</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756</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758</v>
      </c>
      <c r="B2821" s="1280" t="s">
        <v>54</v>
      </c>
      <c r="C2821" s="23">
        <v>46104</v>
      </c>
      <c r="F2821" s="1270" t="s">
        <v>1668</v>
      </c>
      <c r="G2821" t="s">
        <v>1367</v>
      </c>
    </row>
    <row r="2822" spans="1:7">
      <c r="A2822" s="1280" t="s">
        <v>761</v>
      </c>
      <c r="B2822" s="1280" t="s">
        <v>54</v>
      </c>
      <c r="C2822" s="23">
        <v>46104</v>
      </c>
      <c r="F2822" s="1270" t="s">
        <v>1668</v>
      </c>
      <c r="G2822" t="s">
        <v>1367</v>
      </c>
    </row>
    <row r="2823" spans="1:7">
      <c r="A2823" s="178" t="s">
        <v>750</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637</v>
      </c>
      <c r="B2826" s="1266" t="s">
        <v>2417</v>
      </c>
      <c r="C2826" s="23">
        <v>46105</v>
      </c>
      <c r="F2826" s="1270" t="s">
        <v>1645</v>
      </c>
      <c r="G2826" t="s">
        <v>1367</v>
      </c>
    </row>
    <row r="2827" spans="1:7">
      <c r="A2827" s="1266" t="s">
        <v>750</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750</v>
      </c>
      <c r="B2831" s="1266" t="s">
        <v>54</v>
      </c>
      <c r="C2831" s="23">
        <v>46106</v>
      </c>
      <c r="D2831" s="11">
        <v>897</v>
      </c>
      <c r="F2831" s="11" t="s">
        <v>2019</v>
      </c>
      <c r="G2831" t="s">
        <v>1367</v>
      </c>
    </row>
    <row r="2832" spans="1:7">
      <c r="A2832" s="1266" t="s">
        <v>756</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637</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744</v>
      </c>
      <c r="B2840" s="1266" t="s">
        <v>54</v>
      </c>
      <c r="C2840" s="23">
        <v>46107</v>
      </c>
      <c r="D2840" s="11">
        <v>438</v>
      </c>
      <c r="G2840" t="s">
        <v>1367</v>
      </c>
    </row>
    <row r="2841" spans="1:7">
      <c r="A2841" s="1266" t="s">
        <v>750</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764</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764</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764</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764</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766</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766</v>
      </c>
      <c r="B2880" s="1266" t="s">
        <v>54</v>
      </c>
      <c r="C2880" s="23">
        <v>46119</v>
      </c>
      <c r="F2880" s="11" t="s">
        <v>1529</v>
      </c>
      <c r="G2880" t="s">
        <v>1368</v>
      </c>
    </row>
    <row r="2881" spans="1:7">
      <c r="A2881" s="1266" t="s">
        <v>764</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626</v>
      </c>
      <c r="B2889" s="1266"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53">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53">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53">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3">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3">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3">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3">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3">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3">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53">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53">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53">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53">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53">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53">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53">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53">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53">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53">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53">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53">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53">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53">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53">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53">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53">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53">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53">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53">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D-HSW415</v>
      </c>
      <c r="B72" s="951" t="str">
        <v>Kissimmee</v>
      </c>
      <c r="C72" s="952">
        <v>46188</v>
      </c>
      <c r="D72" s="951">
        <v>89</v>
      </c>
      <c r="E72" s="951" t="str">
        <v>Pending</v>
      </c>
      <c r="F72" s="951" t="str">
        <v>Yes</v>
      </c>
      <c r="G72" s="951">
        <v>88748.5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53">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D-HSW417</v>
      </c>
      <c r="B74" s="951" t="str">
        <v>Kissimmee</v>
      </c>
      <c r="C74" s="952">
        <v>46127</v>
      </c>
      <c r="D74" s="951">
        <v>79</v>
      </c>
      <c r="E74" s="951" t="str">
        <v>Pending</v>
      </c>
      <c r="F74" s="951" t="str">
        <v>Yes</v>
      </c>
      <c r="G74" s="951">
        <v>89875.5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53">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53">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53">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53">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53">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53">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53">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53">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53">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53">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53">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53">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53">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53">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53">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53">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53">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53">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53">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53">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53">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53">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53">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53">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53">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53">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53">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53">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53">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53">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53">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5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53"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53">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53">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53">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53">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53">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53">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53">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53">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53">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53">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53">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53">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97B551-3795-42C9-A5BE-970F6BAA46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2026-04-08T18:31:10Z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