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chard Lee\Dropbox\MECHATRONICS PROJECT 1\2. Research Report\6. Integration\6.2 Subsystem integration phase\"/>
    </mc:Choice>
  </mc:AlternateContent>
  <xr:revisionPtr revIDLastSave="0" documentId="13_ncr:1_{F1E68D90-22DE-48F9-919F-67BF119F49C8}" xr6:coauthVersionLast="46" xr6:coauthVersionMax="46" xr10:uidLastSave="{00000000-0000-0000-0000-000000000000}"/>
  <bookViews>
    <workbookView xWindow="-108" yWindow="-108" windowWidth="23256" windowHeight="12576" xr2:uid="{E0B17E8C-609D-4313-9BEE-3B5E24DF3C21}"/>
  </bookViews>
  <sheets>
    <sheet name="Inputs - Outputs" sheetId="1" r:id="rId1"/>
    <sheet name="Graph_data" sheetId="12" r:id="rId2"/>
    <sheet name="Properties settings" sheetId="7" r:id="rId3"/>
    <sheet name="Motor" sheetId="9" r:id="rId4"/>
    <sheet name="Gearing" sheetId="3" r:id="rId5"/>
    <sheet name="Bearing" sheetId="5" r:id="rId6"/>
    <sheet name="Propellor" sheetId="10" r:id="rId7"/>
    <sheet name="Motor.othercalc" sheetId="4" state="hidden" r:id="rId8"/>
    <sheet name="Propellor.othercalc" sheetId="11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5" i="7" l="1"/>
  <c r="C24" i="7" a="1"/>
  <c r="C24" i="7" s="1"/>
  <c r="B40" i="1"/>
  <c r="B2" i="10" l="1"/>
  <c r="B7" i="11"/>
  <c r="B6" i="11"/>
  <c r="B6" i="3"/>
  <c r="D4" i="12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3" i="12"/>
  <c r="K4" i="1" l="1"/>
  <c r="B6" i="9"/>
  <c r="B14" i="10"/>
  <c r="X84" i="9" l="1"/>
  <c r="AA84" i="9" s="1"/>
  <c r="X83" i="9"/>
  <c r="AA83" i="9" s="1"/>
  <c r="X82" i="9"/>
  <c r="AA82" i="9" s="1"/>
  <c r="X81" i="9"/>
  <c r="AA81" i="9" s="1"/>
  <c r="X80" i="9"/>
  <c r="AA80" i="9" s="1"/>
  <c r="AF76" i="9"/>
  <c r="AI76" i="9" s="1"/>
  <c r="AF75" i="9"/>
  <c r="AI75" i="9" s="1"/>
  <c r="AF74" i="9"/>
  <c r="AI74" i="9" s="1"/>
  <c r="AF73" i="9"/>
  <c r="AI73" i="9" s="1"/>
  <c r="AF72" i="9"/>
  <c r="AI72" i="9" s="1"/>
  <c r="X76" i="9"/>
  <c r="AA76" i="9" s="1"/>
  <c r="X75" i="9"/>
  <c r="AA75" i="9" s="1"/>
  <c r="X74" i="9"/>
  <c r="AA74" i="9" s="1"/>
  <c r="X73" i="9"/>
  <c r="AA73" i="9" s="1"/>
  <c r="X72" i="9"/>
  <c r="AA72" i="9" s="1"/>
  <c r="AF68" i="9"/>
  <c r="AI68" i="9" s="1"/>
  <c r="AF67" i="9"/>
  <c r="AF66" i="9"/>
  <c r="AF65" i="9"/>
  <c r="AF64" i="9"/>
  <c r="AI64" i="9" s="1"/>
  <c r="X68" i="9"/>
  <c r="X67" i="9"/>
  <c r="X66" i="9"/>
  <c r="X65" i="9"/>
  <c r="X64" i="9"/>
  <c r="B7" i="10"/>
  <c r="P7" i="10"/>
  <c r="P6" i="10"/>
  <c r="P5" i="10"/>
  <c r="P4" i="10"/>
  <c r="Q6" i="10"/>
  <c r="Q5" i="10"/>
  <c r="Q4" i="10"/>
  <c r="Q7" i="10"/>
  <c r="Q8" i="10"/>
  <c r="P8" i="10"/>
  <c r="Q9" i="10"/>
  <c r="P9" i="10"/>
  <c r="R9" i="11"/>
  <c r="R8" i="11"/>
  <c r="R7" i="11"/>
  <c r="O23" i="11"/>
  <c r="B10" i="11"/>
  <c r="B9" i="11"/>
  <c r="B8" i="11"/>
  <c r="O38" i="11" s="1"/>
  <c r="B5" i="11"/>
  <c r="L46" i="11"/>
  <c r="M46" i="11" s="1"/>
  <c r="L45" i="11"/>
  <c r="M45" i="11" s="1"/>
  <c r="L44" i="11"/>
  <c r="M44" i="11" s="1"/>
  <c r="L43" i="11"/>
  <c r="M43" i="11" s="1"/>
  <c r="L42" i="11"/>
  <c r="M42" i="11" s="1"/>
  <c r="L41" i="11"/>
  <c r="M41" i="11" s="1"/>
  <c r="L40" i="11"/>
  <c r="M40" i="11" s="1"/>
  <c r="L39" i="11"/>
  <c r="M39" i="11" s="1"/>
  <c r="L38" i="11"/>
  <c r="M38" i="11" s="1"/>
  <c r="L37" i="11"/>
  <c r="M37" i="11" s="1"/>
  <c r="L36" i="11"/>
  <c r="M36" i="11" s="1"/>
  <c r="L35" i="11"/>
  <c r="M35" i="11" s="1"/>
  <c r="L34" i="11"/>
  <c r="M34" i="11" s="1"/>
  <c r="L33" i="11"/>
  <c r="M33" i="11" s="1"/>
  <c r="L32" i="11"/>
  <c r="M32" i="11" s="1"/>
  <c r="L31" i="11"/>
  <c r="M31" i="11" s="1"/>
  <c r="L30" i="11"/>
  <c r="M30" i="11" s="1"/>
  <c r="L29" i="1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Q9" i="11"/>
  <c r="P9" i="11"/>
  <c r="N9" i="11"/>
  <c r="L9" i="11"/>
  <c r="M9" i="11" s="1"/>
  <c r="Q8" i="11"/>
  <c r="P8" i="11"/>
  <c r="N8" i="11"/>
  <c r="L8" i="11"/>
  <c r="M8" i="11" s="1"/>
  <c r="Q7" i="11"/>
  <c r="P7" i="11"/>
  <c r="N7" i="11"/>
  <c r="L7" i="11"/>
  <c r="M7" i="11" s="1"/>
  <c r="D7" i="11"/>
  <c r="C7" i="11"/>
  <c r="R6" i="11"/>
  <c r="Q6" i="11"/>
  <c r="P6" i="11"/>
  <c r="N6" i="11"/>
  <c r="L6" i="11"/>
  <c r="M6" i="11" s="1"/>
  <c r="D6" i="11"/>
  <c r="C6" i="11"/>
  <c r="R5" i="11"/>
  <c r="Q5" i="11"/>
  <c r="P5" i="11"/>
  <c r="N5" i="11"/>
  <c r="L5" i="11"/>
  <c r="M5" i="11" s="1"/>
  <c r="R4" i="11"/>
  <c r="Q4" i="11"/>
  <c r="P4" i="11"/>
  <c r="N4" i="11"/>
  <c r="L4" i="11"/>
  <c r="M4" i="11" s="1"/>
  <c r="R6" i="10"/>
  <c r="R5" i="10"/>
  <c r="R4" i="10"/>
  <c r="N6" i="10"/>
  <c r="N5" i="10"/>
  <c r="N4" i="10"/>
  <c r="L4" i="10"/>
  <c r="M4" i="10" s="1"/>
  <c r="L5" i="10"/>
  <c r="M5" i="10" s="1"/>
  <c r="L6" i="10"/>
  <c r="M6" i="10" s="1"/>
  <c r="N8" i="10"/>
  <c r="N7" i="10"/>
  <c r="N9" i="10"/>
  <c r="L7" i="10"/>
  <c r="M7" i="10" s="1"/>
  <c r="L8" i="10"/>
  <c r="M8" i="10" s="1"/>
  <c r="L9" i="10"/>
  <c r="M9" i="10" s="1"/>
  <c r="L46" i="10"/>
  <c r="M46" i="10" s="1"/>
  <c r="L45" i="10"/>
  <c r="M45" i="10" s="1"/>
  <c r="L44" i="10"/>
  <c r="M44" i="10" s="1"/>
  <c r="L43" i="10"/>
  <c r="M43" i="10" s="1"/>
  <c r="L42" i="10"/>
  <c r="M42" i="10" s="1"/>
  <c r="L41" i="10"/>
  <c r="M41" i="10" s="1"/>
  <c r="L40" i="10"/>
  <c r="M40" i="10" s="1"/>
  <c r="L39" i="10"/>
  <c r="M39" i="10" s="1"/>
  <c r="L38" i="10"/>
  <c r="M38" i="10" s="1"/>
  <c r="L37" i="10"/>
  <c r="M37" i="10" s="1"/>
  <c r="L36" i="10"/>
  <c r="M36" i="10" s="1"/>
  <c r="L35" i="10"/>
  <c r="M35" i="10" s="1"/>
  <c r="L34" i="10"/>
  <c r="M34" i="10" s="1"/>
  <c r="L33" i="10"/>
  <c r="M33" i="10" s="1"/>
  <c r="L32" i="10"/>
  <c r="M32" i="10" s="1"/>
  <c r="L31" i="10"/>
  <c r="M31" i="10" s="1"/>
  <c r="L30" i="10"/>
  <c r="M30" i="10" s="1"/>
  <c r="L29" i="10"/>
  <c r="M29" i="10" s="1"/>
  <c r="L28" i="10"/>
  <c r="M28" i="10" s="1"/>
  <c r="L27" i="10"/>
  <c r="M27" i="10" s="1"/>
  <c r="L26" i="10"/>
  <c r="M26" i="10" s="1"/>
  <c r="L25" i="10"/>
  <c r="M25" i="10" s="1"/>
  <c r="L24" i="10"/>
  <c r="M24" i="10" s="1"/>
  <c r="L23" i="10"/>
  <c r="M23" i="10" s="1"/>
  <c r="L22" i="10"/>
  <c r="M22" i="10" s="1"/>
  <c r="L21" i="10"/>
  <c r="M21" i="10" s="1"/>
  <c r="L20" i="10"/>
  <c r="M20" i="10" s="1"/>
  <c r="L19" i="10"/>
  <c r="M19" i="10" s="1"/>
  <c r="L18" i="10"/>
  <c r="M18" i="10" s="1"/>
  <c r="D7" i="10"/>
  <c r="D6" i="10"/>
  <c r="L17" i="10"/>
  <c r="M17" i="10" s="1"/>
  <c r="C7" i="10"/>
  <c r="C6" i="10"/>
  <c r="L16" i="10"/>
  <c r="M16" i="10" s="1"/>
  <c r="L15" i="10"/>
  <c r="M15" i="10" s="1"/>
  <c r="L14" i="10"/>
  <c r="M14" i="10" s="1"/>
  <c r="B10" i="10"/>
  <c r="L13" i="10"/>
  <c r="M13" i="10" s="1"/>
  <c r="B9" i="10"/>
  <c r="L12" i="10"/>
  <c r="M12" i="10" s="1"/>
  <c r="B8" i="10"/>
  <c r="O39" i="10" s="1"/>
  <c r="L11" i="10"/>
  <c r="M11" i="10" s="1"/>
  <c r="L10" i="10"/>
  <c r="M10" i="10" s="1"/>
  <c r="B5" i="10"/>
  <c r="N43" i="10"/>
  <c r="O8" i="11" l="1"/>
  <c r="O11" i="11"/>
  <c r="O36" i="11"/>
  <c r="O12" i="11"/>
  <c r="O13" i="11"/>
  <c r="O44" i="11"/>
  <c r="O19" i="11"/>
  <c r="O45" i="11"/>
  <c r="O20" i="11"/>
  <c r="O43" i="11"/>
  <c r="O21" i="11"/>
  <c r="O31" i="11"/>
  <c r="O32" i="11"/>
  <c r="O24" i="11"/>
  <c r="O9" i="11"/>
  <c r="O33" i="11"/>
  <c r="O4" i="11"/>
  <c r="O35" i="11"/>
  <c r="AI67" i="9"/>
  <c r="AA64" i="9"/>
  <c r="AA67" i="9"/>
  <c r="AA65" i="9"/>
  <c r="AA66" i="9"/>
  <c r="AA68" i="9"/>
  <c r="AI65" i="9"/>
  <c r="AI66" i="9"/>
  <c r="O15" i="11"/>
  <c r="O27" i="11"/>
  <c r="O39" i="11"/>
  <c r="O5" i="11"/>
  <c r="O16" i="11"/>
  <c r="O28" i="11"/>
  <c r="O40" i="11"/>
  <c r="O6" i="11"/>
  <c r="O17" i="11"/>
  <c r="O29" i="11"/>
  <c r="O41" i="11"/>
  <c r="O25" i="11"/>
  <c r="O26" i="11"/>
  <c r="O7" i="11"/>
  <c r="O18" i="11"/>
  <c r="O30" i="11"/>
  <c r="O42" i="11"/>
  <c r="O10" i="11"/>
  <c r="O22" i="11"/>
  <c r="O34" i="11"/>
  <c r="O46" i="11"/>
  <c r="O37" i="11"/>
  <c r="O14" i="11"/>
  <c r="B6" i="10"/>
  <c r="O13" i="10"/>
  <c r="O11" i="10"/>
  <c r="O5" i="10"/>
  <c r="O7" i="10"/>
  <c r="B12" i="10"/>
  <c r="O4" i="10"/>
  <c r="O30" i="10"/>
  <c r="O6" i="10"/>
  <c r="O17" i="10"/>
  <c r="P43" i="11"/>
  <c r="P42" i="11"/>
  <c r="N43" i="11"/>
  <c r="R42" i="11"/>
  <c r="N44" i="11"/>
  <c r="Q45" i="11"/>
  <c r="R44" i="11"/>
  <c r="Q42" i="11"/>
  <c r="Q44" i="11"/>
  <c r="P45" i="11"/>
  <c r="P41" i="11"/>
  <c r="N42" i="11"/>
  <c r="P44" i="11"/>
  <c r="N45" i="11"/>
  <c r="R45" i="11"/>
  <c r="R41" i="11"/>
  <c r="R46" i="11"/>
  <c r="Q46" i="11"/>
  <c r="N41" i="11"/>
  <c r="Q43" i="11"/>
  <c r="Q41" i="11"/>
  <c r="R43" i="11"/>
  <c r="P46" i="11"/>
  <c r="N46" i="11"/>
  <c r="Q43" i="10"/>
  <c r="R45" i="10"/>
  <c r="B15" i="9" l="1"/>
  <c r="O8" i="10"/>
  <c r="O36" i="10"/>
  <c r="O25" i="10"/>
  <c r="O15" i="10"/>
  <c r="O27" i="10"/>
  <c r="O21" i="10"/>
  <c r="O9" i="10"/>
  <c r="R41" i="10"/>
  <c r="O22" i="10" l="1"/>
  <c r="O16" i="10"/>
  <c r="O20" i="10"/>
  <c r="O33" i="10"/>
  <c r="O40" i="10"/>
  <c r="O10" i="10"/>
  <c r="O18" i="10"/>
  <c r="O24" i="10"/>
  <c r="O28" i="10"/>
  <c r="O26" i="10"/>
  <c r="O31" i="10"/>
  <c r="O37" i="10"/>
  <c r="O34" i="10"/>
  <c r="O19" i="10"/>
  <c r="O23" i="10"/>
  <c r="O29" i="10"/>
  <c r="O38" i="10"/>
  <c r="O14" i="10"/>
  <c r="O35" i="10"/>
  <c r="O32" i="10"/>
  <c r="O12" i="10"/>
  <c r="AN60" i="9"/>
  <c r="AN59" i="9"/>
  <c r="AN58" i="9"/>
  <c r="AN57" i="9"/>
  <c r="AN56" i="9"/>
  <c r="AM60" i="9"/>
  <c r="AL56" i="9"/>
  <c r="AK60" i="9"/>
  <c r="AK59" i="9"/>
  <c r="AK58" i="9"/>
  <c r="AK57" i="9"/>
  <c r="AJ60" i="9"/>
  <c r="AJ59" i="9"/>
  <c r="AJ58" i="9"/>
  <c r="AJ57" i="9"/>
  <c r="AJ56" i="9"/>
  <c r="C6" i="9" s="1"/>
  <c r="Q45" i="10"/>
  <c r="R44" i="10"/>
  <c r="R43" i="10"/>
  <c r="N46" i="10"/>
  <c r="Q41" i="10"/>
  <c r="N41" i="10"/>
  <c r="N42" i="10"/>
  <c r="Q44" i="10"/>
  <c r="P43" i="10"/>
  <c r="Q42" i="10"/>
  <c r="N45" i="10"/>
  <c r="P42" i="10"/>
  <c r="N44" i="10"/>
  <c r="P41" i="10"/>
  <c r="C7" i="4" l="1"/>
  <c r="B11" i="10"/>
  <c r="O43" i="10"/>
  <c r="O44" i="10"/>
  <c r="O45" i="10"/>
  <c r="O42" i="10"/>
  <c r="O41" i="10"/>
  <c r="O46" i="10"/>
  <c r="R46" i="10"/>
  <c r="P45" i="10"/>
  <c r="Q46" i="10"/>
  <c r="P46" i="10"/>
  <c r="P44" i="10"/>
  <c r="R42" i="10"/>
  <c r="B13" i="10" l="1"/>
  <c r="N3" i="1"/>
  <c r="AF6" i="9"/>
  <c r="W6" i="9"/>
  <c r="W7" i="9" s="1"/>
  <c r="W8" i="9" s="1"/>
  <c r="W9" i="9" s="1"/>
  <c r="W10" i="9" s="1"/>
  <c r="W11" i="9" s="1"/>
  <c r="W12" i="9" s="1"/>
  <c r="W13" i="9" s="1"/>
  <c r="W14" i="9" s="1"/>
  <c r="W15" i="9" s="1"/>
  <c r="W16" i="9" s="1"/>
  <c r="W17" i="9" s="1"/>
  <c r="W18" i="9" s="1"/>
  <c r="W19" i="9" s="1"/>
  <c r="W20" i="9" s="1"/>
  <c r="W21" i="9" s="1"/>
  <c r="W22" i="9" s="1"/>
  <c r="W23" i="9" s="1"/>
  <c r="W24" i="9" s="1"/>
  <c r="W25" i="9" s="1"/>
  <c r="W26" i="9" s="1"/>
  <c r="W27" i="9" s="1"/>
  <c r="W28" i="9" s="1"/>
  <c r="W29" i="9" s="1"/>
  <c r="W30" i="9" s="1"/>
  <c r="W31" i="9" s="1"/>
  <c r="W32" i="9" s="1"/>
  <c r="W33" i="9" s="1"/>
  <c r="W34" i="9" s="1"/>
  <c r="W35" i="9" s="1"/>
  <c r="W36" i="9" s="1"/>
  <c r="W37" i="9" s="1"/>
  <c r="W38" i="9" s="1"/>
  <c r="W39" i="9" s="1"/>
  <c r="W40" i="9" s="1"/>
  <c r="W41" i="9" s="1"/>
  <c r="W42" i="9" s="1"/>
  <c r="W43" i="9" s="1"/>
  <c r="AH4" i="9"/>
  <c r="AI4" i="9" s="1"/>
  <c r="AJ4" i="9" s="1"/>
  <c r="AK4" i="9" s="1"/>
  <c r="AL4" i="9" s="1"/>
  <c r="AM4" i="9" s="1"/>
  <c r="AN4" i="9" s="1"/>
  <c r="AO4" i="9" s="1"/>
  <c r="AP4" i="9" s="1"/>
  <c r="AQ4" i="9" s="1"/>
  <c r="AR4" i="9" s="1"/>
  <c r="AS4" i="9" s="1"/>
  <c r="AT4" i="9" s="1"/>
  <c r="AU4" i="9" s="1"/>
  <c r="AV4" i="9" s="1"/>
  <c r="AW4" i="9" s="1"/>
  <c r="AX4" i="9" s="1"/>
  <c r="AY4" i="9" s="1"/>
  <c r="AZ4" i="9" s="1"/>
  <c r="BA4" i="9" s="1"/>
  <c r="BB4" i="9" s="1"/>
  <c r="BC4" i="9" s="1"/>
  <c r="BD4" i="9" s="1"/>
  <c r="BE4" i="9" s="1"/>
  <c r="BF4" i="9" s="1"/>
  <c r="BG4" i="9" s="1"/>
  <c r="BH4" i="9" s="1"/>
  <c r="BI4" i="9" s="1"/>
  <c r="BJ4" i="9" s="1"/>
  <c r="BK4" i="9" s="1"/>
  <c r="BL4" i="9" s="1"/>
  <c r="BM4" i="9" s="1"/>
  <c r="BN4" i="9" s="1"/>
  <c r="BO4" i="9" s="1"/>
  <c r="BP4" i="9" s="1"/>
  <c r="BQ4" i="9" s="1"/>
  <c r="BR4" i="9" s="1"/>
  <c r="BS4" i="9" s="1"/>
  <c r="BT4" i="9" s="1"/>
  <c r="BU4" i="9" s="1"/>
  <c r="BV4" i="9" s="1"/>
  <c r="BW4" i="9" s="1"/>
  <c r="BX4" i="9" s="1"/>
  <c r="BY4" i="9" s="1"/>
  <c r="BZ4" i="9" s="1"/>
  <c r="CA4" i="9" s="1"/>
  <c r="CB4" i="9" s="1"/>
  <c r="CC4" i="9" s="1"/>
  <c r="CD4" i="9" s="1"/>
  <c r="CE4" i="9" s="1"/>
  <c r="CF4" i="9" s="1"/>
  <c r="CG4" i="9" s="1"/>
  <c r="CH4" i="9" s="1"/>
  <c r="CI4" i="9" s="1"/>
  <c r="CJ4" i="9" s="1"/>
  <c r="CK4" i="9" s="1"/>
  <c r="CL4" i="9" s="1"/>
  <c r="CM4" i="9" s="1"/>
  <c r="CN4" i="9" s="1"/>
  <c r="CO4" i="9" s="1"/>
  <c r="CP4" i="9" s="1"/>
  <c r="CQ4" i="9" s="1"/>
  <c r="CR4" i="9" s="1"/>
  <c r="CS4" i="9" s="1"/>
  <c r="CT4" i="9" s="1"/>
  <c r="CU4" i="9" s="1"/>
  <c r="CV4" i="9" s="1"/>
  <c r="CW4" i="9" s="1"/>
  <c r="CX4" i="9" s="1"/>
  <c r="CY4" i="9" s="1"/>
  <c r="CZ4" i="9" s="1"/>
  <c r="DA4" i="9" s="1"/>
  <c r="T8" i="9" a="1"/>
  <c r="T8" i="9" s="1"/>
  <c r="T7" i="9" a="1"/>
  <c r="T7" i="9" s="1"/>
  <c r="T6" i="9" a="1"/>
  <c r="T6" i="9" s="1"/>
  <c r="T5" i="9" a="1"/>
  <c r="T5" i="9" s="1"/>
  <c r="T4" i="9" a="1"/>
  <c r="T4" i="9" s="1"/>
  <c r="X5" i="9" s="1"/>
  <c r="K3" i="1"/>
  <c r="AF7" i="9" l="1"/>
  <c r="B15" i="10"/>
  <c r="B20" i="10" s="1"/>
  <c r="H4" i="1"/>
  <c r="N17" i="1" s="1"/>
  <c r="N19" i="1" s="1"/>
  <c r="Y8" i="9"/>
  <c r="Z43" i="9"/>
  <c r="Z37" i="9"/>
  <c r="Z38" i="9"/>
  <c r="Z39" i="9"/>
  <c r="Z40" i="9"/>
  <c r="Z41" i="9"/>
  <c r="Z35" i="9"/>
  <c r="Z29" i="9"/>
  <c r="Z30" i="9"/>
  <c r="Z34" i="9"/>
  <c r="Z42" i="9"/>
  <c r="Z32" i="9"/>
  <c r="Z33" i="9"/>
  <c r="Z27" i="9"/>
  <c r="Z24" i="9"/>
  <c r="Z18" i="9"/>
  <c r="Z36" i="9"/>
  <c r="Z25" i="9"/>
  <c r="Z19" i="9"/>
  <c r="Z26" i="9"/>
  <c r="Z20" i="9"/>
  <c r="Z21" i="9"/>
  <c r="Z31" i="9"/>
  <c r="Z22" i="9"/>
  <c r="Z16" i="9"/>
  <c r="Z28" i="9"/>
  <c r="Z17" i="9"/>
  <c r="Z23" i="9"/>
  <c r="Z15" i="9"/>
  <c r="Z9" i="9"/>
  <c r="Z10" i="9"/>
  <c r="Z11" i="9"/>
  <c r="Z12" i="9"/>
  <c r="Z6" i="9"/>
  <c r="Z13" i="9"/>
  <c r="Z7" i="9"/>
  <c r="Z14" i="9"/>
  <c r="Z8" i="9"/>
  <c r="Z5" i="9"/>
  <c r="AA43" i="9"/>
  <c r="AA39" i="9"/>
  <c r="AA37" i="9"/>
  <c r="AA29" i="9"/>
  <c r="AA35" i="9"/>
  <c r="AA30" i="9"/>
  <c r="AA40" i="9"/>
  <c r="AA34" i="9"/>
  <c r="AA36" i="9"/>
  <c r="AA31" i="9"/>
  <c r="AA42" i="9"/>
  <c r="AA32" i="9"/>
  <c r="AA38" i="9"/>
  <c r="AA41" i="9"/>
  <c r="AA33" i="9"/>
  <c r="AA27" i="9"/>
  <c r="AA28" i="9"/>
  <c r="AA25" i="9"/>
  <c r="AA19" i="9"/>
  <c r="AA26" i="9"/>
  <c r="AA20" i="9"/>
  <c r="AA21" i="9"/>
  <c r="AA22" i="9"/>
  <c r="AA16" i="9"/>
  <c r="AA23" i="9"/>
  <c r="AA17" i="9"/>
  <c r="AA24" i="9"/>
  <c r="AA15" i="9"/>
  <c r="AA9" i="9"/>
  <c r="AA10" i="9"/>
  <c r="AA11" i="9"/>
  <c r="AA12" i="9"/>
  <c r="AA6" i="9"/>
  <c r="AA13" i="9"/>
  <c r="AA7" i="9"/>
  <c r="AA14" i="9"/>
  <c r="AA8" i="9"/>
  <c r="AA18" i="9"/>
  <c r="AA5" i="9"/>
  <c r="AB38" i="9"/>
  <c r="AB39" i="9"/>
  <c r="AB40" i="9"/>
  <c r="AB34" i="9"/>
  <c r="AB41" i="9"/>
  <c r="AB35" i="9"/>
  <c r="AB42" i="9"/>
  <c r="AB36" i="9"/>
  <c r="AB30" i="9"/>
  <c r="AB31" i="9"/>
  <c r="AB33" i="9"/>
  <c r="AB27" i="9"/>
  <c r="AB43" i="9"/>
  <c r="AB28" i="9"/>
  <c r="AB25" i="9"/>
  <c r="AB19" i="9"/>
  <c r="AB26" i="9"/>
  <c r="AB20" i="9"/>
  <c r="AB21" i="9"/>
  <c r="AB32" i="9"/>
  <c r="AB22" i="9"/>
  <c r="AB16" i="9"/>
  <c r="AB23" i="9"/>
  <c r="AB17" i="9"/>
  <c r="AB37" i="9"/>
  <c r="AB10" i="9"/>
  <c r="AB11" i="9"/>
  <c r="AB29" i="9"/>
  <c r="AB12" i="9"/>
  <c r="AB6" i="9"/>
  <c r="AB13" i="9"/>
  <c r="AB7" i="9"/>
  <c r="AB18" i="9"/>
  <c r="AB14" i="9"/>
  <c r="AB8" i="9"/>
  <c r="AB5" i="9"/>
  <c r="AB15" i="9"/>
  <c r="AB9" i="9"/>
  <c r="AB24" i="9"/>
  <c r="X7" i="9"/>
  <c r="Y7" i="9"/>
  <c r="Y5" i="9"/>
  <c r="X42" i="9"/>
  <c r="X36" i="9"/>
  <c r="X43" i="9"/>
  <c r="X37" i="9"/>
  <c r="X38" i="9"/>
  <c r="X39" i="9"/>
  <c r="X40" i="9"/>
  <c r="X34" i="9"/>
  <c r="X28" i="9"/>
  <c r="X29" i="9"/>
  <c r="X35" i="9"/>
  <c r="X31" i="9"/>
  <c r="X32" i="9"/>
  <c r="X41" i="9"/>
  <c r="X23" i="9"/>
  <c r="X17" i="9"/>
  <c r="X27" i="9"/>
  <c r="X24" i="9"/>
  <c r="X18" i="9"/>
  <c r="X33" i="9"/>
  <c r="X25" i="9"/>
  <c r="X19" i="9"/>
  <c r="X26" i="9"/>
  <c r="X20" i="9"/>
  <c r="X21" i="9"/>
  <c r="X30" i="9"/>
  <c r="X14" i="9"/>
  <c r="X8" i="9"/>
  <c r="X22" i="9"/>
  <c r="X15" i="9"/>
  <c r="X9" i="9"/>
  <c r="X10" i="9"/>
  <c r="X16" i="9"/>
  <c r="X11" i="9"/>
  <c r="X12" i="9"/>
  <c r="X6" i="9"/>
  <c r="Y42" i="9"/>
  <c r="Y43" i="9"/>
  <c r="Y38" i="9"/>
  <c r="Y37" i="9"/>
  <c r="Y39" i="9"/>
  <c r="Y29" i="9"/>
  <c r="Y35" i="9"/>
  <c r="Y40" i="9"/>
  <c r="Y30" i="9"/>
  <c r="Y36" i="9"/>
  <c r="Y31" i="9"/>
  <c r="Y32" i="9"/>
  <c r="Y41" i="9"/>
  <c r="Y33" i="9"/>
  <c r="Y27" i="9"/>
  <c r="Y24" i="9"/>
  <c r="Y25" i="9"/>
  <c r="Y19" i="9"/>
  <c r="Y34" i="9"/>
  <c r="Y26" i="9"/>
  <c r="Y20" i="9"/>
  <c r="Y21" i="9"/>
  <c r="Y22" i="9"/>
  <c r="Y14" i="9"/>
  <c r="Y17" i="9"/>
  <c r="Y23" i="9"/>
  <c r="Y15" i="9"/>
  <c r="Y9" i="9"/>
  <c r="Y10" i="9"/>
  <c r="Y16" i="9"/>
  <c r="Y11" i="9"/>
  <c r="Y12" i="9"/>
  <c r="Y6" i="9"/>
  <c r="Y28" i="9"/>
  <c r="X13" i="9"/>
  <c r="Y13" i="9"/>
  <c r="Y18" i="9"/>
  <c r="AF8" i="9" l="1"/>
  <c r="B17" i="10"/>
  <c r="K5" i="1"/>
  <c r="AC8" i="9" a="1"/>
  <c r="AC8" i="9" s="1"/>
  <c r="BH8" i="9" s="1"/>
  <c r="B16" i="10"/>
  <c r="Q9" i="1" s="1"/>
  <c r="AC17" i="9" a="1"/>
  <c r="AC17" i="9" s="1"/>
  <c r="BG17" i="9" s="1"/>
  <c r="AC13" i="9" a="1"/>
  <c r="AC13" i="9" s="1"/>
  <c r="AC10" i="9" a="1"/>
  <c r="AC10" i="9" s="1"/>
  <c r="AC20" i="9" a="1"/>
  <c r="AC20" i="9" s="1"/>
  <c r="AC5" i="9" a="1"/>
  <c r="AC5" i="9" s="1"/>
  <c r="AC12" i="9" a="1"/>
  <c r="AC12" i="9" s="1"/>
  <c r="AC26" i="9" a="1"/>
  <c r="AC26" i="9" s="1"/>
  <c r="AC35" i="9" a="1"/>
  <c r="AC35" i="9" s="1"/>
  <c r="AC11" i="9" a="1"/>
  <c r="AC11" i="9" s="1"/>
  <c r="AC19" i="9" a="1"/>
  <c r="AC19" i="9" s="1"/>
  <c r="AC29" i="9" a="1"/>
  <c r="AC29" i="9" s="1"/>
  <c r="AC30" i="9" a="1"/>
  <c r="AC30" i="9" s="1"/>
  <c r="BY30" i="9" s="1"/>
  <c r="AC7" i="9" a="1"/>
  <c r="AC7" i="9" s="1"/>
  <c r="AC16" i="9" a="1"/>
  <c r="AC16" i="9" s="1"/>
  <c r="AC25" i="9" a="1"/>
  <c r="AC25" i="9" s="1"/>
  <c r="AC28" i="9" a="1"/>
  <c r="AC28" i="9" s="1"/>
  <c r="AC33" i="9" a="1"/>
  <c r="AC33" i="9" s="1"/>
  <c r="AC34" i="9" a="1"/>
  <c r="AC34" i="9" s="1"/>
  <c r="AC9" i="9" a="1"/>
  <c r="AC9" i="9" s="1"/>
  <c r="AC18" i="9" a="1"/>
  <c r="AC18" i="9" s="1"/>
  <c r="AC40" i="9" a="1"/>
  <c r="AC40" i="9" s="1"/>
  <c r="AC15" i="9" a="1"/>
  <c r="AC15" i="9" s="1"/>
  <c r="AC24" i="9" a="1"/>
  <c r="AC24" i="9" s="1"/>
  <c r="AC39" i="9" a="1"/>
  <c r="AC39" i="9" s="1"/>
  <c r="AC22" i="9" a="1"/>
  <c r="AC22" i="9" s="1"/>
  <c r="AC27" i="9" a="1"/>
  <c r="AC27" i="9" s="1"/>
  <c r="AC38" i="9" a="1"/>
  <c r="AC38" i="9" s="1"/>
  <c r="CQ17" i="9"/>
  <c r="AC37" i="9" a="1"/>
  <c r="AC37" i="9" s="1"/>
  <c r="AC14" i="9" a="1"/>
  <c r="AC14" i="9" s="1"/>
  <c r="AC23" i="9" a="1"/>
  <c r="AC23" i="9" s="1"/>
  <c r="AC43" i="9" a="1"/>
  <c r="AC43" i="9" s="1"/>
  <c r="AC41" i="9" a="1"/>
  <c r="AC41" i="9" s="1"/>
  <c r="AC36" i="9" a="1"/>
  <c r="AC36" i="9" s="1"/>
  <c r="AC21" i="9" a="1"/>
  <c r="AC21" i="9" s="1"/>
  <c r="AC32" i="9" a="1"/>
  <c r="AC32" i="9" s="1"/>
  <c r="AC42" i="9" a="1"/>
  <c r="AC42" i="9" s="1"/>
  <c r="AC6" i="9" a="1"/>
  <c r="AC6" i="9" s="1"/>
  <c r="AC31" i="9" a="1"/>
  <c r="AC31" i="9" s="1"/>
  <c r="BH17" i="9" l="1"/>
  <c r="CI8" i="9"/>
  <c r="AR8" i="9"/>
  <c r="CD8" i="9"/>
  <c r="AL8" i="9"/>
  <c r="BO8" i="9"/>
  <c r="BR8" i="9"/>
  <c r="AW8" i="9"/>
  <c r="BA8" i="9"/>
  <c r="AI8" i="9"/>
  <c r="CV8" i="9"/>
  <c r="BM8" i="9"/>
  <c r="CN8" i="9"/>
  <c r="AU8" i="9"/>
  <c r="CU8" i="9"/>
  <c r="BP8" i="9"/>
  <c r="CT8" i="9"/>
  <c r="AN8" i="9"/>
  <c r="AP8" i="9"/>
  <c r="CZ8" i="9"/>
  <c r="CQ8" i="9"/>
  <c r="BD8" i="9"/>
  <c r="CH8" i="9"/>
  <c r="CS8" i="9"/>
  <c r="AO8" i="9"/>
  <c r="CP8" i="9"/>
  <c r="AY8" i="9"/>
  <c r="BB8" i="9"/>
  <c r="AG8" i="9"/>
  <c r="AJ8" i="9"/>
  <c r="AZ8" i="9"/>
  <c r="BN8" i="9"/>
  <c r="AS8" i="9"/>
  <c r="AV8" i="9"/>
  <c r="BJ8" i="9"/>
  <c r="BE8" i="9"/>
  <c r="BT8" i="9"/>
  <c r="BV8" i="9"/>
  <c r="CX8" i="9"/>
  <c r="DA8" i="9"/>
  <c r="CF8" i="9"/>
  <c r="CL8" i="9"/>
  <c r="BW8" i="9"/>
  <c r="AQ8" i="9"/>
  <c r="AH8" i="9"/>
  <c r="CR8" i="9"/>
  <c r="BX8" i="9"/>
  <c r="BC8" i="9"/>
  <c r="AT8" i="9"/>
  <c r="AK8" i="9"/>
  <c r="AF9" i="9"/>
  <c r="BK8" i="9"/>
  <c r="BY8" i="9"/>
  <c r="CA8" i="9"/>
  <c r="BQ8" i="9"/>
  <c r="BG8" i="9"/>
  <c r="BI8" i="9"/>
  <c r="CK8" i="9"/>
  <c r="AM8" i="9"/>
  <c r="CM8" i="9"/>
  <c r="CC8" i="9"/>
  <c r="BS8" i="9"/>
  <c r="BU8" i="9"/>
  <c r="BE17" i="9"/>
  <c r="BL8" i="9"/>
  <c r="CW8" i="9"/>
  <c r="CY8" i="9"/>
  <c r="CO8" i="9"/>
  <c r="CE8" i="9"/>
  <c r="CG8" i="9"/>
  <c r="AX8" i="9"/>
  <c r="CJ8" i="9"/>
  <c r="BZ8" i="9"/>
  <c r="CB8" i="9"/>
  <c r="BF8" i="9"/>
  <c r="AL17" i="9"/>
  <c r="B2" i="5"/>
  <c r="B2" i="11" s="1"/>
  <c r="B21" i="10"/>
  <c r="B3" i="5" s="1"/>
  <c r="AM17" i="9"/>
  <c r="AO17" i="9"/>
  <c r="CL17" i="9"/>
  <c r="AQ17" i="9"/>
  <c r="CN17" i="9"/>
  <c r="CJ17" i="9"/>
  <c r="DA17" i="9"/>
  <c r="BS17" i="9"/>
  <c r="BV17" i="9"/>
  <c r="CO17" i="9"/>
  <c r="CV17" i="9"/>
  <c r="CX17" i="9"/>
  <c r="CZ17" i="9"/>
  <c r="CE17" i="9"/>
  <c r="BW17" i="9"/>
  <c r="AS17" i="9"/>
  <c r="BJ17" i="9"/>
  <c r="BM17" i="9"/>
  <c r="BO17" i="9"/>
  <c r="AT17" i="9"/>
  <c r="AW17" i="9"/>
  <c r="AK17" i="9"/>
  <c r="CC17" i="9"/>
  <c r="CT17" i="9"/>
  <c r="BY17" i="9"/>
  <c r="CA17" i="9"/>
  <c r="BF17" i="9"/>
  <c r="BI17" i="9"/>
  <c r="AV17" i="9"/>
  <c r="BK17" i="9"/>
  <c r="CK17" i="9"/>
  <c r="CM17" i="9"/>
  <c r="BR17" i="9"/>
  <c r="BU17" i="9"/>
  <c r="BC17" i="9"/>
  <c r="CF17" i="9"/>
  <c r="CU17" i="9"/>
  <c r="CW17" i="9"/>
  <c r="CY17" i="9"/>
  <c r="CD17" i="9"/>
  <c r="CG17" i="9"/>
  <c r="BA17" i="9"/>
  <c r="AG17" i="9"/>
  <c r="AX17" i="9"/>
  <c r="AN17" i="9"/>
  <c r="AP17" i="9"/>
  <c r="AR17" i="9"/>
  <c r="CP17" i="9"/>
  <c r="CS17" i="9"/>
  <c r="AJ17" i="9"/>
  <c r="CH17" i="9"/>
  <c r="AZ17" i="9"/>
  <c r="BB17" i="9"/>
  <c r="BD17" i="9"/>
  <c r="AI17" i="9"/>
  <c r="CR17" i="9"/>
  <c r="AH17" i="9"/>
  <c r="BQ17" i="9"/>
  <c r="AY17" i="9"/>
  <c r="BL17" i="9"/>
  <c r="BN17" i="9"/>
  <c r="BP17" i="9"/>
  <c r="AU17" i="9"/>
  <c r="BT17" i="9"/>
  <c r="CI17" i="9"/>
  <c r="BX17" i="9"/>
  <c r="BZ17" i="9"/>
  <c r="CB17" i="9"/>
  <c r="CR13" i="9"/>
  <c r="CN13" i="9"/>
  <c r="AY13" i="9"/>
  <c r="CB13" i="9"/>
  <c r="CT13" i="9"/>
  <c r="CI13" i="9"/>
  <c r="BD13" i="9"/>
  <c r="AL13" i="9"/>
  <c r="BC13" i="9"/>
  <c r="BJ13" i="9"/>
  <c r="BZ13" i="9"/>
  <c r="AI13" i="9"/>
  <c r="CE13" i="9"/>
  <c r="BN13" i="9"/>
  <c r="BS13" i="9"/>
  <c r="BB13" i="9"/>
  <c r="CU13" i="9"/>
  <c r="BG13" i="9"/>
  <c r="CK13" i="9"/>
  <c r="CC13" i="9"/>
  <c r="AU13" i="9"/>
  <c r="BY13" i="9"/>
  <c r="BE13" i="9"/>
  <c r="BK13" i="9"/>
  <c r="AO19" i="9"/>
  <c r="CV19" i="9"/>
  <c r="BU19" i="9"/>
  <c r="CO19" i="9"/>
  <c r="CL19" i="9"/>
  <c r="AN19" i="9"/>
  <c r="CK19" i="9"/>
  <c r="AL19" i="9"/>
  <c r="BR19" i="9"/>
  <c r="BX19" i="9"/>
  <c r="BI19" i="9"/>
  <c r="CC19" i="9"/>
  <c r="CA19" i="9"/>
  <c r="CP19" i="9"/>
  <c r="BL19" i="9"/>
  <c r="BT19" i="9"/>
  <c r="BQ19" i="9"/>
  <c r="BH19" i="9"/>
  <c r="AG19" i="9"/>
  <c r="CU19" i="9"/>
  <c r="AJ19" i="9"/>
  <c r="CN19" i="9"/>
  <c r="BK19" i="9"/>
  <c r="CQ19" i="9"/>
  <c r="CB19" i="9"/>
  <c r="AY19" i="9"/>
  <c r="BS19" i="9"/>
  <c r="BD19" i="9"/>
  <c r="BC19" i="9"/>
  <c r="CT19" i="9"/>
  <c r="BG19" i="9"/>
  <c r="AR19" i="9"/>
  <c r="BN19" i="9"/>
  <c r="AQ19" i="9"/>
  <c r="CW19" i="9"/>
  <c r="BV19" i="9"/>
  <c r="AU19" i="9"/>
  <c r="BY19" i="9"/>
  <c r="CS19" i="9"/>
  <c r="BM19" i="9"/>
  <c r="CG19" i="9"/>
  <c r="DA19" i="9"/>
  <c r="CY19" i="9"/>
  <c r="CZ11" i="9"/>
  <c r="BM11" i="9"/>
  <c r="AI11" i="9"/>
  <c r="CD11" i="9"/>
  <c r="BX11" i="9"/>
  <c r="AG11" i="9"/>
  <c r="AZ11" i="9"/>
  <c r="BF11" i="9"/>
  <c r="AJ11" i="9"/>
  <c r="BK11" i="9"/>
  <c r="AQ11" i="9"/>
  <c r="AM11" i="9"/>
  <c r="CB11" i="9"/>
  <c r="BV11" i="9"/>
  <c r="BD11" i="9"/>
  <c r="AL11" i="9"/>
  <c r="BO11" i="9"/>
  <c r="AR11" i="9"/>
  <c r="BU11" i="9"/>
  <c r="BT11" i="9"/>
  <c r="AV11" i="9"/>
  <c r="AP11" i="9"/>
  <c r="BY11" i="9"/>
  <c r="BG11" i="9"/>
  <c r="CV29" i="9"/>
  <c r="BJ29" i="9"/>
  <c r="AI29" i="9"/>
  <c r="CK29" i="9"/>
  <c r="BU29" i="9"/>
  <c r="BI29" i="9"/>
  <c r="BZ29" i="9"/>
  <c r="AV29" i="9"/>
  <c r="BF29" i="9"/>
  <c r="BQ29" i="9"/>
  <c r="BE29" i="9"/>
  <c r="CM29" i="9"/>
  <c r="BO29" i="9"/>
  <c r="BK29" i="9"/>
  <c r="CH29" i="9"/>
  <c r="CE29" i="9"/>
  <c r="BS35" i="9"/>
  <c r="CN35" i="9"/>
  <c r="AO35" i="9"/>
  <c r="AX35" i="9"/>
  <c r="AP35" i="9"/>
  <c r="CT35" i="9"/>
  <c r="AI35" i="9"/>
  <c r="BW35" i="9"/>
  <c r="AW35" i="9"/>
  <c r="AT35" i="9"/>
  <c r="CP35" i="9"/>
  <c r="BG35" i="9"/>
  <c r="CY35" i="9"/>
  <c r="CU35" i="9"/>
  <c r="CL35" i="9"/>
  <c r="CD35" i="9"/>
  <c r="BX35" i="9"/>
  <c r="AJ35" i="9"/>
  <c r="BZ35" i="9"/>
  <c r="AU35" i="9"/>
  <c r="CM35" i="9"/>
  <c r="CI35" i="9"/>
  <c r="BR35" i="9"/>
  <c r="BI35" i="9"/>
  <c r="BD35" i="9"/>
  <c r="AN35" i="9"/>
  <c r="AG35" i="9"/>
  <c r="BF35" i="9"/>
  <c r="CA35" i="9"/>
  <c r="AS35" i="9"/>
  <c r="AR35" i="9"/>
  <c r="DA35" i="9"/>
  <c r="BO35" i="9"/>
  <c r="BK35" i="9"/>
  <c r="CJ35" i="9"/>
  <c r="CX35" i="9"/>
  <c r="CS35" i="9"/>
  <c r="CO35" i="9"/>
  <c r="BC35" i="9"/>
  <c r="AY35" i="9"/>
  <c r="CB35" i="9"/>
  <c r="CG35" i="9"/>
  <c r="CQ35" i="9"/>
  <c r="CF35" i="9"/>
  <c r="AH35" i="9"/>
  <c r="BP35" i="9"/>
  <c r="CC35" i="9"/>
  <c r="AQ35" i="9"/>
  <c r="AM35" i="9"/>
  <c r="AV35" i="9"/>
  <c r="BH35" i="9"/>
  <c r="BV35" i="9"/>
  <c r="CK35" i="9"/>
  <c r="BB35" i="9"/>
  <c r="BQ35" i="9"/>
  <c r="CW35" i="9"/>
  <c r="CR35" i="9"/>
  <c r="CH35" i="9"/>
  <c r="AL35" i="9"/>
  <c r="BL35" i="9"/>
  <c r="BE35" i="9"/>
  <c r="BN35" i="9"/>
  <c r="CV35" i="9"/>
  <c r="BY35" i="9"/>
  <c r="BM35" i="9"/>
  <c r="BU35" i="9"/>
  <c r="AZ35" i="9"/>
  <c r="CE35" i="9"/>
  <c r="CZ35" i="9"/>
  <c r="BA35" i="9"/>
  <c r="BT35" i="9"/>
  <c r="BJ35" i="9"/>
  <c r="AK35" i="9"/>
  <c r="CN26" i="9"/>
  <c r="CO26" i="9"/>
  <c r="CA26" i="9"/>
  <c r="CT26" i="9"/>
  <c r="BV26" i="9"/>
  <c r="AT26" i="9"/>
  <c r="CV26" i="9"/>
  <c r="CE26" i="9"/>
  <c r="CK26" i="9"/>
  <c r="BQ12" i="9"/>
  <c r="CK12" i="9"/>
  <c r="AI12" i="9"/>
  <c r="CV12" i="9"/>
  <c r="CR12" i="9"/>
  <c r="CE12" i="9"/>
  <c r="BX12" i="9"/>
  <c r="CF12" i="9"/>
  <c r="AZ12" i="9"/>
  <c r="CG12" i="9"/>
  <c r="AL12" i="9"/>
  <c r="CP12" i="9"/>
  <c r="CI12" i="9"/>
  <c r="BS12" i="9"/>
  <c r="BO12" i="9"/>
  <c r="CC12" i="9"/>
  <c r="BK12" i="9"/>
  <c r="BP12" i="9"/>
  <c r="AM12" i="9"/>
  <c r="BD12" i="9"/>
  <c r="CT12" i="9"/>
  <c r="CY12" i="9"/>
  <c r="AX12" i="9"/>
  <c r="CM12" i="9"/>
  <c r="CW12" i="9"/>
  <c r="AU12" i="9"/>
  <c r="AS5" i="9"/>
  <c r="BK5" i="9"/>
  <c r="BT5" i="9"/>
  <c r="BS5" i="9"/>
  <c r="CL20" i="9"/>
  <c r="AQ20" i="9"/>
  <c r="BX20" i="9"/>
  <c r="BJ20" i="9"/>
  <c r="AV20" i="9"/>
  <c r="AH20" i="9"/>
  <c r="CB20" i="9"/>
  <c r="CX20" i="9"/>
  <c r="BL20" i="9"/>
  <c r="AX20" i="9"/>
  <c r="AJ20" i="9"/>
  <c r="BE20" i="9"/>
  <c r="CG20" i="9"/>
  <c r="CN20" i="9"/>
  <c r="BT20" i="9"/>
  <c r="BZ20" i="9"/>
  <c r="AZ20" i="9"/>
  <c r="AL20" i="9"/>
  <c r="CE20" i="9"/>
  <c r="BD20" i="9"/>
  <c r="AN20" i="9"/>
  <c r="AS20" i="9"/>
  <c r="CT20" i="9"/>
  <c r="BO20" i="9"/>
  <c r="CC20" i="9"/>
  <c r="BV20" i="9"/>
  <c r="AT20" i="9"/>
  <c r="BN20" i="9"/>
  <c r="BS20" i="9"/>
  <c r="BA20" i="9"/>
  <c r="BF20" i="9"/>
  <c r="BB20" i="9"/>
  <c r="CI20" i="9"/>
  <c r="BU20" i="9"/>
  <c r="BG20" i="9"/>
  <c r="AR20" i="9"/>
  <c r="AU20" i="9"/>
  <c r="CD20" i="9"/>
  <c r="BR20" i="9"/>
  <c r="CH20" i="9"/>
  <c r="CV20" i="9"/>
  <c r="BH20" i="9"/>
  <c r="AP20" i="9"/>
  <c r="BW20" i="9"/>
  <c r="BI20" i="9"/>
  <c r="DA20" i="9"/>
  <c r="BC20" i="9"/>
  <c r="CK20" i="9"/>
  <c r="BK20" i="9"/>
  <c r="AW20" i="9"/>
  <c r="AI20" i="9"/>
  <c r="AG20" i="9"/>
  <c r="AM20" i="9"/>
  <c r="AO20" i="9"/>
  <c r="BY20" i="9"/>
  <c r="AY20" i="9"/>
  <c r="AK20" i="9"/>
  <c r="CP20" i="9"/>
  <c r="CZ20" i="9"/>
  <c r="BM20" i="9"/>
  <c r="CR20" i="9"/>
  <c r="CM20" i="9"/>
  <c r="CO20" i="9"/>
  <c r="CA20" i="9"/>
  <c r="CF20" i="9"/>
  <c r="CW10" i="9"/>
  <c r="BE10" i="9"/>
  <c r="CB10" i="9"/>
  <c r="CQ10" i="9"/>
  <c r="BZ10" i="9"/>
  <c r="BB10" i="9"/>
  <c r="BK10" i="9"/>
  <c r="AT10" i="9"/>
  <c r="BJ10" i="9"/>
  <c r="BH10" i="9"/>
  <c r="CC10" i="9"/>
  <c r="AW11" i="9"/>
  <c r="BN11" i="9"/>
  <c r="AV12" i="9"/>
  <c r="BL12" i="9"/>
  <c r="CB12" i="9"/>
  <c r="CF10" i="9"/>
  <c r="BW13" i="9"/>
  <c r="BP13" i="9"/>
  <c r="AV13" i="9"/>
  <c r="BP29" i="9"/>
  <c r="AZ29" i="9"/>
  <c r="CU5" i="9"/>
  <c r="CS12" i="9"/>
  <c r="AO12" i="9"/>
  <c r="BL10" i="9"/>
  <c r="BL13" i="9"/>
  <c r="AS13" i="9"/>
  <c r="CO29" i="9"/>
  <c r="AH11" i="9"/>
  <c r="CI11" i="9"/>
  <c r="BG12" i="9"/>
  <c r="BJ12" i="9"/>
  <c r="AP12" i="9"/>
  <c r="CN10" i="9"/>
  <c r="BI13" i="9"/>
  <c r="CW13" i="9"/>
  <c r="BR13" i="9"/>
  <c r="AU29" i="9"/>
  <c r="BT29" i="9"/>
  <c r="CC11" i="9"/>
  <c r="CE11" i="9"/>
  <c r="BJ11" i="9"/>
  <c r="BA11" i="9"/>
  <c r="CM11" i="9"/>
  <c r="DA10" i="9"/>
  <c r="AY10" i="9"/>
  <c r="BY29" i="9"/>
  <c r="CN29" i="9"/>
  <c r="AW29" i="9"/>
  <c r="CJ29" i="9"/>
  <c r="AP26" i="9"/>
  <c r="BO26" i="9"/>
  <c r="BR5" i="9"/>
  <c r="BQ5" i="9"/>
  <c r="BR10" i="9"/>
  <c r="BW10" i="9"/>
  <c r="AI26" i="9"/>
  <c r="BH26" i="9"/>
  <c r="CM26" i="9"/>
  <c r="CI5" i="9"/>
  <c r="CO11" i="9"/>
  <c r="BH11" i="9"/>
  <c r="AY11" i="9"/>
  <c r="CK11" i="9"/>
  <c r="BP11" i="9"/>
  <c r="CE10" i="9"/>
  <c r="CI10" i="9"/>
  <c r="BN29" i="9"/>
  <c r="CC29" i="9"/>
  <c r="AX29" i="9"/>
  <c r="AZ26" i="9"/>
  <c r="BU26" i="9"/>
  <c r="AR26" i="9"/>
  <c r="AI5" i="9"/>
  <c r="CJ26" i="9"/>
  <c r="CS26" i="9"/>
  <c r="CB26" i="9"/>
  <c r="BX5" i="9"/>
  <c r="DA11" i="9"/>
  <c r="AK11" i="9"/>
  <c r="BW11" i="9"/>
  <c r="BB11" i="9"/>
  <c r="CM10" i="9"/>
  <c r="AV10" i="9"/>
  <c r="CK10" i="9"/>
  <c r="CL29" i="9"/>
  <c r="AT29" i="9"/>
  <c r="BV29" i="9"/>
  <c r="AJ26" i="9"/>
  <c r="BJ26" i="9"/>
  <c r="CC26" i="9"/>
  <c r="CJ5" i="9"/>
  <c r="AS11" i="9"/>
  <c r="BI11" i="9"/>
  <c r="AN11" i="9"/>
  <c r="BZ11" i="9"/>
  <c r="CZ10" i="9"/>
  <c r="BT10" i="9"/>
  <c r="BN10" i="9"/>
  <c r="CA29" i="9"/>
  <c r="BR29" i="9"/>
  <c r="AY29" i="9"/>
  <c r="CP26" i="9"/>
  <c r="CH26" i="9"/>
  <c r="AV5" i="9"/>
  <c r="BO5" i="9"/>
  <c r="AU11" i="9"/>
  <c r="CG11" i="9"/>
  <c r="BL11" i="9"/>
  <c r="BC11" i="9"/>
  <c r="BQ10" i="9"/>
  <c r="BI10" i="9"/>
  <c r="AO29" i="9"/>
  <c r="CY29" i="9"/>
  <c r="BH29" i="9"/>
  <c r="BW29" i="9"/>
  <c r="AN26" i="9"/>
  <c r="BW26" i="9"/>
  <c r="CV5" i="9"/>
  <c r="BC5" i="9"/>
  <c r="CW26" i="9"/>
  <c r="AQ26" i="9"/>
  <c r="AT5" i="9"/>
  <c r="AR5" i="9"/>
  <c r="BQ11" i="9"/>
  <c r="BS11" i="9"/>
  <c r="AX11" i="9"/>
  <c r="AO11" i="9"/>
  <c r="CA11" i="9"/>
  <c r="CO10" i="9"/>
  <c r="BV10" i="9"/>
  <c r="BS29" i="9"/>
  <c r="CB29" i="9"/>
  <c r="CF29" i="9"/>
  <c r="BL29" i="9"/>
  <c r="AO26" i="9"/>
  <c r="BC26" i="9"/>
  <c r="AW5" i="9"/>
  <c r="CB5" i="9"/>
  <c r="CZ12" i="9"/>
  <c r="CY10" i="9"/>
  <c r="BF10" i="9"/>
  <c r="AW10" i="9"/>
  <c r="AZ10" i="9"/>
  <c r="BU13" i="9"/>
  <c r="AZ13" i="9"/>
  <c r="CL13" i="9"/>
  <c r="BQ13" i="9"/>
  <c r="AJ13" i="9"/>
  <c r="BX29" i="9"/>
  <c r="AK26" i="9"/>
  <c r="BX26" i="9"/>
  <c r="BK26" i="9"/>
  <c r="BD26" i="9"/>
  <c r="AK5" i="9"/>
  <c r="AH5" i="9"/>
  <c r="CC5" i="9"/>
  <c r="CO12" i="9"/>
  <c r="AR10" i="9"/>
  <c r="CD10" i="9"/>
  <c r="BU10" i="9"/>
  <c r="BX10" i="9"/>
  <c r="BV13" i="9"/>
  <c r="BX13" i="9"/>
  <c r="BO13" i="9"/>
  <c r="CO13" i="9"/>
  <c r="BH13" i="9"/>
  <c r="AU26" i="9"/>
  <c r="BG26" i="9"/>
  <c r="BT26" i="9"/>
  <c r="CU26" i="9"/>
  <c r="CZ26" i="9"/>
  <c r="BU5" i="9"/>
  <c r="CK5" i="9"/>
  <c r="BB12" i="9"/>
  <c r="DA12" i="9"/>
  <c r="BC10" i="9"/>
  <c r="AU10" i="9"/>
  <c r="CG10" i="9"/>
  <c r="BA10" i="9"/>
  <c r="CG13" i="9"/>
  <c r="CJ13" i="9"/>
  <c r="CA13" i="9"/>
  <c r="AH13" i="9"/>
  <c r="BT13" i="9"/>
  <c r="AV26" i="9"/>
  <c r="CQ26" i="9"/>
  <c r="CF26" i="9"/>
  <c r="BB26" i="9"/>
  <c r="AS26" i="9"/>
  <c r="BV5" i="9"/>
  <c r="DA5" i="9"/>
  <c r="AW30" i="9"/>
  <c r="CX12" i="9"/>
  <c r="AH12" i="9"/>
  <c r="BD10" i="9"/>
  <c r="BG10" i="9"/>
  <c r="CS10" i="9"/>
  <c r="BM10" i="9"/>
  <c r="CH13" i="9"/>
  <c r="BA13" i="9"/>
  <c r="CM13" i="9"/>
  <c r="AT13" i="9"/>
  <c r="CD26" i="9"/>
  <c r="AM26" i="9"/>
  <c r="CR26" i="9"/>
  <c r="BZ26" i="9"/>
  <c r="BE26" i="9"/>
  <c r="CH5" i="9"/>
  <c r="CD5" i="9"/>
  <c r="AG30" i="9"/>
  <c r="AQ12" i="9"/>
  <c r="CD12" i="9"/>
  <c r="BO10" i="9"/>
  <c r="BS10" i="9"/>
  <c r="AX10" i="9"/>
  <c r="BY10" i="9"/>
  <c r="CS13" i="9"/>
  <c r="BM13" i="9"/>
  <c r="CY13" i="9"/>
  <c r="BF13" i="9"/>
  <c r="AY26" i="9"/>
  <c r="BL26" i="9"/>
  <c r="BI26" i="9"/>
  <c r="CX26" i="9"/>
  <c r="BQ26" i="9"/>
  <c r="CX5" i="9"/>
  <c r="CL5" i="9"/>
  <c r="CP30" i="9"/>
  <c r="CR30" i="9"/>
  <c r="CU30" i="9"/>
  <c r="CW30" i="9"/>
  <c r="CB30" i="9"/>
  <c r="BF30" i="9"/>
  <c r="BH30" i="9"/>
  <c r="BM30" i="9"/>
  <c r="BQ20" i="9"/>
  <c r="BP20" i="9"/>
  <c r="CQ20" i="9"/>
  <c r="CS20" i="9"/>
  <c r="CU20" i="9"/>
  <c r="CW20" i="9"/>
  <c r="CY20" i="9"/>
  <c r="AQ30" i="9"/>
  <c r="CZ30" i="9"/>
  <c r="CD30" i="9"/>
  <c r="CF30" i="9"/>
  <c r="CI30" i="9"/>
  <c r="CK30" i="9"/>
  <c r="CP11" i="9"/>
  <c r="CQ11" i="9"/>
  <c r="CS11" i="9"/>
  <c r="CU11" i="9"/>
  <c r="CW11" i="9"/>
  <c r="CY11" i="9"/>
  <c r="CX19" i="9"/>
  <c r="BE19" i="9"/>
  <c r="CE19" i="9"/>
  <c r="BJ19" i="9"/>
  <c r="BA19" i="9"/>
  <c r="CQ12" i="9"/>
  <c r="BV12" i="9"/>
  <c r="BM12" i="9"/>
  <c r="AR12" i="9"/>
  <c r="BF12" i="9"/>
  <c r="AQ10" i="9"/>
  <c r="AH10" i="9"/>
  <c r="AJ10" i="9"/>
  <c r="AL10" i="9"/>
  <c r="AN10" i="9"/>
  <c r="AP10" i="9"/>
  <c r="AW13" i="9"/>
  <c r="AN13" i="9"/>
  <c r="AP13" i="9"/>
  <c r="AR13" i="9"/>
  <c r="DA13" i="9"/>
  <c r="CQ13" i="9"/>
  <c r="CW29" i="9"/>
  <c r="BB29" i="9"/>
  <c r="BD29" i="9"/>
  <c r="AH29" i="9"/>
  <c r="AK29" i="9"/>
  <c r="AM29" i="9"/>
  <c r="CE5" i="9"/>
  <c r="AY5" i="9"/>
  <c r="BY5" i="9"/>
  <c r="CM5" i="9"/>
  <c r="CT5" i="9"/>
  <c r="BC30" i="9"/>
  <c r="AS30" i="9"/>
  <c r="AI30" i="9"/>
  <c r="AL30" i="9"/>
  <c r="AN30" i="9"/>
  <c r="AP30" i="9"/>
  <c r="BD5" i="9"/>
  <c r="BI30" i="9"/>
  <c r="AU30" i="9"/>
  <c r="AX30" i="9"/>
  <c r="BB30" i="9"/>
  <c r="BE30" i="9"/>
  <c r="BO30" i="9"/>
  <c r="BQ30" i="9"/>
  <c r="BG30" i="9"/>
  <c r="BJ30" i="9"/>
  <c r="BL30" i="9"/>
  <c r="BN30" i="9"/>
  <c r="CH10" i="9"/>
  <c r="CJ10" i="9"/>
  <c r="CL10" i="9"/>
  <c r="BA29" i="9"/>
  <c r="CX29" i="9"/>
  <c r="CZ29" i="9"/>
  <c r="CD29" i="9"/>
  <c r="CG29" i="9"/>
  <c r="CI29" i="9"/>
  <c r="CG5" i="9"/>
  <c r="AN5" i="9"/>
  <c r="AP5" i="9"/>
  <c r="BF5" i="9"/>
  <c r="CJ20" i="9"/>
  <c r="BU30" i="9"/>
  <c r="CC30" i="9"/>
  <c r="BS30" i="9"/>
  <c r="BV30" i="9"/>
  <c r="BX30" i="9"/>
  <c r="BZ30" i="9"/>
  <c r="AT11" i="9"/>
  <c r="CF11" i="9"/>
  <c r="CH11" i="9"/>
  <c r="CJ11" i="9"/>
  <c r="CL11" i="9"/>
  <c r="CN11" i="9"/>
  <c r="BO19" i="9"/>
  <c r="AH19" i="9"/>
  <c r="CR19" i="9"/>
  <c r="BW19" i="9"/>
  <c r="AK12" i="9"/>
  <c r="CU12" i="9"/>
  <c r="BN12" i="9"/>
  <c r="AG12" i="9"/>
  <c r="BP10" i="9"/>
  <c r="AG10" i="9"/>
  <c r="CP10" i="9"/>
  <c r="CR10" i="9"/>
  <c r="CT10" i="9"/>
  <c r="CV10" i="9"/>
  <c r="CX10" i="9"/>
  <c r="AK13" i="9"/>
  <c r="CV13" i="9"/>
  <c r="CX13" i="9"/>
  <c r="CZ13" i="9"/>
  <c r="CD13" i="9"/>
  <c r="CF13" i="9"/>
  <c r="BG29" i="9"/>
  <c r="AQ29" i="9"/>
  <c r="AG29" i="9"/>
  <c r="CP29" i="9"/>
  <c r="CS29" i="9"/>
  <c r="CU29" i="9"/>
  <c r="AL5" i="9"/>
  <c r="AZ5" i="9"/>
  <c r="BB5" i="9"/>
  <c r="AG5" i="9"/>
  <c r="AZ30" i="9"/>
  <c r="CA30" i="9"/>
  <c r="CO30" i="9"/>
  <c r="CE30" i="9"/>
  <c r="CH30" i="9"/>
  <c r="CJ30" i="9"/>
  <c r="CL30" i="9"/>
  <c r="BR11" i="9"/>
  <c r="BE11" i="9"/>
  <c r="CR11" i="9"/>
  <c r="CT11" i="9"/>
  <c r="CV11" i="9"/>
  <c r="CX11" i="9"/>
  <c r="BZ19" i="9"/>
  <c r="BF19" i="9"/>
  <c r="AW19" i="9"/>
  <c r="CI19" i="9"/>
  <c r="BI12" i="9"/>
  <c r="AN12" i="9"/>
  <c r="BZ12" i="9"/>
  <c r="BE12" i="9"/>
  <c r="CA10" i="9"/>
  <c r="AS10" i="9"/>
  <c r="AI10" i="9"/>
  <c r="AK10" i="9"/>
  <c r="AM10" i="9"/>
  <c r="AO10" i="9"/>
  <c r="AX13" i="9"/>
  <c r="AM13" i="9"/>
  <c r="AO13" i="9"/>
  <c r="AQ13" i="9"/>
  <c r="AG13" i="9"/>
  <c r="CP13" i="9"/>
  <c r="BM29" i="9"/>
  <c r="BC29" i="9"/>
  <c r="AS29" i="9"/>
  <c r="AJ29" i="9"/>
  <c r="AL29" i="9"/>
  <c r="AN29" i="9"/>
  <c r="AJ5" i="9"/>
  <c r="BJ5" i="9"/>
  <c r="BL5" i="9"/>
  <c r="BZ5" i="9"/>
  <c r="BE5" i="9"/>
  <c r="CG30" i="9"/>
  <c r="AR30" i="9"/>
  <c r="DA30" i="9"/>
  <c r="CQ30" i="9"/>
  <c r="CT30" i="9"/>
  <c r="CV30" i="9"/>
  <c r="CX30" i="9"/>
  <c r="CM30" i="9"/>
  <c r="BD30" i="9"/>
  <c r="AH30" i="9"/>
  <c r="AJ30" i="9"/>
  <c r="AM30" i="9"/>
  <c r="AO30" i="9"/>
  <c r="CS30" i="9"/>
  <c r="BP30" i="9"/>
  <c r="AT30" i="9"/>
  <c r="AV30" i="9"/>
  <c r="AY30" i="9"/>
  <c r="BA30" i="9"/>
  <c r="CO5" i="9"/>
  <c r="CY30" i="9"/>
  <c r="CQ5" i="9"/>
  <c r="BK30" i="9"/>
  <c r="AK30" i="9"/>
  <c r="CN30" i="9"/>
  <c r="BR30" i="9"/>
  <c r="BT30" i="9"/>
  <c r="BW30" i="9"/>
  <c r="AT12" i="9"/>
  <c r="CU10" i="9"/>
  <c r="CQ29" i="9"/>
  <c r="AP29" i="9"/>
  <c r="AR29" i="9"/>
  <c r="DA29" i="9"/>
  <c r="CR29" i="9"/>
  <c r="CT29" i="9"/>
  <c r="AU5" i="9"/>
  <c r="BG5" i="9"/>
  <c r="BA5" i="9"/>
  <c r="CA5" i="9"/>
  <c r="CR5" i="9"/>
  <c r="CM19" i="9"/>
  <c r="BP19" i="9"/>
  <c r="AT19" i="9"/>
  <c r="AV19" i="9"/>
  <c r="AX19" i="9"/>
  <c r="AZ19" i="9"/>
  <c r="AJ12" i="9"/>
  <c r="CH12" i="9"/>
  <c r="CJ12" i="9"/>
  <c r="CL12" i="9"/>
  <c r="CN12" i="9"/>
  <c r="BR12" i="9"/>
  <c r="AG26" i="9"/>
  <c r="BA26" i="9"/>
  <c r="BM26" i="9"/>
  <c r="AW26" i="9"/>
  <c r="CI26" i="9"/>
  <c r="CY26" i="9"/>
  <c r="DA26" i="9"/>
  <c r="BI5" i="9"/>
  <c r="AM5" i="9"/>
  <c r="CZ5" i="9"/>
  <c r="BN5" i="9"/>
  <c r="BP5" i="9"/>
  <c r="CS5" i="9"/>
  <c r="AP19" i="9"/>
  <c r="CZ19" i="9"/>
  <c r="CD19" i="9"/>
  <c r="CF19" i="9"/>
  <c r="CH19" i="9"/>
  <c r="CJ19" i="9"/>
  <c r="BH12" i="9"/>
  <c r="AW12" i="9"/>
  <c r="AY12" i="9"/>
  <c r="BA12" i="9"/>
  <c r="BC12" i="9"/>
  <c r="AS12" i="9"/>
  <c r="BY26" i="9"/>
  <c r="BF26" i="9"/>
  <c r="BR26" i="9"/>
  <c r="CG26" i="9"/>
  <c r="BN26" i="9"/>
  <c r="BP26" i="9"/>
  <c r="BH5" i="9"/>
  <c r="CW5" i="9"/>
  <c r="BW5" i="9"/>
  <c r="AO5" i="9"/>
  <c r="AQ5" i="9"/>
  <c r="CN5" i="9"/>
  <c r="BB19" i="9"/>
  <c r="AS19" i="9"/>
  <c r="AI19" i="9"/>
  <c r="AK19" i="9"/>
  <c r="AM19" i="9"/>
  <c r="BT12" i="9"/>
  <c r="BU12" i="9"/>
  <c r="BW12" i="9"/>
  <c r="BY12" i="9"/>
  <c r="CA12" i="9"/>
  <c r="AH26" i="9"/>
  <c r="AL26" i="9"/>
  <c r="BS26" i="9"/>
  <c r="AX26" i="9"/>
  <c r="CL26" i="9"/>
  <c r="CF5" i="9"/>
  <c r="AX5" i="9"/>
  <c r="CY5" i="9"/>
  <c r="BM5" i="9"/>
  <c r="CP5" i="9"/>
  <c r="DA34" i="9"/>
  <c r="CO34" i="9"/>
  <c r="CC34" i="9"/>
  <c r="BQ34" i="9"/>
  <c r="BE34" i="9"/>
  <c r="AS34" i="9"/>
  <c r="AG34" i="9"/>
  <c r="CY34" i="9"/>
  <c r="CM34" i="9"/>
  <c r="CA34" i="9"/>
  <c r="BO34" i="9"/>
  <c r="BC34" i="9"/>
  <c r="AQ34" i="9"/>
  <c r="CW34" i="9"/>
  <c r="CK34" i="9"/>
  <c r="BY34" i="9"/>
  <c r="BM34" i="9"/>
  <c r="BA34" i="9"/>
  <c r="AO34" i="9"/>
  <c r="CU34" i="9"/>
  <c r="CI34" i="9"/>
  <c r="BW34" i="9"/>
  <c r="BK34" i="9"/>
  <c r="AY34" i="9"/>
  <c r="CS34" i="9"/>
  <c r="CG34" i="9"/>
  <c r="BU34" i="9"/>
  <c r="BI34" i="9"/>
  <c r="AW34" i="9"/>
  <c r="AK34" i="9"/>
  <c r="CP34" i="9"/>
  <c r="BT34" i="9"/>
  <c r="AZ34" i="9"/>
  <c r="AH34" i="9"/>
  <c r="CN34" i="9"/>
  <c r="BS34" i="9"/>
  <c r="AX34" i="9"/>
  <c r="CL34" i="9"/>
  <c r="BR34" i="9"/>
  <c r="AV34" i="9"/>
  <c r="CJ34" i="9"/>
  <c r="BP34" i="9"/>
  <c r="AU34" i="9"/>
  <c r="CH34" i="9"/>
  <c r="BN34" i="9"/>
  <c r="AT34" i="9"/>
  <c r="CZ34" i="9"/>
  <c r="CE34" i="9"/>
  <c r="BJ34" i="9"/>
  <c r="AP34" i="9"/>
  <c r="CX34" i="9"/>
  <c r="CD34" i="9"/>
  <c r="BH34" i="9"/>
  <c r="AN34" i="9"/>
  <c r="CV34" i="9"/>
  <c r="CB34" i="9"/>
  <c r="BG34" i="9"/>
  <c r="AM34" i="9"/>
  <c r="CT34" i="9"/>
  <c r="BZ34" i="9"/>
  <c r="BF34" i="9"/>
  <c r="AL34" i="9"/>
  <c r="CR34" i="9"/>
  <c r="BX34" i="9"/>
  <c r="BD34" i="9"/>
  <c r="AJ34" i="9"/>
  <c r="BV34" i="9"/>
  <c r="BL34" i="9"/>
  <c r="BB34" i="9"/>
  <c r="AR34" i="9"/>
  <c r="AI34" i="9"/>
  <c r="CQ34" i="9"/>
  <c r="CF34" i="9"/>
  <c r="DA21" i="9"/>
  <c r="CO21" i="9"/>
  <c r="CC21" i="9"/>
  <c r="BQ21" i="9"/>
  <c r="BE21" i="9"/>
  <c r="AS21" i="9"/>
  <c r="AG21" i="9"/>
  <c r="CZ21" i="9"/>
  <c r="CN21" i="9"/>
  <c r="CB21" i="9"/>
  <c r="BP21" i="9"/>
  <c r="BD21" i="9"/>
  <c r="AR21" i="9"/>
  <c r="CY21" i="9"/>
  <c r="CM21" i="9"/>
  <c r="CA21" i="9"/>
  <c r="BO21" i="9"/>
  <c r="BC21" i="9"/>
  <c r="AQ21" i="9"/>
  <c r="CX21" i="9"/>
  <c r="CL21" i="9"/>
  <c r="BZ21" i="9"/>
  <c r="BN21" i="9"/>
  <c r="BB21" i="9"/>
  <c r="AP21" i="9"/>
  <c r="CW21" i="9"/>
  <c r="CK21" i="9"/>
  <c r="BY21" i="9"/>
  <c r="BM21" i="9"/>
  <c r="BA21" i="9"/>
  <c r="AO21" i="9"/>
  <c r="CV21" i="9"/>
  <c r="CJ21" i="9"/>
  <c r="BX21" i="9"/>
  <c r="BL21" i="9"/>
  <c r="AZ21" i="9"/>
  <c r="AN21" i="9"/>
  <c r="CU21" i="9"/>
  <c r="CI21" i="9"/>
  <c r="BW21" i="9"/>
  <c r="BK21" i="9"/>
  <c r="AY21" i="9"/>
  <c r="AM21" i="9"/>
  <c r="CT21" i="9"/>
  <c r="CH21" i="9"/>
  <c r="BV21" i="9"/>
  <c r="BJ21" i="9"/>
  <c r="AX21" i="9"/>
  <c r="AL21" i="9"/>
  <c r="CS21" i="9"/>
  <c r="CG21" i="9"/>
  <c r="BU21" i="9"/>
  <c r="BI21" i="9"/>
  <c r="AW21" i="9"/>
  <c r="AK21" i="9"/>
  <c r="CR21" i="9"/>
  <c r="CF21" i="9"/>
  <c r="BT21" i="9"/>
  <c r="BH21" i="9"/>
  <c r="AV21" i="9"/>
  <c r="AJ21" i="9"/>
  <c r="BF21" i="9"/>
  <c r="AU21" i="9"/>
  <c r="AT21" i="9"/>
  <c r="AI21" i="9"/>
  <c r="AH21" i="9"/>
  <c r="CQ21" i="9"/>
  <c r="CP21" i="9"/>
  <c r="CE21" i="9"/>
  <c r="CD21" i="9"/>
  <c r="BS21" i="9"/>
  <c r="BR21" i="9"/>
  <c r="BG21" i="9"/>
  <c r="CQ27" i="9"/>
  <c r="CE27" i="9"/>
  <c r="BS27" i="9"/>
  <c r="BG27" i="9"/>
  <c r="AU27" i="9"/>
  <c r="AI27" i="9"/>
  <c r="CP27" i="9"/>
  <c r="CD27" i="9"/>
  <c r="BR27" i="9"/>
  <c r="BF27" i="9"/>
  <c r="AT27" i="9"/>
  <c r="AH27" i="9"/>
  <c r="DA27" i="9"/>
  <c r="CO27" i="9"/>
  <c r="CC27" i="9"/>
  <c r="BQ27" i="9"/>
  <c r="BE27" i="9"/>
  <c r="AS27" i="9"/>
  <c r="AG27" i="9"/>
  <c r="CZ27" i="9"/>
  <c r="CN27" i="9"/>
  <c r="CB27" i="9"/>
  <c r="BP27" i="9"/>
  <c r="BD27" i="9"/>
  <c r="AR27" i="9"/>
  <c r="CW27" i="9"/>
  <c r="CK27" i="9"/>
  <c r="BY27" i="9"/>
  <c r="BM27" i="9"/>
  <c r="BA27" i="9"/>
  <c r="AO27" i="9"/>
  <c r="CV27" i="9"/>
  <c r="CJ27" i="9"/>
  <c r="BX27" i="9"/>
  <c r="BL27" i="9"/>
  <c r="AZ27" i="9"/>
  <c r="AN27" i="9"/>
  <c r="CU27" i="9"/>
  <c r="CI27" i="9"/>
  <c r="BW27" i="9"/>
  <c r="BK27" i="9"/>
  <c r="AY27" i="9"/>
  <c r="AM27" i="9"/>
  <c r="CT27" i="9"/>
  <c r="CH27" i="9"/>
  <c r="BV27" i="9"/>
  <c r="BJ27" i="9"/>
  <c r="AX27" i="9"/>
  <c r="AL27" i="9"/>
  <c r="CX27" i="9"/>
  <c r="BN27" i="9"/>
  <c r="CS27" i="9"/>
  <c r="BI27" i="9"/>
  <c r="CR27" i="9"/>
  <c r="BH27" i="9"/>
  <c r="CM27" i="9"/>
  <c r="BC27" i="9"/>
  <c r="CL27" i="9"/>
  <c r="BB27" i="9"/>
  <c r="CG27" i="9"/>
  <c r="AW27" i="9"/>
  <c r="CF27" i="9"/>
  <c r="AV27" i="9"/>
  <c r="CA27" i="9"/>
  <c r="AQ27" i="9"/>
  <c r="BZ27" i="9"/>
  <c r="AP27" i="9"/>
  <c r="BU27" i="9"/>
  <c r="AK27" i="9"/>
  <c r="BO27" i="9"/>
  <c r="AJ27" i="9"/>
  <c r="CY27" i="9"/>
  <c r="BT27" i="9"/>
  <c r="CY33" i="9"/>
  <c r="CM33" i="9"/>
  <c r="CA33" i="9"/>
  <c r="BO33" i="9"/>
  <c r="CW33" i="9"/>
  <c r="CK33" i="9"/>
  <c r="BY33" i="9"/>
  <c r="BM33" i="9"/>
  <c r="CU33" i="9"/>
  <c r="CI33" i="9"/>
  <c r="BW33" i="9"/>
  <c r="BK33" i="9"/>
  <c r="CQ33" i="9"/>
  <c r="CE33" i="9"/>
  <c r="BS33" i="9"/>
  <c r="BG33" i="9"/>
  <c r="CS33" i="9"/>
  <c r="CB33" i="9"/>
  <c r="BI33" i="9"/>
  <c r="AV33" i="9"/>
  <c r="AJ33" i="9"/>
  <c r="CR33" i="9"/>
  <c r="BZ33" i="9"/>
  <c r="BH33" i="9"/>
  <c r="AU33" i="9"/>
  <c r="AI33" i="9"/>
  <c r="CP33" i="9"/>
  <c r="BX33" i="9"/>
  <c r="BF33" i="9"/>
  <c r="AT33" i="9"/>
  <c r="AH33" i="9"/>
  <c r="CO33" i="9"/>
  <c r="BV33" i="9"/>
  <c r="BE33" i="9"/>
  <c r="AS33" i="9"/>
  <c r="AG33" i="9"/>
  <c r="CN33" i="9"/>
  <c r="BU33" i="9"/>
  <c r="BD33" i="9"/>
  <c r="AR33" i="9"/>
  <c r="CJ33" i="9"/>
  <c r="BR33" i="9"/>
  <c r="BB33" i="9"/>
  <c r="AP33" i="9"/>
  <c r="DA33" i="9"/>
  <c r="CH33" i="9"/>
  <c r="BQ33" i="9"/>
  <c r="BA33" i="9"/>
  <c r="AO33" i="9"/>
  <c r="CZ33" i="9"/>
  <c r="CG33" i="9"/>
  <c r="BP33" i="9"/>
  <c r="AZ33" i="9"/>
  <c r="AN33" i="9"/>
  <c r="CX33" i="9"/>
  <c r="CF33" i="9"/>
  <c r="BN33" i="9"/>
  <c r="AY33" i="9"/>
  <c r="AM33" i="9"/>
  <c r="CV33" i="9"/>
  <c r="CD33" i="9"/>
  <c r="BL33" i="9"/>
  <c r="AX33" i="9"/>
  <c r="AL33" i="9"/>
  <c r="AW33" i="9"/>
  <c r="AQ33" i="9"/>
  <c r="AK33" i="9"/>
  <c r="CT33" i="9"/>
  <c r="CL33" i="9"/>
  <c r="CC33" i="9"/>
  <c r="BT33" i="9"/>
  <c r="BJ33" i="9"/>
  <c r="BC33" i="9"/>
  <c r="CS36" i="9"/>
  <c r="CG36" i="9"/>
  <c r="BU36" i="9"/>
  <c r="BI36" i="9"/>
  <c r="AW36" i="9"/>
  <c r="AK36" i="9"/>
  <c r="CQ36" i="9"/>
  <c r="CE36" i="9"/>
  <c r="BS36" i="9"/>
  <c r="BG36" i="9"/>
  <c r="AU36" i="9"/>
  <c r="AI36" i="9"/>
  <c r="CP36" i="9"/>
  <c r="CD36" i="9"/>
  <c r="BR36" i="9"/>
  <c r="BF36" i="9"/>
  <c r="AT36" i="9"/>
  <c r="AH36" i="9"/>
  <c r="DA36" i="9"/>
  <c r="CO36" i="9"/>
  <c r="CC36" i="9"/>
  <c r="BQ36" i="9"/>
  <c r="BE36" i="9"/>
  <c r="AS36" i="9"/>
  <c r="AG36" i="9"/>
  <c r="CY36" i="9"/>
  <c r="CM36" i="9"/>
  <c r="CA36" i="9"/>
  <c r="BO36" i="9"/>
  <c r="BC36" i="9"/>
  <c r="AQ36" i="9"/>
  <c r="CW36" i="9"/>
  <c r="CK36" i="9"/>
  <c r="BY36" i="9"/>
  <c r="BM36" i="9"/>
  <c r="BA36" i="9"/>
  <c r="AO36" i="9"/>
  <c r="CH36" i="9"/>
  <c r="BJ36" i="9"/>
  <c r="AL36" i="9"/>
  <c r="CF36" i="9"/>
  <c r="BH36" i="9"/>
  <c r="AJ36" i="9"/>
  <c r="CZ36" i="9"/>
  <c r="CB36" i="9"/>
  <c r="BD36" i="9"/>
  <c r="CX36" i="9"/>
  <c r="BZ36" i="9"/>
  <c r="BB36" i="9"/>
  <c r="CV36" i="9"/>
  <c r="BX36" i="9"/>
  <c r="AZ36" i="9"/>
  <c r="CU36" i="9"/>
  <c r="BW36" i="9"/>
  <c r="AY36" i="9"/>
  <c r="CT36" i="9"/>
  <c r="BV36" i="9"/>
  <c r="AX36" i="9"/>
  <c r="CR36" i="9"/>
  <c r="BT36" i="9"/>
  <c r="AV36" i="9"/>
  <c r="CN36" i="9"/>
  <c r="BP36" i="9"/>
  <c r="AR36" i="9"/>
  <c r="CL36" i="9"/>
  <c r="BN36" i="9"/>
  <c r="AP36" i="9"/>
  <c r="CJ36" i="9"/>
  <c r="BL36" i="9"/>
  <c r="AN36" i="9"/>
  <c r="AM36" i="9"/>
  <c r="CI36" i="9"/>
  <c r="BK36" i="9"/>
  <c r="CQ22" i="9"/>
  <c r="CE22" i="9"/>
  <c r="BS22" i="9"/>
  <c r="BG22" i="9"/>
  <c r="AU22" i="9"/>
  <c r="AI22" i="9"/>
  <c r="CP22" i="9"/>
  <c r="CD22" i="9"/>
  <c r="BR22" i="9"/>
  <c r="BF22" i="9"/>
  <c r="AT22" i="9"/>
  <c r="AH22" i="9"/>
  <c r="DA22" i="9"/>
  <c r="CO22" i="9"/>
  <c r="CC22" i="9"/>
  <c r="BQ22" i="9"/>
  <c r="BE22" i="9"/>
  <c r="AS22" i="9"/>
  <c r="AG22" i="9"/>
  <c r="CZ22" i="9"/>
  <c r="CN22" i="9"/>
  <c r="CB22" i="9"/>
  <c r="BP22" i="9"/>
  <c r="BD22" i="9"/>
  <c r="AR22" i="9"/>
  <c r="CY22" i="9"/>
  <c r="CM22" i="9"/>
  <c r="CA22" i="9"/>
  <c r="BO22" i="9"/>
  <c r="BC22" i="9"/>
  <c r="AQ22" i="9"/>
  <c r="CX22" i="9"/>
  <c r="CL22" i="9"/>
  <c r="BZ22" i="9"/>
  <c r="BN22" i="9"/>
  <c r="BB22" i="9"/>
  <c r="AP22" i="9"/>
  <c r="CW22" i="9"/>
  <c r="CK22" i="9"/>
  <c r="BY22" i="9"/>
  <c r="BM22" i="9"/>
  <c r="BA22" i="9"/>
  <c r="AO22" i="9"/>
  <c r="CV22" i="9"/>
  <c r="CJ22" i="9"/>
  <c r="BX22" i="9"/>
  <c r="BL22" i="9"/>
  <c r="AZ22" i="9"/>
  <c r="AN22" i="9"/>
  <c r="CU22" i="9"/>
  <c r="CI22" i="9"/>
  <c r="BW22" i="9"/>
  <c r="BK22" i="9"/>
  <c r="AY22" i="9"/>
  <c r="AM22" i="9"/>
  <c r="CT22" i="9"/>
  <c r="CH22" i="9"/>
  <c r="BV22" i="9"/>
  <c r="BJ22" i="9"/>
  <c r="AX22" i="9"/>
  <c r="AL22" i="9"/>
  <c r="AV22" i="9"/>
  <c r="AK22" i="9"/>
  <c r="AJ22" i="9"/>
  <c r="CS22" i="9"/>
  <c r="CR22" i="9"/>
  <c r="CG22" i="9"/>
  <c r="CF22" i="9"/>
  <c r="BU22" i="9"/>
  <c r="BT22" i="9"/>
  <c r="BI22" i="9"/>
  <c r="BH22" i="9"/>
  <c r="AW22" i="9"/>
  <c r="CR41" i="9"/>
  <c r="CF41" i="9"/>
  <c r="BT41" i="9"/>
  <c r="BH41" i="9"/>
  <c r="AV41" i="9"/>
  <c r="AJ41" i="9"/>
  <c r="CQ41" i="9"/>
  <c r="CE41" i="9"/>
  <c r="BS41" i="9"/>
  <c r="BG41" i="9"/>
  <c r="AU41" i="9"/>
  <c r="AI41" i="9"/>
  <c r="CP41" i="9"/>
  <c r="CD41" i="9"/>
  <c r="BR41" i="9"/>
  <c r="BF41" i="9"/>
  <c r="AT41" i="9"/>
  <c r="AH41" i="9"/>
  <c r="DA41" i="9"/>
  <c r="CO41" i="9"/>
  <c r="CC41" i="9"/>
  <c r="BQ41" i="9"/>
  <c r="BE41" i="9"/>
  <c r="AS41" i="9"/>
  <c r="AG41" i="9"/>
  <c r="CZ41" i="9"/>
  <c r="CN41" i="9"/>
  <c r="CB41" i="9"/>
  <c r="BP41" i="9"/>
  <c r="BD41" i="9"/>
  <c r="AR41" i="9"/>
  <c r="CY41" i="9"/>
  <c r="CM41" i="9"/>
  <c r="CA41" i="9"/>
  <c r="BO41" i="9"/>
  <c r="BC41" i="9"/>
  <c r="AQ41" i="9"/>
  <c r="CW41" i="9"/>
  <c r="CK41" i="9"/>
  <c r="BY41" i="9"/>
  <c r="BM41" i="9"/>
  <c r="BA41" i="9"/>
  <c r="AO41" i="9"/>
  <c r="CU41" i="9"/>
  <c r="CI41" i="9"/>
  <c r="BW41" i="9"/>
  <c r="BK41" i="9"/>
  <c r="AY41" i="9"/>
  <c r="AM41" i="9"/>
  <c r="CJ41" i="9"/>
  <c r="AZ41" i="9"/>
  <c r="CH41" i="9"/>
  <c r="AX41" i="9"/>
  <c r="CG41" i="9"/>
  <c r="AW41" i="9"/>
  <c r="BZ41" i="9"/>
  <c r="AP41" i="9"/>
  <c r="BX41" i="9"/>
  <c r="AN41" i="9"/>
  <c r="BV41" i="9"/>
  <c r="AL41" i="9"/>
  <c r="BU41" i="9"/>
  <c r="AK41" i="9"/>
  <c r="CX41" i="9"/>
  <c r="BN41" i="9"/>
  <c r="CV41" i="9"/>
  <c r="BL41" i="9"/>
  <c r="CT41" i="9"/>
  <c r="BJ41" i="9"/>
  <c r="CS41" i="9"/>
  <c r="BI41" i="9"/>
  <c r="CL41" i="9"/>
  <c r="BB41" i="9"/>
  <c r="CY39" i="9"/>
  <c r="CM39" i="9"/>
  <c r="CA39" i="9"/>
  <c r="BO39" i="9"/>
  <c r="BC39" i="9"/>
  <c r="AQ39" i="9"/>
  <c r="CX39" i="9"/>
  <c r="CL39" i="9"/>
  <c r="BZ39" i="9"/>
  <c r="BN39" i="9"/>
  <c r="BB39" i="9"/>
  <c r="AP39" i="9"/>
  <c r="CW39" i="9"/>
  <c r="CK39" i="9"/>
  <c r="BY39" i="9"/>
  <c r="BM39" i="9"/>
  <c r="BA39" i="9"/>
  <c r="AO39" i="9"/>
  <c r="CV39" i="9"/>
  <c r="CJ39" i="9"/>
  <c r="BX39" i="9"/>
  <c r="BL39" i="9"/>
  <c r="AZ39" i="9"/>
  <c r="AN39" i="9"/>
  <c r="CU39" i="9"/>
  <c r="CI39" i="9"/>
  <c r="BW39" i="9"/>
  <c r="BK39" i="9"/>
  <c r="AY39" i="9"/>
  <c r="AM39" i="9"/>
  <c r="CS39" i="9"/>
  <c r="CG39" i="9"/>
  <c r="BU39" i="9"/>
  <c r="BI39" i="9"/>
  <c r="AW39" i="9"/>
  <c r="AK39" i="9"/>
  <c r="CQ39" i="9"/>
  <c r="CE39" i="9"/>
  <c r="BS39" i="9"/>
  <c r="BG39" i="9"/>
  <c r="AU39" i="9"/>
  <c r="AI39" i="9"/>
  <c r="CN39" i="9"/>
  <c r="BH39" i="9"/>
  <c r="AG39" i="9"/>
  <c r="CH39" i="9"/>
  <c r="BF39" i="9"/>
  <c r="CF39" i="9"/>
  <c r="BE39" i="9"/>
  <c r="CD39" i="9"/>
  <c r="BD39" i="9"/>
  <c r="CC39" i="9"/>
  <c r="AX39" i="9"/>
  <c r="CB39" i="9"/>
  <c r="AV39" i="9"/>
  <c r="DA39" i="9"/>
  <c r="BV39" i="9"/>
  <c r="AT39" i="9"/>
  <c r="CZ39" i="9"/>
  <c r="BT39" i="9"/>
  <c r="AS39" i="9"/>
  <c r="CT39" i="9"/>
  <c r="BR39" i="9"/>
  <c r="AR39" i="9"/>
  <c r="CR39" i="9"/>
  <c r="BQ39" i="9"/>
  <c r="AL39" i="9"/>
  <c r="CP39" i="9"/>
  <c r="BP39" i="9"/>
  <c r="AJ39" i="9"/>
  <c r="CO39" i="9"/>
  <c r="BJ39" i="9"/>
  <c r="AH39" i="9"/>
  <c r="CS28" i="9"/>
  <c r="CG28" i="9"/>
  <c r="BU28" i="9"/>
  <c r="BI28" i="9"/>
  <c r="AW28" i="9"/>
  <c r="AK28" i="9"/>
  <c r="CR28" i="9"/>
  <c r="CF28" i="9"/>
  <c r="BT28" i="9"/>
  <c r="BH28" i="9"/>
  <c r="AV28" i="9"/>
  <c r="AJ28" i="9"/>
  <c r="CQ28" i="9"/>
  <c r="CE28" i="9"/>
  <c r="BS28" i="9"/>
  <c r="BG28" i="9"/>
  <c r="AU28" i="9"/>
  <c r="AI28" i="9"/>
  <c r="CP28" i="9"/>
  <c r="CD28" i="9"/>
  <c r="BR28" i="9"/>
  <c r="BF28" i="9"/>
  <c r="AT28" i="9"/>
  <c r="AH28" i="9"/>
  <c r="CZ28" i="9"/>
  <c r="CN28" i="9"/>
  <c r="CB28" i="9"/>
  <c r="BP28" i="9"/>
  <c r="CY28" i="9"/>
  <c r="CM28" i="9"/>
  <c r="CA28" i="9"/>
  <c r="BO28" i="9"/>
  <c r="BC28" i="9"/>
  <c r="AQ28" i="9"/>
  <c r="CX28" i="9"/>
  <c r="CL28" i="9"/>
  <c r="BZ28" i="9"/>
  <c r="BN28" i="9"/>
  <c r="BB28" i="9"/>
  <c r="AP28" i="9"/>
  <c r="CW28" i="9"/>
  <c r="CK28" i="9"/>
  <c r="BY28" i="9"/>
  <c r="BM28" i="9"/>
  <c r="BA28" i="9"/>
  <c r="AO28" i="9"/>
  <c r="CV28" i="9"/>
  <c r="CJ28" i="9"/>
  <c r="BX28" i="9"/>
  <c r="BL28" i="9"/>
  <c r="AZ28" i="9"/>
  <c r="AN28" i="9"/>
  <c r="CU28" i="9"/>
  <c r="BD28" i="9"/>
  <c r="CT28" i="9"/>
  <c r="AY28" i="9"/>
  <c r="CO28" i="9"/>
  <c r="AX28" i="9"/>
  <c r="CI28" i="9"/>
  <c r="AS28" i="9"/>
  <c r="CH28" i="9"/>
  <c r="AR28" i="9"/>
  <c r="CC28" i="9"/>
  <c r="AM28" i="9"/>
  <c r="BW28" i="9"/>
  <c r="AL28" i="9"/>
  <c r="BV28" i="9"/>
  <c r="AG28" i="9"/>
  <c r="BQ28" i="9"/>
  <c r="BK28" i="9"/>
  <c r="DA28" i="9"/>
  <c r="BJ28" i="9"/>
  <c r="BE28" i="9"/>
  <c r="CV43" i="9"/>
  <c r="CJ43" i="9"/>
  <c r="BX43" i="9"/>
  <c r="BL43" i="9"/>
  <c r="AZ43" i="9"/>
  <c r="AN43" i="9"/>
  <c r="CU43" i="9"/>
  <c r="CI43" i="9"/>
  <c r="BW43" i="9"/>
  <c r="BK43" i="9"/>
  <c r="AY43" i="9"/>
  <c r="AM43" i="9"/>
  <c r="CT43" i="9"/>
  <c r="CH43" i="9"/>
  <c r="BV43" i="9"/>
  <c r="BJ43" i="9"/>
  <c r="AX43" i="9"/>
  <c r="AL43" i="9"/>
  <c r="CS43" i="9"/>
  <c r="CG43" i="9"/>
  <c r="BU43" i="9"/>
  <c r="BI43" i="9"/>
  <c r="AW43" i="9"/>
  <c r="AK43" i="9"/>
  <c r="CR43" i="9"/>
  <c r="CF43" i="9"/>
  <c r="BT43" i="9"/>
  <c r="BH43" i="9"/>
  <c r="AV43" i="9"/>
  <c r="AJ43" i="9"/>
  <c r="CQ43" i="9"/>
  <c r="CE43" i="9"/>
  <c r="BS43" i="9"/>
  <c r="BG43" i="9"/>
  <c r="AU43" i="9"/>
  <c r="AI43" i="9"/>
  <c r="CP43" i="9"/>
  <c r="CD43" i="9"/>
  <c r="BR43" i="9"/>
  <c r="BF43" i="9"/>
  <c r="AT43" i="9"/>
  <c r="AH43" i="9"/>
  <c r="DA43" i="9"/>
  <c r="CO43" i="9"/>
  <c r="CC43" i="9"/>
  <c r="BQ43" i="9"/>
  <c r="BE43" i="9"/>
  <c r="AS43" i="9"/>
  <c r="AG43" i="9"/>
  <c r="CY43" i="9"/>
  <c r="CM43" i="9"/>
  <c r="CA43" i="9"/>
  <c r="BO43" i="9"/>
  <c r="BC43" i="9"/>
  <c r="AQ43" i="9"/>
  <c r="BM43" i="9"/>
  <c r="CZ43" i="9"/>
  <c r="BD43" i="9"/>
  <c r="CX43" i="9"/>
  <c r="BB43" i="9"/>
  <c r="CW43" i="9"/>
  <c r="BA43" i="9"/>
  <c r="CN43" i="9"/>
  <c r="AR43" i="9"/>
  <c r="CL43" i="9"/>
  <c r="AP43" i="9"/>
  <c r="CK43" i="9"/>
  <c r="AO43" i="9"/>
  <c r="CB43" i="9"/>
  <c r="BZ43" i="9"/>
  <c r="BY43" i="9"/>
  <c r="BP43" i="9"/>
  <c r="BN43" i="9"/>
  <c r="CU24" i="9"/>
  <c r="CI24" i="9"/>
  <c r="BW24" i="9"/>
  <c r="BK24" i="9"/>
  <c r="AY24" i="9"/>
  <c r="AM24" i="9"/>
  <c r="CT24" i="9"/>
  <c r="CH24" i="9"/>
  <c r="BV24" i="9"/>
  <c r="BJ24" i="9"/>
  <c r="AX24" i="9"/>
  <c r="AL24" i="9"/>
  <c r="CS24" i="9"/>
  <c r="CG24" i="9"/>
  <c r="BU24" i="9"/>
  <c r="BI24" i="9"/>
  <c r="AW24" i="9"/>
  <c r="AK24" i="9"/>
  <c r="CR24" i="9"/>
  <c r="CF24" i="9"/>
  <c r="BT24" i="9"/>
  <c r="BH24" i="9"/>
  <c r="AV24" i="9"/>
  <c r="AJ24" i="9"/>
  <c r="CQ24" i="9"/>
  <c r="CE24" i="9"/>
  <c r="BS24" i="9"/>
  <c r="BG24" i="9"/>
  <c r="AU24" i="9"/>
  <c r="AI24" i="9"/>
  <c r="CP24" i="9"/>
  <c r="CD24" i="9"/>
  <c r="BR24" i="9"/>
  <c r="BF24" i="9"/>
  <c r="AT24" i="9"/>
  <c r="AH24" i="9"/>
  <c r="DA24" i="9"/>
  <c r="CO24" i="9"/>
  <c r="CC24" i="9"/>
  <c r="BQ24" i="9"/>
  <c r="BE24" i="9"/>
  <c r="AS24" i="9"/>
  <c r="AG24" i="9"/>
  <c r="CZ24" i="9"/>
  <c r="CN24" i="9"/>
  <c r="CB24" i="9"/>
  <c r="BP24" i="9"/>
  <c r="BD24" i="9"/>
  <c r="AR24" i="9"/>
  <c r="CY24" i="9"/>
  <c r="CM24" i="9"/>
  <c r="CA24" i="9"/>
  <c r="BO24" i="9"/>
  <c r="BC24" i="9"/>
  <c r="AQ24" i="9"/>
  <c r="CX24" i="9"/>
  <c r="CL24" i="9"/>
  <c r="BZ24" i="9"/>
  <c r="BN24" i="9"/>
  <c r="BB24" i="9"/>
  <c r="AP24" i="9"/>
  <c r="CV24" i="9"/>
  <c r="CK24" i="9"/>
  <c r="CJ24" i="9"/>
  <c r="BY24" i="9"/>
  <c r="BX24" i="9"/>
  <c r="BM24" i="9"/>
  <c r="BL24" i="9"/>
  <c r="BA24" i="9"/>
  <c r="AZ24" i="9"/>
  <c r="AO24" i="9"/>
  <c r="CW24" i="9"/>
  <c r="AN24" i="9"/>
  <c r="CW25" i="9"/>
  <c r="CK25" i="9"/>
  <c r="BY25" i="9"/>
  <c r="BM25" i="9"/>
  <c r="BA25" i="9"/>
  <c r="AO25" i="9"/>
  <c r="CV25" i="9"/>
  <c r="CJ25" i="9"/>
  <c r="BX25" i="9"/>
  <c r="BL25" i="9"/>
  <c r="AZ25" i="9"/>
  <c r="AN25" i="9"/>
  <c r="CU25" i="9"/>
  <c r="CI25" i="9"/>
  <c r="BW25" i="9"/>
  <c r="BK25" i="9"/>
  <c r="AY25" i="9"/>
  <c r="AM25" i="9"/>
  <c r="CT25" i="9"/>
  <c r="CH25" i="9"/>
  <c r="BV25" i="9"/>
  <c r="BJ25" i="9"/>
  <c r="AX25" i="9"/>
  <c r="AL25" i="9"/>
  <c r="CS25" i="9"/>
  <c r="CG25" i="9"/>
  <c r="BU25" i="9"/>
  <c r="BI25" i="9"/>
  <c r="AW25" i="9"/>
  <c r="AK25" i="9"/>
  <c r="CR25" i="9"/>
  <c r="CF25" i="9"/>
  <c r="BT25" i="9"/>
  <c r="BH25" i="9"/>
  <c r="AV25" i="9"/>
  <c r="AJ25" i="9"/>
  <c r="CQ25" i="9"/>
  <c r="CE25" i="9"/>
  <c r="BS25" i="9"/>
  <c r="BG25" i="9"/>
  <c r="AU25" i="9"/>
  <c r="AI25" i="9"/>
  <c r="CP25" i="9"/>
  <c r="CD25" i="9"/>
  <c r="BR25" i="9"/>
  <c r="BF25" i="9"/>
  <c r="AT25" i="9"/>
  <c r="AH25" i="9"/>
  <c r="DA25" i="9"/>
  <c r="CO25" i="9"/>
  <c r="CC25" i="9"/>
  <c r="BQ25" i="9"/>
  <c r="BE25" i="9"/>
  <c r="AS25" i="9"/>
  <c r="AG25" i="9"/>
  <c r="CZ25" i="9"/>
  <c r="CN25" i="9"/>
  <c r="CB25" i="9"/>
  <c r="BP25" i="9"/>
  <c r="BD25" i="9"/>
  <c r="AR25" i="9"/>
  <c r="CL25" i="9"/>
  <c r="CA25" i="9"/>
  <c r="BZ25" i="9"/>
  <c r="BO25" i="9"/>
  <c r="BN25" i="9"/>
  <c r="BC25" i="9"/>
  <c r="BB25" i="9"/>
  <c r="AQ25" i="9"/>
  <c r="AP25" i="9"/>
  <c r="CY25" i="9"/>
  <c r="CX25" i="9"/>
  <c r="CM25" i="9"/>
  <c r="CT42" i="9"/>
  <c r="CH42" i="9"/>
  <c r="BV42" i="9"/>
  <c r="BJ42" i="9"/>
  <c r="AX42" i="9"/>
  <c r="AL42" i="9"/>
  <c r="CS42" i="9"/>
  <c r="CG42" i="9"/>
  <c r="BU42" i="9"/>
  <c r="BI42" i="9"/>
  <c r="AW42" i="9"/>
  <c r="AK42" i="9"/>
  <c r="CR42" i="9"/>
  <c r="CF42" i="9"/>
  <c r="BT42" i="9"/>
  <c r="BH42" i="9"/>
  <c r="AV42" i="9"/>
  <c r="AJ42" i="9"/>
  <c r="CQ42" i="9"/>
  <c r="CE42" i="9"/>
  <c r="BS42" i="9"/>
  <c r="BG42" i="9"/>
  <c r="AU42" i="9"/>
  <c r="AI42" i="9"/>
  <c r="CP42" i="9"/>
  <c r="CD42" i="9"/>
  <c r="BR42" i="9"/>
  <c r="BF42" i="9"/>
  <c r="AT42" i="9"/>
  <c r="AH42" i="9"/>
  <c r="DA42" i="9"/>
  <c r="CO42" i="9"/>
  <c r="CC42" i="9"/>
  <c r="BQ42" i="9"/>
  <c r="BE42" i="9"/>
  <c r="AS42" i="9"/>
  <c r="AG42" i="9"/>
  <c r="CZ42" i="9"/>
  <c r="CN42" i="9"/>
  <c r="CB42" i="9"/>
  <c r="BP42" i="9"/>
  <c r="BD42" i="9"/>
  <c r="AR42" i="9"/>
  <c r="CY42" i="9"/>
  <c r="CM42" i="9"/>
  <c r="CA42" i="9"/>
  <c r="BO42" i="9"/>
  <c r="BC42" i="9"/>
  <c r="AQ42" i="9"/>
  <c r="CW42" i="9"/>
  <c r="CK42" i="9"/>
  <c r="BY42" i="9"/>
  <c r="BM42" i="9"/>
  <c r="BA42" i="9"/>
  <c r="AO42" i="9"/>
  <c r="CU42" i="9"/>
  <c r="AY42" i="9"/>
  <c r="CL42" i="9"/>
  <c r="AP42" i="9"/>
  <c r="CJ42" i="9"/>
  <c r="AN42" i="9"/>
  <c r="CI42" i="9"/>
  <c r="AM42" i="9"/>
  <c r="BZ42" i="9"/>
  <c r="BX42" i="9"/>
  <c r="BW42" i="9"/>
  <c r="BN42" i="9"/>
  <c r="BL42" i="9"/>
  <c r="BK42" i="9"/>
  <c r="CX42" i="9"/>
  <c r="BB42" i="9"/>
  <c r="CV42" i="9"/>
  <c r="AZ42" i="9"/>
  <c r="CS23" i="9"/>
  <c r="CG23" i="9"/>
  <c r="BU23" i="9"/>
  <c r="BI23" i="9"/>
  <c r="AW23" i="9"/>
  <c r="AK23" i="9"/>
  <c r="CR23" i="9"/>
  <c r="CF23" i="9"/>
  <c r="BT23" i="9"/>
  <c r="BH23" i="9"/>
  <c r="AV23" i="9"/>
  <c r="AJ23" i="9"/>
  <c r="CQ23" i="9"/>
  <c r="CE23" i="9"/>
  <c r="BS23" i="9"/>
  <c r="BG23" i="9"/>
  <c r="AU23" i="9"/>
  <c r="AI23" i="9"/>
  <c r="CP23" i="9"/>
  <c r="CD23" i="9"/>
  <c r="BR23" i="9"/>
  <c r="BF23" i="9"/>
  <c r="AT23" i="9"/>
  <c r="AH23" i="9"/>
  <c r="DA23" i="9"/>
  <c r="CO23" i="9"/>
  <c r="CC23" i="9"/>
  <c r="BQ23" i="9"/>
  <c r="BE23" i="9"/>
  <c r="AS23" i="9"/>
  <c r="AG23" i="9"/>
  <c r="CZ23" i="9"/>
  <c r="CN23" i="9"/>
  <c r="CB23" i="9"/>
  <c r="BP23" i="9"/>
  <c r="BD23" i="9"/>
  <c r="AR23" i="9"/>
  <c r="CY23" i="9"/>
  <c r="CM23" i="9"/>
  <c r="CA23" i="9"/>
  <c r="BO23" i="9"/>
  <c r="BC23" i="9"/>
  <c r="AQ23" i="9"/>
  <c r="CX23" i="9"/>
  <c r="CL23" i="9"/>
  <c r="BZ23" i="9"/>
  <c r="BN23" i="9"/>
  <c r="BB23" i="9"/>
  <c r="AP23" i="9"/>
  <c r="CW23" i="9"/>
  <c r="CK23" i="9"/>
  <c r="BY23" i="9"/>
  <c r="BM23" i="9"/>
  <c r="BA23" i="9"/>
  <c r="AO23" i="9"/>
  <c r="CV23" i="9"/>
  <c r="CJ23" i="9"/>
  <c r="BX23" i="9"/>
  <c r="BL23" i="9"/>
  <c r="AZ23" i="9"/>
  <c r="AN23" i="9"/>
  <c r="AL23" i="9"/>
  <c r="CU23" i="9"/>
  <c r="CT23" i="9"/>
  <c r="CI23" i="9"/>
  <c r="CH23" i="9"/>
  <c r="BW23" i="9"/>
  <c r="BV23" i="9"/>
  <c r="BK23" i="9"/>
  <c r="BJ23" i="9"/>
  <c r="AY23" i="9"/>
  <c r="AM23" i="9"/>
  <c r="AX23" i="9"/>
  <c r="CY15" i="9"/>
  <c r="CV15" i="9"/>
  <c r="CJ15" i="9"/>
  <c r="BX15" i="9"/>
  <c r="BL15" i="9"/>
  <c r="AZ15" i="9"/>
  <c r="AN15" i="9"/>
  <c r="CU15" i="9"/>
  <c r="CI15" i="9"/>
  <c r="BW15" i="9"/>
  <c r="BK15" i="9"/>
  <c r="AY15" i="9"/>
  <c r="AM15" i="9"/>
  <c r="CT15" i="9"/>
  <c r="CH15" i="9"/>
  <c r="BV15" i="9"/>
  <c r="BJ15" i="9"/>
  <c r="AX15" i="9"/>
  <c r="AL15" i="9"/>
  <c r="CS15" i="9"/>
  <c r="CG15" i="9"/>
  <c r="BU15" i="9"/>
  <c r="BI15" i="9"/>
  <c r="AW15" i="9"/>
  <c r="AK15" i="9"/>
  <c r="CR15" i="9"/>
  <c r="CF15" i="9"/>
  <c r="BT15" i="9"/>
  <c r="BH15" i="9"/>
  <c r="AV15" i="9"/>
  <c r="AJ15" i="9"/>
  <c r="CQ15" i="9"/>
  <c r="CE15" i="9"/>
  <c r="BS15" i="9"/>
  <c r="BG15" i="9"/>
  <c r="AU15" i="9"/>
  <c r="AI15" i="9"/>
  <c r="CP15" i="9"/>
  <c r="CD15" i="9"/>
  <c r="BR15" i="9"/>
  <c r="BF15" i="9"/>
  <c r="AT15" i="9"/>
  <c r="AH15" i="9"/>
  <c r="CO15" i="9"/>
  <c r="CC15" i="9"/>
  <c r="BQ15" i="9"/>
  <c r="BE15" i="9"/>
  <c r="AS15" i="9"/>
  <c r="AG15" i="9"/>
  <c r="DA15" i="9"/>
  <c r="CN15" i="9"/>
  <c r="CB15" i="9"/>
  <c r="BP15" i="9"/>
  <c r="BD15" i="9"/>
  <c r="AR15" i="9"/>
  <c r="CZ15" i="9"/>
  <c r="CM15" i="9"/>
  <c r="CA15" i="9"/>
  <c r="BO15" i="9"/>
  <c r="BC15" i="9"/>
  <c r="AQ15" i="9"/>
  <c r="CK15" i="9"/>
  <c r="BZ15" i="9"/>
  <c r="BY15" i="9"/>
  <c r="BN15" i="9"/>
  <c r="BM15" i="9"/>
  <c r="CL15" i="9"/>
  <c r="BB15" i="9"/>
  <c r="CW15" i="9"/>
  <c r="BA15" i="9"/>
  <c r="AP15" i="9"/>
  <c r="AO15" i="9"/>
  <c r="CX15" i="9"/>
  <c r="CQ16" i="9"/>
  <c r="CE16" i="9"/>
  <c r="BS16" i="9"/>
  <c r="BG16" i="9"/>
  <c r="AU16" i="9"/>
  <c r="AI16" i="9"/>
  <c r="DA16" i="9"/>
  <c r="CO16" i="9"/>
  <c r="CC16" i="9"/>
  <c r="BQ16" i="9"/>
  <c r="BE16" i="9"/>
  <c r="AS16" i="9"/>
  <c r="AG16" i="9"/>
  <c r="CZ16" i="9"/>
  <c r="CN16" i="9"/>
  <c r="CB16" i="9"/>
  <c r="BP16" i="9"/>
  <c r="BD16" i="9"/>
  <c r="AR16" i="9"/>
  <c r="CX16" i="9"/>
  <c r="CL16" i="9"/>
  <c r="BZ16" i="9"/>
  <c r="BN16" i="9"/>
  <c r="BB16" i="9"/>
  <c r="AP16" i="9"/>
  <c r="CW16" i="9"/>
  <c r="CK16" i="9"/>
  <c r="BY16" i="9"/>
  <c r="BM16" i="9"/>
  <c r="BA16" i="9"/>
  <c r="AO16" i="9"/>
  <c r="CV16" i="9"/>
  <c r="CJ16" i="9"/>
  <c r="BX16" i="9"/>
  <c r="BL16" i="9"/>
  <c r="AZ16" i="9"/>
  <c r="AN16" i="9"/>
  <c r="CU16" i="9"/>
  <c r="CI16" i="9"/>
  <c r="BW16" i="9"/>
  <c r="BK16" i="9"/>
  <c r="AY16" i="9"/>
  <c r="AM16" i="9"/>
  <c r="CT16" i="9"/>
  <c r="CH16" i="9"/>
  <c r="BV16" i="9"/>
  <c r="BJ16" i="9"/>
  <c r="AX16" i="9"/>
  <c r="BU16" i="9"/>
  <c r="AL16" i="9"/>
  <c r="BT16" i="9"/>
  <c r="AK16" i="9"/>
  <c r="BR16" i="9"/>
  <c r="AJ16" i="9"/>
  <c r="CY16" i="9"/>
  <c r="BO16" i="9"/>
  <c r="AH16" i="9"/>
  <c r="CS16" i="9"/>
  <c r="BI16" i="9"/>
  <c r="CR16" i="9"/>
  <c r="BH16" i="9"/>
  <c r="CP16" i="9"/>
  <c r="BF16" i="9"/>
  <c r="CM16" i="9"/>
  <c r="BC16" i="9"/>
  <c r="CG16" i="9"/>
  <c r="AW16" i="9"/>
  <c r="CF16" i="9"/>
  <c r="AV16" i="9"/>
  <c r="CD16" i="9"/>
  <c r="CA16" i="9"/>
  <c r="AT16" i="9"/>
  <c r="AQ16" i="9"/>
  <c r="CP32" i="9"/>
  <c r="CD32" i="9"/>
  <c r="BR32" i="9"/>
  <c r="BF32" i="9"/>
  <c r="AT32" i="9"/>
  <c r="AH32" i="9"/>
  <c r="DA32" i="9"/>
  <c r="CO32" i="9"/>
  <c r="CC32" i="9"/>
  <c r="BQ32" i="9"/>
  <c r="BE32" i="9"/>
  <c r="AS32" i="9"/>
  <c r="AG32" i="9"/>
  <c r="CZ32" i="9"/>
  <c r="CN32" i="9"/>
  <c r="CB32" i="9"/>
  <c r="BP32" i="9"/>
  <c r="BD32" i="9"/>
  <c r="AR32" i="9"/>
  <c r="CY32" i="9"/>
  <c r="CM32" i="9"/>
  <c r="CA32" i="9"/>
  <c r="BO32" i="9"/>
  <c r="BC32" i="9"/>
  <c r="AQ32" i="9"/>
  <c r="CX32" i="9"/>
  <c r="CL32" i="9"/>
  <c r="BZ32" i="9"/>
  <c r="BN32" i="9"/>
  <c r="BB32" i="9"/>
  <c r="AP32" i="9"/>
  <c r="CV32" i="9"/>
  <c r="CJ32" i="9"/>
  <c r="BX32" i="9"/>
  <c r="BL32" i="9"/>
  <c r="AZ32" i="9"/>
  <c r="AN32" i="9"/>
  <c r="CU32" i="9"/>
  <c r="CI32" i="9"/>
  <c r="BW32" i="9"/>
  <c r="BK32" i="9"/>
  <c r="AY32" i="9"/>
  <c r="AM32" i="9"/>
  <c r="CT32" i="9"/>
  <c r="CH32" i="9"/>
  <c r="BV32" i="9"/>
  <c r="BJ32" i="9"/>
  <c r="AX32" i="9"/>
  <c r="AL32" i="9"/>
  <c r="CS32" i="9"/>
  <c r="CG32" i="9"/>
  <c r="BU32" i="9"/>
  <c r="BI32" i="9"/>
  <c r="AW32" i="9"/>
  <c r="AK32" i="9"/>
  <c r="CR32" i="9"/>
  <c r="CF32" i="9"/>
  <c r="BT32" i="9"/>
  <c r="BH32" i="9"/>
  <c r="AV32" i="9"/>
  <c r="AJ32" i="9"/>
  <c r="BG32" i="9"/>
  <c r="BA32" i="9"/>
  <c r="AU32" i="9"/>
  <c r="AO32" i="9"/>
  <c r="AI32" i="9"/>
  <c r="CW32" i="9"/>
  <c r="CQ32" i="9"/>
  <c r="CK32" i="9"/>
  <c r="CE32" i="9"/>
  <c r="BY32" i="9"/>
  <c r="BS32" i="9"/>
  <c r="BM32" i="9"/>
  <c r="CT14" i="9"/>
  <c r="CH14" i="9"/>
  <c r="BV14" i="9"/>
  <c r="BJ14" i="9"/>
  <c r="AX14" i="9"/>
  <c r="AL14" i="9"/>
  <c r="CS14" i="9"/>
  <c r="CG14" i="9"/>
  <c r="BU14" i="9"/>
  <c r="BI14" i="9"/>
  <c r="AW14" i="9"/>
  <c r="AK14" i="9"/>
  <c r="CR14" i="9"/>
  <c r="CF14" i="9"/>
  <c r="BT14" i="9"/>
  <c r="BH14" i="9"/>
  <c r="AV14" i="9"/>
  <c r="AJ14" i="9"/>
  <c r="CQ14" i="9"/>
  <c r="CE14" i="9"/>
  <c r="BS14" i="9"/>
  <c r="BG14" i="9"/>
  <c r="AU14" i="9"/>
  <c r="AI14" i="9"/>
  <c r="CP14" i="9"/>
  <c r="CD14" i="9"/>
  <c r="BR14" i="9"/>
  <c r="BF14" i="9"/>
  <c r="AT14" i="9"/>
  <c r="AH14" i="9"/>
  <c r="DA14" i="9"/>
  <c r="CO14" i="9"/>
  <c r="CC14" i="9"/>
  <c r="BQ14" i="9"/>
  <c r="BE14" i="9"/>
  <c r="AS14" i="9"/>
  <c r="AG14" i="9"/>
  <c r="CZ14" i="9"/>
  <c r="CN14" i="9"/>
  <c r="CB14" i="9"/>
  <c r="BP14" i="9"/>
  <c r="BD14" i="9"/>
  <c r="AR14" i="9"/>
  <c r="CY14" i="9"/>
  <c r="CM14" i="9"/>
  <c r="CA14" i="9"/>
  <c r="BO14" i="9"/>
  <c r="BC14" i="9"/>
  <c r="AQ14" i="9"/>
  <c r="CX14" i="9"/>
  <c r="CL14" i="9"/>
  <c r="BZ14" i="9"/>
  <c r="BN14" i="9"/>
  <c r="BB14" i="9"/>
  <c r="AP14" i="9"/>
  <c r="CW14" i="9"/>
  <c r="CK14" i="9"/>
  <c r="BY14" i="9"/>
  <c r="BM14" i="9"/>
  <c r="BA14" i="9"/>
  <c r="AO14" i="9"/>
  <c r="CU14" i="9"/>
  <c r="CJ14" i="9"/>
  <c r="CI14" i="9"/>
  <c r="BX14" i="9"/>
  <c r="CV14" i="9"/>
  <c r="BW14" i="9"/>
  <c r="BL14" i="9"/>
  <c r="BK14" i="9"/>
  <c r="AM14" i="9"/>
  <c r="AZ14" i="9"/>
  <c r="AY14" i="9"/>
  <c r="AN14" i="9"/>
  <c r="CQ7" i="9"/>
  <c r="CE7" i="9"/>
  <c r="BS7" i="9"/>
  <c r="BG7" i="9"/>
  <c r="CP7" i="9"/>
  <c r="CD7" i="9"/>
  <c r="BR7" i="9"/>
  <c r="BF7" i="9"/>
  <c r="AT7" i="9"/>
  <c r="AH7" i="9"/>
  <c r="DA7" i="9"/>
  <c r="CO7" i="9"/>
  <c r="CC7" i="9"/>
  <c r="BQ7" i="9"/>
  <c r="BE7" i="9"/>
  <c r="AS7" i="9"/>
  <c r="CY7" i="9"/>
  <c r="CM7" i="9"/>
  <c r="CA7" i="9"/>
  <c r="BO7" i="9"/>
  <c r="BC7" i="9"/>
  <c r="AQ7" i="9"/>
  <c r="CX7" i="9"/>
  <c r="CL7" i="9"/>
  <c r="BZ7" i="9"/>
  <c r="BN7" i="9"/>
  <c r="BB7" i="9"/>
  <c r="AP7" i="9"/>
  <c r="CW7" i="9"/>
  <c r="CK7" i="9"/>
  <c r="BY7" i="9"/>
  <c r="BM7" i="9"/>
  <c r="BA7" i="9"/>
  <c r="AO7" i="9"/>
  <c r="CV7" i="9"/>
  <c r="CJ7" i="9"/>
  <c r="BX7" i="9"/>
  <c r="BL7" i="9"/>
  <c r="AZ7" i="9"/>
  <c r="AN7" i="9"/>
  <c r="CU7" i="9"/>
  <c r="CI7" i="9"/>
  <c r="BW7" i="9"/>
  <c r="BK7" i="9"/>
  <c r="AY7" i="9"/>
  <c r="AM7" i="9"/>
  <c r="CB7" i="9"/>
  <c r="AU7" i="9"/>
  <c r="BV7" i="9"/>
  <c r="AR7" i="9"/>
  <c r="BU7" i="9"/>
  <c r="AL7" i="9"/>
  <c r="AW7" i="9"/>
  <c r="BT7" i="9"/>
  <c r="AK7" i="9"/>
  <c r="CF7" i="9"/>
  <c r="CZ7" i="9"/>
  <c r="BP7" i="9"/>
  <c r="AJ7" i="9"/>
  <c r="CT7" i="9"/>
  <c r="BJ7" i="9"/>
  <c r="AI7" i="9"/>
  <c r="CS7" i="9"/>
  <c r="BI7" i="9"/>
  <c r="AG7" i="9"/>
  <c r="AV7" i="9"/>
  <c r="CR7" i="9"/>
  <c r="BH7" i="9"/>
  <c r="CN7" i="9"/>
  <c r="BD7" i="9"/>
  <c r="CH7" i="9"/>
  <c r="AX7" i="9"/>
  <c r="CG7" i="9"/>
  <c r="CW38" i="9"/>
  <c r="CK38" i="9"/>
  <c r="BY38" i="9"/>
  <c r="BM38" i="9"/>
  <c r="BA38" i="9"/>
  <c r="AO38" i="9"/>
  <c r="CU38" i="9"/>
  <c r="CI38" i="9"/>
  <c r="BW38" i="9"/>
  <c r="BK38" i="9"/>
  <c r="AY38" i="9"/>
  <c r="AM38" i="9"/>
  <c r="CT38" i="9"/>
  <c r="CH38" i="9"/>
  <c r="BV38" i="9"/>
  <c r="BJ38" i="9"/>
  <c r="AX38" i="9"/>
  <c r="AL38" i="9"/>
  <c r="CS38" i="9"/>
  <c r="CG38" i="9"/>
  <c r="BU38" i="9"/>
  <c r="BI38" i="9"/>
  <c r="AW38" i="9"/>
  <c r="AK38" i="9"/>
  <c r="CQ38" i="9"/>
  <c r="CE38" i="9"/>
  <c r="BS38" i="9"/>
  <c r="BG38" i="9"/>
  <c r="AU38" i="9"/>
  <c r="AI38" i="9"/>
  <c r="DA38" i="9"/>
  <c r="CO38" i="9"/>
  <c r="CC38" i="9"/>
  <c r="BQ38" i="9"/>
  <c r="BE38" i="9"/>
  <c r="AS38" i="9"/>
  <c r="AG38" i="9"/>
  <c r="CL38" i="9"/>
  <c r="BN38" i="9"/>
  <c r="AP38" i="9"/>
  <c r="CJ38" i="9"/>
  <c r="BL38" i="9"/>
  <c r="AN38" i="9"/>
  <c r="CF38" i="9"/>
  <c r="BH38" i="9"/>
  <c r="AJ38" i="9"/>
  <c r="CD38" i="9"/>
  <c r="BF38" i="9"/>
  <c r="AH38" i="9"/>
  <c r="CZ38" i="9"/>
  <c r="CB38" i="9"/>
  <c r="BD38" i="9"/>
  <c r="CY38" i="9"/>
  <c r="CA38" i="9"/>
  <c r="BC38" i="9"/>
  <c r="CX38" i="9"/>
  <c r="BZ38" i="9"/>
  <c r="BB38" i="9"/>
  <c r="CV38" i="9"/>
  <c r="BX38" i="9"/>
  <c r="AZ38" i="9"/>
  <c r="CR38" i="9"/>
  <c r="BT38" i="9"/>
  <c r="AV38" i="9"/>
  <c r="CP38" i="9"/>
  <c r="BR38" i="9"/>
  <c r="AT38" i="9"/>
  <c r="CN38" i="9"/>
  <c r="BP38" i="9"/>
  <c r="AR38" i="9"/>
  <c r="CM38" i="9"/>
  <c r="BO38" i="9"/>
  <c r="AQ38" i="9"/>
  <c r="CZ31" i="9"/>
  <c r="CN31" i="9"/>
  <c r="CB31" i="9"/>
  <c r="BP31" i="9"/>
  <c r="BD31" i="9"/>
  <c r="AR31" i="9"/>
  <c r="CY31" i="9"/>
  <c r="CM31" i="9"/>
  <c r="CA31" i="9"/>
  <c r="BO31" i="9"/>
  <c r="BC31" i="9"/>
  <c r="AQ31" i="9"/>
  <c r="CX31" i="9"/>
  <c r="CL31" i="9"/>
  <c r="BZ31" i="9"/>
  <c r="BN31" i="9"/>
  <c r="BB31" i="9"/>
  <c r="AP31" i="9"/>
  <c r="CW31" i="9"/>
  <c r="CK31" i="9"/>
  <c r="BY31" i="9"/>
  <c r="BM31" i="9"/>
  <c r="BA31" i="9"/>
  <c r="AO31" i="9"/>
  <c r="CV31" i="9"/>
  <c r="CJ31" i="9"/>
  <c r="BX31" i="9"/>
  <c r="BL31" i="9"/>
  <c r="AZ31" i="9"/>
  <c r="AN31" i="9"/>
  <c r="CT31" i="9"/>
  <c r="CH31" i="9"/>
  <c r="BV31" i="9"/>
  <c r="BJ31" i="9"/>
  <c r="AX31" i="9"/>
  <c r="AL31" i="9"/>
  <c r="CS31" i="9"/>
  <c r="CG31" i="9"/>
  <c r="BU31" i="9"/>
  <c r="BI31" i="9"/>
  <c r="AW31" i="9"/>
  <c r="AK31" i="9"/>
  <c r="CR31" i="9"/>
  <c r="CF31" i="9"/>
  <c r="BT31" i="9"/>
  <c r="BH31" i="9"/>
  <c r="AV31" i="9"/>
  <c r="AJ31" i="9"/>
  <c r="CQ31" i="9"/>
  <c r="CE31" i="9"/>
  <c r="BS31" i="9"/>
  <c r="BG31" i="9"/>
  <c r="AU31" i="9"/>
  <c r="AI31" i="9"/>
  <c r="CP31" i="9"/>
  <c r="CD31" i="9"/>
  <c r="BR31" i="9"/>
  <c r="BF31" i="9"/>
  <c r="AT31" i="9"/>
  <c r="AH31" i="9"/>
  <c r="BQ31" i="9"/>
  <c r="BK31" i="9"/>
  <c r="BE31" i="9"/>
  <c r="AY31" i="9"/>
  <c r="AS31" i="9"/>
  <c r="AM31" i="9"/>
  <c r="DA31" i="9"/>
  <c r="AG31" i="9"/>
  <c r="CU31" i="9"/>
  <c r="CO31" i="9"/>
  <c r="CI31" i="9"/>
  <c r="BW31" i="9"/>
  <c r="CC31" i="9"/>
  <c r="CP40" i="9"/>
  <c r="CD40" i="9"/>
  <c r="DA40" i="9"/>
  <c r="CO40" i="9"/>
  <c r="CC40" i="9"/>
  <c r="BQ40" i="9"/>
  <c r="BE40" i="9"/>
  <c r="AS40" i="9"/>
  <c r="AG40" i="9"/>
  <c r="CZ40" i="9"/>
  <c r="CN40" i="9"/>
  <c r="CB40" i="9"/>
  <c r="BP40" i="9"/>
  <c r="BD40" i="9"/>
  <c r="AR40" i="9"/>
  <c r="CY40" i="9"/>
  <c r="CM40" i="9"/>
  <c r="CA40" i="9"/>
  <c r="BO40" i="9"/>
  <c r="BC40" i="9"/>
  <c r="AQ40" i="9"/>
  <c r="CX40" i="9"/>
  <c r="CL40" i="9"/>
  <c r="BZ40" i="9"/>
  <c r="BN40" i="9"/>
  <c r="BB40" i="9"/>
  <c r="AP40" i="9"/>
  <c r="CW40" i="9"/>
  <c r="CK40" i="9"/>
  <c r="BY40" i="9"/>
  <c r="BM40" i="9"/>
  <c r="BA40" i="9"/>
  <c r="AO40" i="9"/>
  <c r="CU40" i="9"/>
  <c r="CI40" i="9"/>
  <c r="BW40" i="9"/>
  <c r="BK40" i="9"/>
  <c r="AY40" i="9"/>
  <c r="AM40" i="9"/>
  <c r="CS40" i="9"/>
  <c r="CG40" i="9"/>
  <c r="BU40" i="9"/>
  <c r="BI40" i="9"/>
  <c r="AW40" i="9"/>
  <c r="AK40" i="9"/>
  <c r="CT40" i="9"/>
  <c r="BL40" i="9"/>
  <c r="AJ40" i="9"/>
  <c r="CR40" i="9"/>
  <c r="BJ40" i="9"/>
  <c r="AI40" i="9"/>
  <c r="CQ40" i="9"/>
  <c r="BH40" i="9"/>
  <c r="AH40" i="9"/>
  <c r="CJ40" i="9"/>
  <c r="BG40" i="9"/>
  <c r="CH40" i="9"/>
  <c r="BF40" i="9"/>
  <c r="CF40" i="9"/>
  <c r="AZ40" i="9"/>
  <c r="CE40" i="9"/>
  <c r="AX40" i="9"/>
  <c r="BX40" i="9"/>
  <c r="AV40" i="9"/>
  <c r="BV40" i="9"/>
  <c r="AU40" i="9"/>
  <c r="BT40" i="9"/>
  <c r="AT40" i="9"/>
  <c r="BS40" i="9"/>
  <c r="AN40" i="9"/>
  <c r="CV40" i="9"/>
  <c r="BR40" i="9"/>
  <c r="AL40" i="9"/>
  <c r="CU37" i="9"/>
  <c r="CI37" i="9"/>
  <c r="BW37" i="9"/>
  <c r="BK37" i="9"/>
  <c r="AY37" i="9"/>
  <c r="AM37" i="9"/>
  <c r="CS37" i="9"/>
  <c r="CG37" i="9"/>
  <c r="BU37" i="9"/>
  <c r="BI37" i="9"/>
  <c r="AW37" i="9"/>
  <c r="AK37" i="9"/>
  <c r="CR37" i="9"/>
  <c r="CF37" i="9"/>
  <c r="BT37" i="9"/>
  <c r="BH37" i="9"/>
  <c r="AV37" i="9"/>
  <c r="AJ37" i="9"/>
  <c r="CQ37" i="9"/>
  <c r="CE37" i="9"/>
  <c r="BS37" i="9"/>
  <c r="BG37" i="9"/>
  <c r="AU37" i="9"/>
  <c r="AI37" i="9"/>
  <c r="DA37" i="9"/>
  <c r="CO37" i="9"/>
  <c r="CC37" i="9"/>
  <c r="BQ37" i="9"/>
  <c r="BE37" i="9"/>
  <c r="AS37" i="9"/>
  <c r="AG37" i="9"/>
  <c r="CY37" i="9"/>
  <c r="CM37" i="9"/>
  <c r="CA37" i="9"/>
  <c r="BO37" i="9"/>
  <c r="BC37" i="9"/>
  <c r="AQ37" i="9"/>
  <c r="CV37" i="9"/>
  <c r="BX37" i="9"/>
  <c r="AZ37" i="9"/>
  <c r="CT37" i="9"/>
  <c r="BV37" i="9"/>
  <c r="AX37" i="9"/>
  <c r="CP37" i="9"/>
  <c r="BR37" i="9"/>
  <c r="AT37" i="9"/>
  <c r="CN37" i="9"/>
  <c r="BP37" i="9"/>
  <c r="AR37" i="9"/>
  <c r="CL37" i="9"/>
  <c r="BN37" i="9"/>
  <c r="AP37" i="9"/>
  <c r="CK37" i="9"/>
  <c r="BM37" i="9"/>
  <c r="AO37" i="9"/>
  <c r="CJ37" i="9"/>
  <c r="BL37" i="9"/>
  <c r="AN37" i="9"/>
  <c r="CH37" i="9"/>
  <c r="BJ37" i="9"/>
  <c r="AL37" i="9"/>
  <c r="CD37" i="9"/>
  <c r="BF37" i="9"/>
  <c r="AH37" i="9"/>
  <c r="CZ37" i="9"/>
  <c r="CB37" i="9"/>
  <c r="BD37" i="9"/>
  <c r="CX37" i="9"/>
  <c r="BZ37" i="9"/>
  <c r="BB37" i="9"/>
  <c r="CW37" i="9"/>
  <c r="BY37" i="9"/>
  <c r="BA37" i="9"/>
  <c r="CU18" i="9"/>
  <c r="CI18" i="9"/>
  <c r="BW18" i="9"/>
  <c r="BK18" i="9"/>
  <c r="AY18" i="9"/>
  <c r="AM18" i="9"/>
  <c r="CT18" i="9"/>
  <c r="CH18" i="9"/>
  <c r="BV18" i="9"/>
  <c r="BJ18" i="9"/>
  <c r="AX18" i="9"/>
  <c r="AL18" i="9"/>
  <c r="CS18" i="9"/>
  <c r="CG18" i="9"/>
  <c r="BU18" i="9"/>
  <c r="BI18" i="9"/>
  <c r="AW18" i="9"/>
  <c r="AK18" i="9"/>
  <c r="CR18" i="9"/>
  <c r="CF18" i="9"/>
  <c r="BT18" i="9"/>
  <c r="BH18" i="9"/>
  <c r="AV18" i="9"/>
  <c r="AJ18" i="9"/>
  <c r="CQ18" i="9"/>
  <c r="CE18" i="9"/>
  <c r="BS18" i="9"/>
  <c r="BG18" i="9"/>
  <c r="AU18" i="9"/>
  <c r="AI18" i="9"/>
  <c r="CP18" i="9"/>
  <c r="CD18" i="9"/>
  <c r="BR18" i="9"/>
  <c r="BF18" i="9"/>
  <c r="AT18" i="9"/>
  <c r="AH18" i="9"/>
  <c r="DA18" i="9"/>
  <c r="CO18" i="9"/>
  <c r="CC18" i="9"/>
  <c r="BQ18" i="9"/>
  <c r="BE18" i="9"/>
  <c r="AS18" i="9"/>
  <c r="AG18" i="9"/>
  <c r="CZ18" i="9"/>
  <c r="CN18" i="9"/>
  <c r="CB18" i="9"/>
  <c r="BP18" i="9"/>
  <c r="BD18" i="9"/>
  <c r="AR18" i="9"/>
  <c r="CY18" i="9"/>
  <c r="CM18" i="9"/>
  <c r="CA18" i="9"/>
  <c r="BO18" i="9"/>
  <c r="BC18" i="9"/>
  <c r="AQ18" i="9"/>
  <c r="CX18" i="9"/>
  <c r="CL18" i="9"/>
  <c r="BZ18" i="9"/>
  <c r="BN18" i="9"/>
  <c r="BB18" i="9"/>
  <c r="AP18" i="9"/>
  <c r="CJ18" i="9"/>
  <c r="BY18" i="9"/>
  <c r="BX18" i="9"/>
  <c r="BM18" i="9"/>
  <c r="BL18" i="9"/>
  <c r="BA18" i="9"/>
  <c r="AZ18" i="9"/>
  <c r="AO18" i="9"/>
  <c r="AN18" i="9"/>
  <c r="CW18" i="9"/>
  <c r="CV18" i="9"/>
  <c r="CK18" i="9"/>
  <c r="CZ6" i="9"/>
  <c r="CN6" i="9"/>
  <c r="CB6" i="9"/>
  <c r="BP6" i="9"/>
  <c r="BD6" i="9"/>
  <c r="AR6" i="9"/>
  <c r="CW6" i="9"/>
  <c r="CK6" i="9"/>
  <c r="BY6" i="9"/>
  <c r="BM6" i="9"/>
  <c r="BA6" i="9"/>
  <c r="AO6" i="9"/>
  <c r="CV6" i="9"/>
  <c r="CJ6" i="9"/>
  <c r="BX6" i="9"/>
  <c r="BL6" i="9"/>
  <c r="AZ6" i="9"/>
  <c r="AN6" i="9"/>
  <c r="CU6" i="9"/>
  <c r="CI6" i="9"/>
  <c r="BW6" i="9"/>
  <c r="BK6" i="9"/>
  <c r="AY6" i="9"/>
  <c r="AM6" i="9"/>
  <c r="CT6" i="9"/>
  <c r="CH6" i="9"/>
  <c r="BV6" i="9"/>
  <c r="BJ6" i="9"/>
  <c r="AX6" i="9"/>
  <c r="AL6" i="9"/>
  <c r="CS6" i="9"/>
  <c r="CG6" i="9"/>
  <c r="BU6" i="9"/>
  <c r="BI6" i="9"/>
  <c r="AW6" i="9"/>
  <c r="AK6" i="9"/>
  <c r="CY6" i="9"/>
  <c r="CA6" i="9"/>
  <c r="BC6" i="9"/>
  <c r="CX6" i="9"/>
  <c r="BZ6" i="9"/>
  <c r="BB6" i="9"/>
  <c r="CR6" i="9"/>
  <c r="BT6" i="9"/>
  <c r="AV6" i="9"/>
  <c r="CC6" i="9"/>
  <c r="CQ6" i="9"/>
  <c r="BS6" i="9"/>
  <c r="AU6" i="9"/>
  <c r="AH6" i="9"/>
  <c r="CP6" i="9"/>
  <c r="BR6" i="9"/>
  <c r="AT6" i="9"/>
  <c r="CO6" i="9"/>
  <c r="BQ6" i="9"/>
  <c r="AS6" i="9"/>
  <c r="BF6" i="9"/>
  <c r="DA6" i="9"/>
  <c r="CM6" i="9"/>
  <c r="BO6" i="9"/>
  <c r="AQ6" i="9"/>
  <c r="CL6" i="9"/>
  <c r="BN6" i="9"/>
  <c r="AP6" i="9"/>
  <c r="CF6" i="9"/>
  <c r="BH6" i="9"/>
  <c r="AJ6" i="9"/>
  <c r="CD6" i="9"/>
  <c r="BE6" i="9"/>
  <c r="CE6" i="9"/>
  <c r="BG6" i="9"/>
  <c r="AI6" i="9"/>
  <c r="AG6" i="9"/>
  <c r="CV9" i="9"/>
  <c r="CJ9" i="9"/>
  <c r="BX9" i="9"/>
  <c r="BL9" i="9"/>
  <c r="AZ9" i="9"/>
  <c r="AN9" i="9"/>
  <c r="CU9" i="9"/>
  <c r="CI9" i="9"/>
  <c r="BW9" i="9"/>
  <c r="BK9" i="9"/>
  <c r="AY9" i="9"/>
  <c r="AM9" i="9"/>
  <c r="CT9" i="9"/>
  <c r="CH9" i="9"/>
  <c r="BV9" i="9"/>
  <c r="BJ9" i="9"/>
  <c r="AX9" i="9"/>
  <c r="AL9" i="9"/>
  <c r="CS9" i="9"/>
  <c r="CG9" i="9"/>
  <c r="BU9" i="9"/>
  <c r="BI9" i="9"/>
  <c r="AW9" i="9"/>
  <c r="AK9" i="9"/>
  <c r="CR9" i="9"/>
  <c r="CF9" i="9"/>
  <c r="BT9" i="9"/>
  <c r="BH9" i="9"/>
  <c r="AV9" i="9"/>
  <c r="AJ9" i="9"/>
  <c r="CQ9" i="9"/>
  <c r="CE9" i="9"/>
  <c r="BS9" i="9"/>
  <c r="BG9" i="9"/>
  <c r="AU9" i="9"/>
  <c r="AI9" i="9"/>
  <c r="CP9" i="9"/>
  <c r="CD9" i="9"/>
  <c r="BR9" i="9"/>
  <c r="BF9" i="9"/>
  <c r="AT9" i="9"/>
  <c r="AH9" i="9"/>
  <c r="DA9" i="9"/>
  <c r="CO9" i="9"/>
  <c r="CC9" i="9"/>
  <c r="BQ9" i="9"/>
  <c r="BE9" i="9"/>
  <c r="AS9" i="9"/>
  <c r="AG9" i="9"/>
  <c r="CZ9" i="9"/>
  <c r="CN9" i="9"/>
  <c r="CB9" i="9"/>
  <c r="BP9" i="9"/>
  <c r="BD9" i="9"/>
  <c r="AR9" i="9"/>
  <c r="CY9" i="9"/>
  <c r="CM9" i="9"/>
  <c r="CA9" i="9"/>
  <c r="BO9" i="9"/>
  <c r="BC9" i="9"/>
  <c r="AQ9" i="9"/>
  <c r="BY9" i="9"/>
  <c r="BN9" i="9"/>
  <c r="BM9" i="9"/>
  <c r="BB9" i="9"/>
  <c r="BA9" i="9"/>
  <c r="AP9" i="9"/>
  <c r="AO9" i="9"/>
  <c r="CX9" i="9"/>
  <c r="CW9" i="9"/>
  <c r="CK9" i="9"/>
  <c r="BZ9" i="9"/>
  <c r="CL9" i="9"/>
  <c r="AF10" i="9" l="1"/>
  <c r="AF11" i="9" l="1"/>
  <c r="B7" i="5"/>
  <c r="AF12" i="9" l="1"/>
  <c r="B6" i="5"/>
  <c r="B8" i="5" s="1"/>
  <c r="B12" i="5"/>
  <c r="B2" i="3" s="1"/>
  <c r="B16" i="3" l="1"/>
  <c r="B11" i="3" s="1"/>
  <c r="AF13" i="9"/>
  <c r="B13" i="5"/>
  <c r="B3" i="3" s="1"/>
  <c r="B17" i="3" s="1"/>
  <c r="K9" i="1"/>
  <c r="N9" i="1"/>
  <c r="B13" i="3" l="1"/>
  <c r="B12" i="3"/>
  <c r="AF14" i="9"/>
  <c r="B11" i="11"/>
  <c r="B21" i="11"/>
  <c r="B15" i="11" s="1"/>
  <c r="B22" i="3"/>
  <c r="K10" i="1"/>
  <c r="B2" i="4" l="1"/>
  <c r="B14" i="3"/>
  <c r="AF15" i="9"/>
  <c r="CZ47" i="9" a="1"/>
  <c r="CZ47" i="9" s="1"/>
  <c r="B12" i="11"/>
  <c r="B18" i="11" s="1"/>
  <c r="B2" i="9"/>
  <c r="B10" i="3"/>
  <c r="B9" i="3" s="1"/>
  <c r="B18" i="3"/>
  <c r="B8" i="3" l="1"/>
  <c r="AF16" i="9"/>
  <c r="H9" i="1"/>
  <c r="B13" i="11"/>
  <c r="B17" i="11" s="1"/>
  <c r="B14" i="11"/>
  <c r="B16" i="11" s="1"/>
  <c r="B7" i="3" l="1"/>
  <c r="B15" i="3" s="1"/>
  <c r="B19" i="3" s="1"/>
  <c r="B23" i="3" s="1"/>
  <c r="AF17" i="9"/>
  <c r="K11" i="1" l="1"/>
  <c r="C10" i="4"/>
  <c r="AF18" i="9"/>
  <c r="AF19" i="9" s="1"/>
  <c r="AF20" i="9" s="1"/>
  <c r="AF21" i="9" s="1"/>
  <c r="AF22" i="9" s="1"/>
  <c r="AF23" i="9" s="1"/>
  <c r="AF24" i="9" s="1"/>
  <c r="AF25" i="9" s="1"/>
  <c r="AF26" i="9" s="1"/>
  <c r="AF27" i="9" s="1"/>
  <c r="AF28" i="9" s="1"/>
  <c r="AF29" i="9" s="1"/>
  <c r="AF30" i="9" s="1"/>
  <c r="AF31" i="9" s="1"/>
  <c r="AF32" i="9" s="1"/>
  <c r="AF33" i="9" s="1"/>
  <c r="AF34" i="9" s="1"/>
  <c r="AF35" i="9" s="1"/>
  <c r="AF36" i="9" s="1"/>
  <c r="AF37" i="9" s="1"/>
  <c r="AF38" i="9" s="1"/>
  <c r="AF39" i="9" s="1"/>
  <c r="AF40" i="9" s="1"/>
  <c r="AF41" i="9" s="1"/>
  <c r="AF42" i="9" s="1"/>
  <c r="AF43" i="9" s="1"/>
  <c r="B3" i="9"/>
  <c r="B3" i="4"/>
  <c r="B10" i="4" s="1"/>
  <c r="B12" i="4" s="1"/>
  <c r="AR51" i="9" l="1" a="1"/>
  <c r="AR51" i="9" s="1"/>
  <c r="BF51" i="9" a="1"/>
  <c r="BF51" i="9" s="1"/>
  <c r="DA51" i="9" a="1"/>
  <c r="DA51" i="9" s="1"/>
  <c r="BI51" i="9" a="1"/>
  <c r="BI51" i="9" s="1"/>
  <c r="BB51" i="9" a="1"/>
  <c r="BB51" i="9" s="1"/>
  <c r="CX51" i="9" a="1"/>
  <c r="CX51" i="9" s="1"/>
  <c r="CU51" i="9" a="1"/>
  <c r="CU51" i="9" s="1"/>
  <c r="CQ51" i="9" a="1"/>
  <c r="CQ51" i="9" s="1"/>
  <c r="CW47" i="9" a="1"/>
  <c r="CW47" i="9" s="1"/>
  <c r="AK47" i="9" a="1"/>
  <c r="AK47" i="9" s="1"/>
  <c r="CV48" i="9" a="1"/>
  <c r="CV48" i="9" s="1"/>
  <c r="AU47" i="9" a="1"/>
  <c r="AU47" i="9" s="1"/>
  <c r="CP48" i="9" a="1"/>
  <c r="CP48" i="9" s="1"/>
  <c r="BE47" i="9" a="1"/>
  <c r="BE47" i="9" s="1"/>
  <c r="BW48" i="9" a="1"/>
  <c r="BW48" i="9" s="1"/>
  <c r="BR47" i="9" a="1"/>
  <c r="BR47" i="9" s="1"/>
  <c r="AR48" i="9" a="1"/>
  <c r="AR48" i="9" s="1"/>
  <c r="AO48" i="9" a="1"/>
  <c r="AO48" i="9" s="1"/>
  <c r="CG48" i="9" a="1"/>
  <c r="CG48" i="9" s="1"/>
  <c r="BY47" i="9" a="1"/>
  <c r="BY47" i="9" s="1"/>
  <c r="AR47" i="9" a="1"/>
  <c r="AR47" i="9" s="1"/>
  <c r="AW48" i="9" a="1"/>
  <c r="AW48" i="9" s="1"/>
  <c r="CR47" i="9" a="1"/>
  <c r="CR47" i="9" s="1"/>
  <c r="BV48" i="9" a="1"/>
  <c r="BV48" i="9" s="1"/>
  <c r="CE48" i="9" a="1"/>
  <c r="CE48" i="9" s="1"/>
  <c r="AX47" i="9" a="1"/>
  <c r="AX47" i="9" s="1"/>
  <c r="AI48" i="9" a="1"/>
  <c r="AI48" i="9" s="1"/>
  <c r="CF48" i="9" a="1"/>
  <c r="CF48" i="9" s="1"/>
  <c r="AZ47" i="9" a="1"/>
  <c r="AZ47" i="9" s="1"/>
  <c r="AS48" i="9" a="1"/>
  <c r="AS48" i="9" s="1"/>
  <c r="CI48" i="9" a="1"/>
  <c r="CI48" i="9" s="1"/>
  <c r="AO47" i="9" a="1"/>
  <c r="AO47" i="9" s="1"/>
  <c r="CW48" i="9" a="1"/>
  <c r="CW48" i="9" s="1"/>
  <c r="AQ47" i="9" a="1"/>
  <c r="AQ47" i="9" s="1"/>
  <c r="BL48" i="9" a="1"/>
  <c r="BL48" i="9" s="1"/>
  <c r="AQ48" i="9" a="1"/>
  <c r="AQ48" i="9" s="1"/>
  <c r="AT47" i="9" a="1"/>
  <c r="AT47" i="9" s="1"/>
  <c r="BE48" i="9" a="1"/>
  <c r="BE48" i="9" s="1"/>
  <c r="AG48" i="9" a="1"/>
  <c r="AG48" i="9" s="1"/>
  <c r="CL47" i="9" a="1"/>
  <c r="CL47" i="9" s="1"/>
  <c r="CK47" i="9" a="1"/>
  <c r="CK47" i="9" s="1"/>
  <c r="AW47" i="9" a="1"/>
  <c r="AW47" i="9" s="1"/>
  <c r="BI48" i="9" a="1"/>
  <c r="BI48" i="9" s="1"/>
  <c r="AL47" i="9" a="1"/>
  <c r="AL47" i="9" s="1"/>
  <c r="BV47" i="9" a="1"/>
  <c r="BV47" i="9" s="1"/>
  <c r="CH48" i="9" a="1"/>
  <c r="CH48" i="9" s="1"/>
  <c r="BX48" i="9" a="1"/>
  <c r="BX48" i="9" s="1"/>
  <c r="CU48" i="9" a="1"/>
  <c r="CU48" i="9" s="1"/>
  <c r="BS47" i="9" a="1"/>
  <c r="BS47" i="9" s="1"/>
  <c r="AM47" i="9" a="1"/>
  <c r="AM47" i="9" s="1"/>
  <c r="BW47" i="9" a="1"/>
  <c r="BW47" i="9" s="1"/>
  <c r="CM48" i="9" a="1"/>
  <c r="CM48" i="9" s="1"/>
  <c r="AX48" i="9" a="1"/>
  <c r="AX48" i="9" s="1"/>
  <c r="BH47" i="9" a="1"/>
  <c r="BH47" i="9" s="1"/>
  <c r="AL48" i="9" a="1"/>
  <c r="AL48" i="9" s="1"/>
  <c r="CM47" i="9" a="1"/>
  <c r="CM47" i="9" s="1"/>
  <c r="BK47" i="9" a="1"/>
  <c r="BK47" i="9" s="1"/>
  <c r="AM48" i="9" a="1"/>
  <c r="AM48" i="9" s="1"/>
  <c r="AK48" i="9" a="1"/>
  <c r="AK48" i="9" s="1"/>
  <c r="CT47" i="9" a="1"/>
  <c r="CT47" i="9" s="1"/>
  <c r="BP47" i="9" a="1"/>
  <c r="BP47" i="9" s="1"/>
  <c r="CJ48" i="9" a="1"/>
  <c r="CJ48" i="9" s="1"/>
  <c r="BQ47" i="9" a="1"/>
  <c r="BQ47" i="9" s="1"/>
  <c r="AY47" i="9" a="1"/>
  <c r="AY47" i="9" s="1"/>
  <c r="AP48" i="9" a="1"/>
  <c r="AP48" i="9" s="1"/>
  <c r="CB47" i="9" a="1"/>
  <c r="CB47" i="9" s="1"/>
  <c r="CI47" i="9" a="1"/>
  <c r="CI47" i="9" s="1"/>
  <c r="BC47" i="9" a="1"/>
  <c r="BC47" i="9" s="1"/>
  <c r="CO47" i="9" a="1"/>
  <c r="CO47" i="9" s="1"/>
  <c r="CQ47" i="9" a="1"/>
  <c r="CQ47" i="9" s="1"/>
  <c r="CU47" i="9" a="1"/>
  <c r="CU47" i="9" s="1"/>
  <c r="CC48" i="9" a="1"/>
  <c r="CC48" i="9" s="1"/>
  <c r="CA47" i="9" a="1"/>
  <c r="CA47" i="9" s="1"/>
  <c r="BN47" i="9" a="1"/>
  <c r="BN47" i="9" s="1"/>
  <c r="CK48" i="9" a="1"/>
  <c r="CK48" i="9" s="1"/>
  <c r="BX47" i="9" a="1"/>
  <c r="BX47" i="9" s="1"/>
  <c r="BZ48" i="9" a="1"/>
  <c r="BZ48" i="9" s="1"/>
  <c r="AI47" i="9" a="1"/>
  <c r="AI47" i="9" s="1"/>
  <c r="AJ48" i="9" a="1"/>
  <c r="AJ48" i="9" s="1"/>
  <c r="AS47" i="9" a="1"/>
  <c r="AS47" i="9" s="1"/>
  <c r="CF47" i="9" a="1"/>
  <c r="CF47" i="9" s="1"/>
  <c r="BB48" i="9" a="1"/>
  <c r="BB48" i="9" s="1"/>
  <c r="CA48" i="9" a="1"/>
  <c r="CA48" i="9" s="1"/>
  <c r="BF47" i="9" a="1"/>
  <c r="BF47" i="9" s="1"/>
  <c r="BO47" i="9" a="1"/>
  <c r="BO47" i="9" s="1"/>
  <c r="AU48" i="9" a="1"/>
  <c r="AU48" i="9" s="1"/>
  <c r="BC48" i="9" a="1"/>
  <c r="BC48" i="9" s="1"/>
  <c r="BH48" i="9" a="1"/>
  <c r="BH48" i="9" s="1"/>
  <c r="BD48" i="9" a="1"/>
  <c r="BD48" i="9" s="1"/>
  <c r="BJ47" i="9" a="1"/>
  <c r="BJ47" i="9" s="1"/>
  <c r="AZ48" i="9" a="1"/>
  <c r="AZ48" i="9" s="1"/>
  <c r="CH47" i="9" a="1"/>
  <c r="CH47" i="9" s="1"/>
  <c r="BZ47" i="9" a="1"/>
  <c r="BZ47" i="9" s="1"/>
  <c r="AN47" i="9" a="1"/>
  <c r="AN47" i="9" s="1"/>
  <c r="BQ48" i="9" a="1"/>
  <c r="BQ48" i="9" s="1"/>
  <c r="CE47" i="9" a="1"/>
  <c r="CE47" i="9" s="1"/>
  <c r="BA48" i="9" a="1"/>
  <c r="BA48" i="9" s="1"/>
  <c r="CN48" i="9" a="1"/>
  <c r="CN48" i="9" s="1"/>
  <c r="BA47" i="9" a="1"/>
  <c r="BA47" i="9" s="1"/>
  <c r="CD48" i="9" a="1"/>
  <c r="CD48" i="9" s="1"/>
  <c r="BS48" i="9" a="1"/>
  <c r="BS48" i="9" s="1"/>
  <c r="AY48" i="9" a="1"/>
  <c r="AY48" i="9" s="1"/>
  <c r="CL48" i="9" a="1"/>
  <c r="CL48" i="9" s="1"/>
  <c r="BG48" i="9" a="1"/>
  <c r="BG48" i="9" s="1"/>
  <c r="CS48" i="9" a="1"/>
  <c r="CS48" i="9" s="1"/>
  <c r="AG47" i="9" a="1"/>
  <c r="AG47" i="9" s="1"/>
  <c r="CO48" i="9" a="1"/>
  <c r="CO48" i="9" s="1"/>
  <c r="CX47" i="9" a="1"/>
  <c r="CX47" i="9" s="1"/>
  <c r="CB48" i="9" a="1"/>
  <c r="CB48" i="9" s="1"/>
  <c r="BB47" i="9" a="1"/>
  <c r="BB47" i="9" s="1"/>
  <c r="BM48" i="9" a="1"/>
  <c r="BM48" i="9" s="1"/>
  <c r="BY48" i="9" a="1"/>
  <c r="BY48" i="9" s="1"/>
  <c r="CR48" i="9" a="1"/>
  <c r="CR48" i="9" s="1"/>
  <c r="AJ47" i="9" a="1"/>
  <c r="AJ47" i="9" s="1"/>
  <c r="BK48" i="9" a="1"/>
  <c r="BK48" i="9" s="1"/>
  <c r="BT47" i="9" a="1"/>
  <c r="BT47" i="9" s="1"/>
  <c r="CZ48" i="9" a="1"/>
  <c r="CZ48" i="9" s="1"/>
  <c r="AV47" i="9" a="1"/>
  <c r="AV47" i="9" s="1"/>
  <c r="CP47" i="9" a="1"/>
  <c r="CP47" i="9" s="1"/>
  <c r="CD47" i="9" a="1"/>
  <c r="CD47" i="9" s="1"/>
  <c r="CY47" i="9" a="1"/>
  <c r="CY47" i="9" s="1"/>
  <c r="AT48" i="9" a="1"/>
  <c r="AT48" i="9" s="1"/>
  <c r="CY48" i="9" a="1"/>
  <c r="CY48" i="9" s="1"/>
  <c r="BP48" i="9" a="1"/>
  <c r="BP48" i="9" s="1"/>
  <c r="CQ48" i="9" a="1"/>
  <c r="CQ48" i="9" s="1"/>
  <c r="AH48" i="9" a="1"/>
  <c r="AH48" i="9" s="1"/>
  <c r="BD47" i="9" a="1"/>
  <c r="BD47" i="9" s="1"/>
  <c r="BL47" i="9" a="1"/>
  <c r="BL47" i="9" s="1"/>
  <c r="DA48" i="9" a="1"/>
  <c r="DA48" i="9" s="1"/>
  <c r="BT48" i="9" a="1"/>
  <c r="BT48" i="9" s="1"/>
  <c r="CJ47" i="9" a="1"/>
  <c r="CJ47" i="9" s="1"/>
  <c r="BU48" i="9" a="1"/>
  <c r="BU48" i="9" s="1"/>
  <c r="CT48" i="9" a="1"/>
  <c r="CT48" i="9" s="1"/>
  <c r="BG47" i="9" a="1"/>
  <c r="BG47" i="9" s="1"/>
  <c r="CN47" i="9" a="1"/>
  <c r="CN47" i="9" s="1"/>
  <c r="CS47" i="9" a="1"/>
  <c r="CS47" i="9" s="1"/>
  <c r="BI47" i="9" a="1"/>
  <c r="BI47" i="9" s="1"/>
  <c r="CC47" i="9" a="1"/>
  <c r="CC47" i="9" s="1"/>
  <c r="DA47" i="9" a="1"/>
  <c r="DA47" i="9" s="1"/>
  <c r="AP47" i="9" a="1"/>
  <c r="AP47" i="9" s="1"/>
  <c r="CG47" i="9" a="1"/>
  <c r="CG47" i="9" s="1"/>
  <c r="BO48" i="9" a="1"/>
  <c r="BO48" i="9" s="1"/>
  <c r="BF48" i="9" a="1"/>
  <c r="BF48" i="9" s="1"/>
  <c r="AH47" i="9" a="1"/>
  <c r="AH47" i="9" s="1"/>
  <c r="AV48" i="9" a="1"/>
  <c r="AV48" i="9" s="1"/>
  <c r="BJ48" i="9" a="1"/>
  <c r="BJ48" i="9" s="1"/>
  <c r="CV47" i="9" a="1"/>
  <c r="CV47" i="9" s="1"/>
  <c r="BN48" i="9" a="1"/>
  <c r="BN48" i="9" s="1"/>
  <c r="BR48" i="9" a="1"/>
  <c r="BR48" i="9" s="1"/>
  <c r="BU47" i="9" a="1"/>
  <c r="BU47" i="9" s="1"/>
  <c r="AN48" i="9" a="1"/>
  <c r="AN48" i="9" s="1"/>
  <c r="BM47" i="9" a="1"/>
  <c r="BM47" i="9" s="1"/>
  <c r="CX48" i="9" a="1"/>
  <c r="CX48" i="9" s="1"/>
  <c r="B10" i="9"/>
  <c r="H10" i="1"/>
  <c r="AF45" i="9"/>
  <c r="B11" i="4"/>
  <c r="C12" i="4" l="1"/>
  <c r="H12" i="1"/>
  <c r="AG65" i="9" a="1"/>
  <c r="AG65" i="9" s="1"/>
  <c r="AG64" i="9" a="1"/>
  <c r="AG64" i="9" s="1"/>
  <c r="AG66" i="9" a="1"/>
  <c r="AG66" i="9" s="1"/>
  <c r="AG68" i="9" a="1"/>
  <c r="AG68" i="9" s="1"/>
  <c r="AG67" i="9" a="1"/>
  <c r="AG67" i="9" s="1"/>
  <c r="DA45" i="9" a="1"/>
  <c r="DA45" i="9" s="1"/>
  <c r="CR49" i="9" a="1"/>
  <c r="CR49" i="9" s="1"/>
  <c r="CR50" i="9" a="1"/>
  <c r="CR50" i="9" s="1"/>
  <c r="CM50" i="9" a="1"/>
  <c r="CM50" i="9" s="1"/>
  <c r="BE50" i="9" a="1"/>
  <c r="BE50" i="9" s="1"/>
  <c r="CH49" i="9" a="1"/>
  <c r="CH49" i="9" s="1"/>
  <c r="CJ50" i="9" a="1"/>
  <c r="CJ50" i="9" s="1"/>
  <c r="AS50" i="9" a="1"/>
  <c r="AS50" i="9" s="1"/>
  <c r="CF50" i="9" a="1"/>
  <c r="CF50" i="9" s="1"/>
  <c r="CU49" i="9" a="1"/>
  <c r="CU49" i="9" s="1"/>
  <c r="BD49" i="9" a="1"/>
  <c r="BD49" i="9" s="1"/>
  <c r="AG50" i="9" a="1"/>
  <c r="AG50" i="9" s="1"/>
  <c r="BN50" i="9" a="1"/>
  <c r="BN50" i="9" s="1"/>
  <c r="CG50" i="9" a="1"/>
  <c r="CG50" i="9" s="1"/>
  <c r="CW50" i="9" a="1"/>
  <c r="CW50" i="9" s="1"/>
  <c r="CP50" i="9" a="1"/>
  <c r="CP50" i="9" s="1"/>
  <c r="BV50" i="9" a="1"/>
  <c r="BV50" i="9" s="1"/>
  <c r="BR50" i="9" a="1"/>
  <c r="BR50" i="9" s="1"/>
  <c r="BA50" i="9" a="1"/>
  <c r="BA50" i="9" s="1"/>
  <c r="CU50" i="9" a="1"/>
  <c r="CU50" i="9" s="1"/>
  <c r="AU49" i="9" a="1"/>
  <c r="AU49" i="9" s="1"/>
  <c r="CF49" i="9" a="1"/>
  <c r="CF49" i="9" s="1"/>
  <c r="AM50" i="9" a="1"/>
  <c r="AM50" i="9" s="1"/>
  <c r="AP50" i="9" a="1"/>
  <c r="AP50" i="9" s="1"/>
  <c r="CI50" i="9" a="1"/>
  <c r="CI50" i="9" s="1"/>
  <c r="CT50" i="9" a="1"/>
  <c r="CT50" i="9" s="1"/>
  <c r="AY50" i="9" a="1"/>
  <c r="AY50" i="9" s="1"/>
  <c r="CD51" i="9" a="1"/>
  <c r="CD51" i="9" s="1"/>
  <c r="AH50" i="9" a="1"/>
  <c r="AH50" i="9" s="1"/>
  <c r="AR49" i="9" a="1"/>
  <c r="AR49" i="9" s="1"/>
  <c r="AV50" i="9" a="1"/>
  <c r="AV50" i="9" s="1"/>
  <c r="CH51" i="9" a="1"/>
  <c r="CH51" i="9" s="1"/>
  <c r="BZ50" i="9" a="1"/>
  <c r="BZ50" i="9" s="1"/>
  <c r="BG50" i="9" a="1"/>
  <c r="BG50" i="9" s="1"/>
  <c r="CB51" i="9" a="1"/>
  <c r="CB51" i="9" s="1"/>
  <c r="CX50" i="9" a="1"/>
  <c r="CX50" i="9" s="1"/>
  <c r="CO50" i="9" a="1"/>
  <c r="CO50" i="9" s="1"/>
  <c r="CB50" i="9" a="1"/>
  <c r="CB50" i="9" s="1"/>
  <c r="BH50" i="9" a="1"/>
  <c r="BH50" i="9" s="1"/>
  <c r="AO51" i="9" a="1"/>
  <c r="AO51" i="9" s="1"/>
  <c r="BM49" i="9" a="1"/>
  <c r="BM49" i="9" s="1"/>
  <c r="AU51" i="9" a="1"/>
  <c r="AU51" i="9" s="1"/>
  <c r="CR51" i="9" a="1"/>
  <c r="CR51" i="9" s="1"/>
  <c r="AW51" i="9" a="1"/>
  <c r="AW51" i="9" s="1"/>
  <c r="BR49" i="9" a="1"/>
  <c r="BR49" i="9" s="1"/>
  <c r="BT51" i="9" a="1"/>
  <c r="BT51" i="9" s="1"/>
  <c r="BF50" i="9" a="1"/>
  <c r="BF50" i="9" s="1"/>
  <c r="AS51" i="9" a="1"/>
  <c r="AS51" i="9" s="1"/>
  <c r="CS50" i="9" a="1"/>
  <c r="CS50" i="9" s="1"/>
  <c r="CN50" i="9" a="1"/>
  <c r="CN50" i="9" s="1"/>
  <c r="AQ50" i="9" a="1"/>
  <c r="AQ50" i="9" s="1"/>
  <c r="CN49" i="9" a="1"/>
  <c r="CN49" i="9" s="1"/>
  <c r="CH50" i="9" a="1"/>
  <c r="CH50" i="9" s="1"/>
  <c r="CE49" i="9" a="1"/>
  <c r="CE49" i="9" s="1"/>
  <c r="CQ50" i="9" a="1"/>
  <c r="CQ50" i="9" s="1"/>
  <c r="CZ50" i="9" a="1"/>
  <c r="CZ50" i="9" s="1"/>
  <c r="BW50" i="9" a="1"/>
  <c r="BW50" i="9" s="1"/>
  <c r="BY50" i="9" a="1"/>
  <c r="BY50" i="9" s="1"/>
  <c r="BB50" i="9" a="1"/>
  <c r="BB50" i="9" s="1"/>
  <c r="BP49" i="9" a="1"/>
  <c r="BP49" i="9" s="1"/>
  <c r="BL50" i="9" a="1"/>
  <c r="BL50" i="9" s="1"/>
  <c r="AP49" i="9" a="1"/>
  <c r="AP49" i="9" s="1"/>
  <c r="BZ49" i="9" a="1"/>
  <c r="BZ49" i="9" s="1"/>
  <c r="BW49" i="9" a="1"/>
  <c r="BW49" i="9" s="1"/>
  <c r="BC49" i="9" a="1"/>
  <c r="BC49" i="9" s="1"/>
  <c r="BP50" i="9" a="1"/>
  <c r="BP50" i="9" s="1"/>
  <c r="CX49" i="9" a="1"/>
  <c r="CX49" i="9" s="1"/>
  <c r="BX50" i="9" a="1"/>
  <c r="BX50" i="9" s="1"/>
  <c r="CW51" i="9" a="1"/>
  <c r="CW51" i="9" s="1"/>
  <c r="BU50" i="9" a="1"/>
  <c r="BU50" i="9" s="1"/>
  <c r="AN50" i="9" a="1"/>
  <c r="AN50" i="9" s="1"/>
  <c r="AW49" i="9" a="1"/>
  <c r="AW49" i="9" s="1"/>
  <c r="BV49" i="9" a="1"/>
  <c r="BV49" i="9" s="1"/>
  <c r="BX49" i="9" a="1"/>
  <c r="BX49" i="9" s="1"/>
  <c r="AS49" i="9" a="1"/>
  <c r="AS49" i="9" s="1"/>
  <c r="CK50" i="9" a="1"/>
  <c r="CK50" i="9" s="1"/>
  <c r="CD50" i="9" a="1"/>
  <c r="CD50" i="9" s="1"/>
  <c r="BS49" i="9" a="1"/>
  <c r="BS49" i="9" s="1"/>
  <c r="CS49" i="9" a="1"/>
  <c r="CS49" i="9" s="1"/>
  <c r="AX49" i="9" a="1"/>
  <c r="AX49" i="9" s="1"/>
  <c r="AU50" i="9" a="1"/>
  <c r="AU50" i="9" s="1"/>
  <c r="AM51" i="9" a="1"/>
  <c r="AM51" i="9" s="1"/>
  <c r="DA49" i="9" a="1"/>
  <c r="DA49" i="9" s="1"/>
  <c r="CV50" i="9" a="1"/>
  <c r="CV50" i="9" s="1"/>
  <c r="AT49" i="9" a="1"/>
  <c r="AT49" i="9" s="1"/>
  <c r="CM49" i="9" a="1"/>
  <c r="CM49" i="9" s="1"/>
  <c r="CD49" i="9" a="1"/>
  <c r="CD49" i="9" s="1"/>
  <c r="BK50" i="9" a="1"/>
  <c r="BK50" i="9" s="1"/>
  <c r="BK49" i="9" a="1"/>
  <c r="BK49" i="9" s="1"/>
  <c r="AT50" i="9" a="1"/>
  <c r="AT50" i="9" s="1"/>
  <c r="DA50" i="9" a="1"/>
  <c r="DA50" i="9" s="1"/>
  <c r="CV49" i="9" a="1"/>
  <c r="CV49" i="9" s="1"/>
  <c r="CK49" i="9" a="1"/>
  <c r="CK49" i="9" s="1"/>
  <c r="CY50" i="9" a="1"/>
  <c r="CY50" i="9" s="1"/>
  <c r="BD50" i="9" a="1"/>
  <c r="BD50" i="9" s="1"/>
  <c r="AQ49" i="9" a="1"/>
  <c r="AQ49" i="9" s="1"/>
  <c r="CL50" i="9" a="1"/>
  <c r="CL50" i="9" s="1"/>
  <c r="CY51" i="9" a="1"/>
  <c r="CY51" i="9" s="1"/>
  <c r="CI49" i="9" a="1"/>
  <c r="CI49" i="9" s="1"/>
  <c r="CG49" i="9" a="1"/>
  <c r="CG49" i="9" s="1"/>
  <c r="AI49" i="9" a="1"/>
  <c r="AI49" i="9" s="1"/>
  <c r="BO49" i="9" a="1"/>
  <c r="BO49" i="9" s="1"/>
  <c r="CP51" i="9" a="1"/>
  <c r="CP51" i="9" s="1"/>
  <c r="BR51" i="9" a="1"/>
  <c r="BR51" i="9" s="1"/>
  <c r="AZ50" i="9" a="1"/>
  <c r="AZ50" i="9" s="1"/>
  <c r="CF51" i="9" a="1"/>
  <c r="CF51" i="9" s="1"/>
  <c r="BL49" i="9" a="1"/>
  <c r="BL49" i="9" s="1"/>
  <c r="BU49" i="9" a="1"/>
  <c r="BU49" i="9" s="1"/>
  <c r="BJ49" i="9" a="1"/>
  <c r="BJ49" i="9" s="1"/>
  <c r="CT51" i="9" a="1"/>
  <c r="CT51" i="9" s="1"/>
  <c r="CC50" i="9" a="1"/>
  <c r="CC50" i="9" s="1"/>
  <c r="CP49" i="9" a="1"/>
  <c r="CP49" i="9" s="1"/>
  <c r="CT49" i="9" a="1"/>
  <c r="CT49" i="9" s="1"/>
  <c r="CA50" i="9" a="1"/>
  <c r="CA50" i="9" s="1"/>
  <c r="CQ49" i="9" a="1"/>
  <c r="CQ49" i="9" s="1"/>
  <c r="AW50" i="9" a="1"/>
  <c r="AW50" i="9" s="1"/>
  <c r="CY49" i="9" a="1"/>
  <c r="CY49" i="9" s="1"/>
  <c r="AJ50" i="9" a="1"/>
  <c r="AJ50" i="9" s="1"/>
  <c r="AL49" i="9" a="1"/>
  <c r="AL49" i="9" s="1"/>
  <c r="AK50" i="9" a="1"/>
  <c r="AK50" i="9" s="1"/>
  <c r="AY49" i="9" a="1"/>
  <c r="AY49" i="9" s="1"/>
  <c r="CB49" i="9" a="1"/>
  <c r="CB49" i="9" s="1"/>
  <c r="BA49" i="9" a="1"/>
  <c r="BA49" i="9" s="1"/>
  <c r="BB49" i="9" a="1"/>
  <c r="BB49" i="9" s="1"/>
  <c r="CC49" i="9" a="1"/>
  <c r="CC49" i="9" s="1"/>
  <c r="BI50" i="9" a="1"/>
  <c r="BI50" i="9" s="1"/>
  <c r="CJ51" i="9" a="1"/>
  <c r="CJ51" i="9" s="1"/>
  <c r="BS50" i="9" a="1"/>
  <c r="BS50" i="9" s="1"/>
  <c r="BQ50" i="9" a="1"/>
  <c r="BQ50" i="9" s="1"/>
  <c r="BC50" i="9" a="1"/>
  <c r="BC50" i="9" s="1"/>
  <c r="CZ49" i="9" a="1"/>
  <c r="CZ49" i="9" s="1"/>
  <c r="CA49" i="9" a="1"/>
  <c r="CA49" i="9" s="1"/>
  <c r="BT50" i="9" a="1"/>
  <c r="BT50" i="9" s="1"/>
  <c r="AO50" i="9" a="1"/>
  <c r="AO50" i="9" s="1"/>
  <c r="BO50" i="9" a="1"/>
  <c r="BO50" i="9" s="1"/>
  <c r="AV49" i="9" a="1"/>
  <c r="AV49" i="9" s="1"/>
  <c r="BQ51" i="9" a="1"/>
  <c r="BQ51" i="9" s="1"/>
  <c r="AP51" i="9" a="1"/>
  <c r="AP51" i="9" s="1"/>
  <c r="BE49" i="9" a="1"/>
  <c r="BE49" i="9" s="1"/>
  <c r="BF49" i="9" a="1"/>
  <c r="BF49" i="9" s="1"/>
  <c r="BI49" i="9" a="1"/>
  <c r="BI49" i="9" s="1"/>
  <c r="AK49" i="9" a="1"/>
  <c r="AK49" i="9" s="1"/>
  <c r="CW49" i="9" a="1"/>
  <c r="CW49" i="9" s="1"/>
  <c r="AG49" i="9" a="1"/>
  <c r="AG49" i="9" s="1"/>
  <c r="CE50" i="9" a="1"/>
  <c r="CE50" i="9" s="1"/>
  <c r="BY49" i="9" a="1"/>
  <c r="BY49" i="9" s="1"/>
  <c r="AM49" i="9" a="1"/>
  <c r="AM49" i="9" s="1"/>
  <c r="BH49" i="9" a="1"/>
  <c r="BH49" i="9" s="1"/>
  <c r="BN49" i="9" a="1"/>
  <c r="BN49" i="9" s="1"/>
  <c r="AI50" i="9" a="1"/>
  <c r="AI50" i="9" s="1"/>
  <c r="BQ49" i="9" a="1"/>
  <c r="BQ49" i="9" s="1"/>
  <c r="AN49" i="9" a="1"/>
  <c r="AN49" i="9" s="1"/>
  <c r="BT49" i="9" a="1"/>
  <c r="BT49" i="9" s="1"/>
  <c r="AJ49" i="9" a="1"/>
  <c r="AJ49" i="9" s="1"/>
  <c r="CO49" i="9" a="1"/>
  <c r="CO49" i="9" s="1"/>
  <c r="AH49" i="9" a="1"/>
  <c r="AH49" i="9" s="1"/>
  <c r="CL49" i="9" a="1"/>
  <c r="CL49" i="9" s="1"/>
  <c r="BD51" i="9" a="1"/>
  <c r="BD51" i="9" s="1"/>
  <c r="BG49" i="9" a="1"/>
  <c r="BG49" i="9" s="1"/>
  <c r="AO49" i="9" a="1"/>
  <c r="AO49" i="9" s="1"/>
  <c r="CJ49" i="9" a="1"/>
  <c r="CJ49" i="9" s="1"/>
  <c r="AZ49" i="9" a="1"/>
  <c r="AZ49" i="9" s="1"/>
  <c r="AX50" i="9" a="1"/>
  <c r="AX50" i="9" s="1"/>
  <c r="BM50" i="9" a="1"/>
  <c r="BM50" i="9" s="1"/>
  <c r="BJ50" i="9" a="1"/>
  <c r="BJ50" i="9" s="1"/>
  <c r="AR50" i="9" a="1"/>
  <c r="AR50" i="9" s="1"/>
  <c r="AL50" i="9" a="1"/>
  <c r="AL50" i="9" s="1"/>
  <c r="BW51" i="9" a="1"/>
  <c r="BW51" i="9" s="1"/>
  <c r="BS51" i="9" a="1"/>
  <c r="BS51" i="9" s="1"/>
  <c r="BJ51" i="9" a="1"/>
  <c r="BJ51" i="9" s="1"/>
  <c r="CK51" i="9" a="1"/>
  <c r="CK51" i="9" s="1"/>
  <c r="CN51" i="9" a="1"/>
  <c r="CN51" i="9" s="1"/>
  <c r="CE51" i="9" a="1"/>
  <c r="CE51" i="9" s="1"/>
  <c r="BU51" i="9" a="1"/>
  <c r="BU51" i="9" s="1"/>
  <c r="CA51" i="9" a="1"/>
  <c r="CA51" i="9" s="1"/>
  <c r="BA51" i="9" a="1"/>
  <c r="BA51" i="9" s="1"/>
  <c r="AQ51" i="9" a="1"/>
  <c r="AQ51" i="9" s="1"/>
  <c r="BK51" i="9" a="1"/>
  <c r="BK51" i="9" s="1"/>
  <c r="CO51" i="9" a="1"/>
  <c r="CO51" i="9" s="1"/>
  <c r="CI51" i="9" a="1"/>
  <c r="CI51" i="9" s="1"/>
  <c r="BZ51" i="9" a="1"/>
  <c r="BZ51" i="9" s="1"/>
  <c r="BO51" i="9" a="1"/>
  <c r="BO51" i="9" s="1"/>
  <c r="BN51" i="9" a="1"/>
  <c r="BN51" i="9" s="1"/>
  <c r="BE51" i="9" a="1"/>
  <c r="BE51" i="9" s="1"/>
  <c r="CV51" i="9" a="1"/>
  <c r="CV51" i="9" s="1"/>
  <c r="BP51" i="9" a="1"/>
  <c r="BP51" i="9" s="1"/>
  <c r="AT51" i="9" a="1"/>
  <c r="AT51" i="9" s="1"/>
  <c r="AZ51" i="9" a="1"/>
  <c r="AZ51" i="9" s="1"/>
  <c r="AX51" i="9" a="1"/>
  <c r="AX51" i="9" s="1"/>
  <c r="CS51" i="9" a="1"/>
  <c r="CS51" i="9" s="1"/>
  <c r="CL51" i="9" a="1"/>
  <c r="CL51" i="9" s="1"/>
  <c r="AY51" i="9" a="1"/>
  <c r="AY51" i="9" s="1"/>
  <c r="AL51" i="9" a="1"/>
  <c r="AL51" i="9" s="1"/>
  <c r="CC51" i="9" a="1"/>
  <c r="CC51" i="9" s="1"/>
  <c r="BL51" i="9" a="1"/>
  <c r="BL51" i="9" s="1"/>
  <c r="AI51" i="9" a="1"/>
  <c r="AI51" i="9" s="1"/>
  <c r="AN51" i="9" a="1"/>
  <c r="AN51" i="9" s="1"/>
  <c r="BX51" i="9" a="1"/>
  <c r="BX51" i="9" s="1"/>
  <c r="BC51" i="9" a="1"/>
  <c r="BC51" i="9" s="1"/>
  <c r="AV51" i="9" a="1"/>
  <c r="AV51" i="9" s="1"/>
  <c r="AH51" i="9" a="1"/>
  <c r="AH51" i="9" s="1"/>
  <c r="BY51" i="9" a="1"/>
  <c r="BY51" i="9" s="1"/>
  <c r="CG51" i="9" a="1"/>
  <c r="CG51" i="9" s="1"/>
  <c r="AJ51" i="9" a="1"/>
  <c r="AJ51" i="9" s="1"/>
  <c r="CZ51" i="9" a="1"/>
  <c r="CZ51" i="9" s="1"/>
  <c r="CM51" i="9" a="1"/>
  <c r="CM51" i="9" s="1"/>
  <c r="BG51" i="9" a="1"/>
  <c r="BG51" i="9" s="1"/>
  <c r="BH51" i="9" a="1"/>
  <c r="BH51" i="9" s="1"/>
  <c r="BV51" i="9" a="1"/>
  <c r="BV51" i="9" s="1"/>
  <c r="BM51" i="9" a="1"/>
  <c r="BM51" i="9" s="1"/>
  <c r="AK51" i="9" a="1"/>
  <c r="AK51" i="9" s="1"/>
  <c r="AG51" i="9" a="1"/>
  <c r="AG51" i="9" s="1"/>
  <c r="Y68" i="9" a="1"/>
  <c r="Y68" i="9" s="1"/>
  <c r="Y67" i="9" a="1"/>
  <c r="Y67" i="9" s="1"/>
  <c r="Y66" i="9" a="1"/>
  <c r="Y66" i="9" s="1"/>
  <c r="Y65" i="9" a="1"/>
  <c r="Y65" i="9" s="1"/>
  <c r="Y64" i="9" a="1"/>
  <c r="Y64" i="9" s="1"/>
  <c r="B13" i="4"/>
  <c r="BP45" i="9" a="1"/>
  <c r="BP45" i="9" s="1"/>
  <c r="BR45" i="9" a="1"/>
  <c r="BR45" i="9" s="1"/>
  <c r="CG45" i="9" a="1"/>
  <c r="CG45" i="9" s="1"/>
  <c r="CP45" i="9" a="1"/>
  <c r="CP45" i="9" s="1"/>
  <c r="BX45" i="9" a="1"/>
  <c r="BX45" i="9" s="1"/>
  <c r="AW45" i="9" a="1"/>
  <c r="AW45" i="9" s="1"/>
  <c r="AJ45" i="9" a="1"/>
  <c r="AJ45" i="9" s="1"/>
  <c r="CR45" i="9" a="1"/>
  <c r="CR45" i="9" s="1"/>
  <c r="BU45" i="9" a="1"/>
  <c r="BU45" i="9" s="1"/>
  <c r="CY45" i="9" a="1"/>
  <c r="CY45" i="9" s="1"/>
  <c r="BO45" i="9" a="1"/>
  <c r="BO45" i="9" s="1"/>
  <c r="BH45" i="9" a="1"/>
  <c r="BH45" i="9" s="1"/>
  <c r="CV45" i="9" a="1"/>
  <c r="CV45" i="9" s="1"/>
  <c r="CO45" i="9" a="1"/>
  <c r="CO45" i="9" s="1"/>
  <c r="BJ45" i="9" a="1"/>
  <c r="BJ45" i="9" s="1"/>
  <c r="BE45" i="9" a="1"/>
  <c r="BE45" i="9" s="1"/>
  <c r="CX45" i="9" a="1"/>
  <c r="CX45" i="9" s="1"/>
  <c r="BG45" i="9" a="1"/>
  <c r="BG45" i="9" s="1"/>
  <c r="CL45" i="9" a="1"/>
  <c r="CL45" i="9" s="1"/>
  <c r="AI45" i="9" a="1"/>
  <c r="AI45" i="9" s="1"/>
  <c r="AX45" i="9" a="1"/>
  <c r="AX45" i="9" s="1"/>
  <c r="AK45" i="9" a="1"/>
  <c r="AK45" i="9" s="1"/>
  <c r="AT45" i="9" a="1"/>
  <c r="AT45" i="9" s="1"/>
  <c r="BZ45" i="9" a="1"/>
  <c r="BZ45" i="9" s="1"/>
  <c r="CA45" i="9" a="1"/>
  <c r="CA45" i="9" s="1"/>
  <c r="CJ45" i="9" a="1"/>
  <c r="CJ45" i="9" s="1"/>
  <c r="AL45" i="9" a="1"/>
  <c r="AL45" i="9" s="1"/>
  <c r="BA45" i="9" a="1"/>
  <c r="BA45" i="9" s="1"/>
  <c r="CN45" i="9" a="1"/>
  <c r="CN45" i="9" s="1"/>
  <c r="AN45" i="9" a="1"/>
  <c r="AN45" i="9" s="1"/>
  <c r="BK45" i="9" a="1"/>
  <c r="BK45" i="9" s="1"/>
  <c r="BB45" i="9" a="1"/>
  <c r="BB45" i="9" s="1"/>
  <c r="AH45" i="9" a="1"/>
  <c r="AH45" i="9" s="1"/>
  <c r="CI45" i="9" a="1"/>
  <c r="CI45" i="9" s="1"/>
  <c r="CE45" i="9" a="1"/>
  <c r="CE45" i="9" s="1"/>
  <c r="AZ45" i="9" a="1"/>
  <c r="AZ45" i="9" s="1"/>
  <c r="BC45" i="9" a="1"/>
  <c r="BC45" i="9" s="1"/>
  <c r="CK45" i="9" a="1"/>
  <c r="CK45" i="9" s="1"/>
  <c r="BQ45" i="9" a="1"/>
  <c r="BQ45" i="9" s="1"/>
  <c r="CD45" i="9" a="1"/>
  <c r="CD45" i="9" s="1"/>
  <c r="CW45" i="9" a="1"/>
  <c r="CW45" i="9" s="1"/>
  <c r="CB45" i="9" a="1"/>
  <c r="CB45" i="9" s="1"/>
  <c r="AM45" i="9" a="1"/>
  <c r="AM45" i="9" s="1"/>
  <c r="AQ45" i="9" a="1"/>
  <c r="AQ45" i="9" s="1"/>
  <c r="CM45" i="9" a="1"/>
  <c r="CM45" i="9" s="1"/>
  <c r="CF45" i="9" a="1"/>
  <c r="CF45" i="9" s="1"/>
  <c r="BI45" i="9" a="1"/>
  <c r="BI45" i="9" s="1"/>
  <c r="BN45" i="9" a="1"/>
  <c r="BN45" i="9" s="1"/>
  <c r="BW45" i="9" a="1"/>
  <c r="BW45" i="9" s="1"/>
  <c r="CS45" i="9" a="1"/>
  <c r="CS45" i="9" s="1"/>
  <c r="BL45" i="9" a="1"/>
  <c r="BL45" i="9" s="1"/>
  <c r="CU45" i="9" a="1"/>
  <c r="CU45" i="9" s="1"/>
  <c r="AV45" i="9" a="1"/>
  <c r="AV45" i="9" s="1"/>
  <c r="BF45" i="9" a="1"/>
  <c r="BF45" i="9" s="1"/>
  <c r="BM45" i="9" a="1"/>
  <c r="BM45" i="9" s="1"/>
  <c r="AO45" i="9" a="1"/>
  <c r="AO45" i="9" s="1"/>
  <c r="BY45" i="9" a="1"/>
  <c r="BY45" i="9" s="1"/>
  <c r="AG45" i="9" a="1"/>
  <c r="AG45" i="9" s="1"/>
  <c r="AS45" i="9" a="1"/>
  <c r="AS45" i="9" s="1"/>
  <c r="AP45" i="9" a="1"/>
  <c r="AP45" i="9" s="1"/>
  <c r="AU45" i="9" a="1"/>
  <c r="AU45" i="9" s="1"/>
  <c r="CQ45" i="9" a="1"/>
  <c r="CQ45" i="9" s="1"/>
  <c r="BD45" i="9" a="1"/>
  <c r="BD45" i="9" s="1"/>
  <c r="CC45" i="9" a="1"/>
  <c r="CC45" i="9" s="1"/>
  <c r="AY45" i="9" a="1"/>
  <c r="AY45" i="9" s="1"/>
  <c r="AR45" i="9" a="1"/>
  <c r="AR45" i="9" s="1"/>
  <c r="CT45" i="9" a="1"/>
  <c r="CT45" i="9" s="1"/>
  <c r="BS45" i="9" a="1"/>
  <c r="BS45" i="9" s="1"/>
  <c r="BT45" i="9" a="1"/>
  <c r="BT45" i="9" s="1"/>
  <c r="CH45" i="9" a="1"/>
  <c r="CH45" i="9" s="1"/>
  <c r="BV45" i="9" a="1"/>
  <c r="BV45" i="9" s="1"/>
  <c r="CZ45" i="9" a="1"/>
  <c r="CZ45" i="9" s="1"/>
  <c r="AB64" i="9" l="1"/>
  <c r="Z64" i="9"/>
  <c r="AC64" i="9" s="1"/>
  <c r="AB65" i="9"/>
  <c r="Z65" i="9"/>
  <c r="AC65" i="9" s="1"/>
  <c r="Y75" i="9" a="1"/>
  <c r="Y75" i="9" s="1"/>
  <c r="Y74" i="9" a="1"/>
  <c r="Y74" i="9" s="1"/>
  <c r="Y73" i="9" a="1"/>
  <c r="Y73" i="9" s="1"/>
  <c r="Y72" i="9" a="1"/>
  <c r="Y72" i="9" s="1"/>
  <c r="Y76" i="9" a="1"/>
  <c r="Y76" i="9" s="1"/>
  <c r="AG74" i="9" a="1"/>
  <c r="AG74" i="9" s="1"/>
  <c r="AG73" i="9" a="1"/>
  <c r="AG73" i="9" s="1"/>
  <c r="AG76" i="9" a="1"/>
  <c r="AG76" i="9" s="1"/>
  <c r="AG75" i="9" a="1"/>
  <c r="AG75" i="9" s="1"/>
  <c r="AG72" i="9" a="1"/>
  <c r="AG72" i="9" s="1"/>
  <c r="AJ67" i="9"/>
  <c r="AH67" i="9"/>
  <c r="AK67" i="9" s="1"/>
  <c r="AB66" i="9"/>
  <c r="Z66" i="9"/>
  <c r="AC66" i="9" s="1"/>
  <c r="AJ68" i="9"/>
  <c r="AH68" i="9"/>
  <c r="AK68" i="9" s="1"/>
  <c r="AB67" i="9"/>
  <c r="Z67" i="9"/>
  <c r="AC67" i="9" s="1"/>
  <c r="AJ66" i="9"/>
  <c r="AH66" i="9"/>
  <c r="AK66" i="9" s="1"/>
  <c r="AB68" i="9"/>
  <c r="Z68" i="9"/>
  <c r="AC68" i="9" s="1"/>
  <c r="AJ64" i="9"/>
  <c r="AH64" i="9"/>
  <c r="AK64" i="9" s="1"/>
  <c r="Y84" i="9" a="1"/>
  <c r="Y84" i="9" s="1"/>
  <c r="Y83" i="9" a="1"/>
  <c r="Y83" i="9" s="1"/>
  <c r="Y82" i="9" a="1"/>
  <c r="Y82" i="9" s="1"/>
  <c r="Y81" i="9" a="1"/>
  <c r="Y81" i="9" s="1"/>
  <c r="Y80" i="9" a="1"/>
  <c r="Y80" i="9" s="1"/>
  <c r="AJ65" i="9"/>
  <c r="AH65" i="9"/>
  <c r="AK65" i="9" s="1"/>
  <c r="B9" i="9" a="1"/>
  <c r="B9" i="9" s="1"/>
  <c r="H11" i="1" s="1"/>
  <c r="N18" i="1" l="1"/>
  <c r="AJ76" i="9"/>
  <c r="AH76" i="9"/>
  <c r="AK76" i="9" s="1"/>
  <c r="AH74" i="9"/>
  <c r="AK74" i="9" s="1"/>
  <c r="AJ74" i="9"/>
  <c r="AB76" i="9"/>
  <c r="Z76" i="9"/>
  <c r="AC76" i="9" s="1"/>
  <c r="Z80" i="9"/>
  <c r="AC80" i="9" s="1"/>
  <c r="AB80" i="9"/>
  <c r="Z72" i="9"/>
  <c r="AC72" i="9" s="1"/>
  <c r="AB72" i="9"/>
  <c r="B16" i="9" s="1"/>
  <c r="Z81" i="9"/>
  <c r="AC81" i="9" s="1"/>
  <c r="AB81" i="9"/>
  <c r="Z73" i="9"/>
  <c r="AC73" i="9" s="1"/>
  <c r="AB73" i="9"/>
  <c r="Z74" i="9"/>
  <c r="AC74" i="9" s="1"/>
  <c r="AB74" i="9"/>
  <c r="Z82" i="9"/>
  <c r="AC82" i="9" s="1"/>
  <c r="AB82" i="9"/>
  <c r="AB75" i="9"/>
  <c r="Z75" i="9"/>
  <c r="AC75" i="9" s="1"/>
  <c r="Z83" i="9"/>
  <c r="AC83" i="9" s="1"/>
  <c r="AB83" i="9"/>
  <c r="AB84" i="9"/>
  <c r="Z84" i="9"/>
  <c r="AC84" i="9" s="1"/>
  <c r="AJ73" i="9"/>
  <c r="AH73" i="9"/>
  <c r="AK73" i="9" s="1"/>
  <c r="AJ72" i="9"/>
  <c r="AH72" i="9"/>
  <c r="AK72" i="9" s="1"/>
  <c r="AJ75" i="9"/>
  <c r="AH75" i="9"/>
  <c r="AK75" i="9" s="1"/>
  <c r="B13" i="9"/>
  <c r="H13" i="1" s="1"/>
  <c r="C13" i="4"/>
  <c r="B11" i="9"/>
  <c r="B12" i="9" s="1"/>
  <c r="H5" i="1" l="1"/>
  <c r="B17" i="9"/>
  <c r="N10" i="1"/>
  <c r="H5" i="12" s="1"/>
  <c r="Q10" i="1"/>
  <c r="H6" i="12" s="1"/>
  <c r="H3" i="1"/>
  <c r="K12" i="1"/>
  <c r="H4" i="12" s="1"/>
  <c r="H14" i="1"/>
  <c r="H3" i="12" s="1"/>
  <c r="B9" i="5"/>
  <c r="C11" i="4"/>
  <c r="H17" i="1" l="1"/>
  <c r="H19" i="1" s="1"/>
  <c r="Q17" i="1"/>
  <c r="K17" i="1"/>
  <c r="Q4" i="1"/>
  <c r="Q3" i="1" s="1"/>
  <c r="H2" i="12" s="1"/>
  <c r="H7" i="12" s="1"/>
  <c r="B39" i="1" l="1" a="1"/>
  <c r="B39" i="1" s="1"/>
  <c r="Q18" i="1"/>
  <c r="Q19" i="1"/>
  <c r="K18" i="1"/>
  <c r="K19" i="1"/>
  <c r="H1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 Hoogesteger</author>
  </authors>
  <commentList>
    <comment ref="B15" authorId="0" shapeId="0" xr:uid="{D589181A-B6C9-455D-84E4-306459B0A725}">
      <text>
        <r>
          <rPr>
            <b/>
            <sz val="9"/>
            <color indexed="81"/>
            <rFont val="Tahoma"/>
            <family val="2"/>
          </rPr>
          <t>Marco Hoogesteger:</t>
        </r>
        <r>
          <rPr>
            <sz val="9"/>
            <color indexed="81"/>
            <rFont val="Tahoma"/>
            <family val="2"/>
          </rPr>
          <t xml:space="preserve">
explain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 Hoogesteger</author>
  </authors>
  <commentList>
    <comment ref="B11" authorId="0" shapeId="0" xr:uid="{6955A69B-25CC-424C-8DB5-994E72197173}">
      <text>
        <r>
          <rPr>
            <b/>
            <sz val="9"/>
            <color indexed="81"/>
            <rFont val="Tahoma"/>
            <family val="2"/>
          </rPr>
          <t>Marco Hoogesteger:</t>
        </r>
        <r>
          <rPr>
            <sz val="9"/>
            <color indexed="81"/>
            <rFont val="Tahoma"/>
            <family val="2"/>
          </rPr>
          <t xml:space="preserve">
Uses interpolation formula to find Ft </t>
        </r>
        <r>
          <rPr>
            <i/>
            <sz val="9"/>
            <color indexed="81"/>
            <rFont val="Tahoma"/>
            <family val="2"/>
          </rPr>
          <t>(which is equal to Fr at a certain speed)</t>
        </r>
        <r>
          <rPr>
            <sz val="9"/>
            <color indexed="81"/>
            <rFont val="Tahoma"/>
            <family val="2"/>
          </rPr>
          <t xml:space="preserve"> at Vb.</t>
        </r>
      </text>
    </comment>
    <comment ref="B12" authorId="0" shapeId="0" xr:uid="{BF4449DA-075F-4DDE-B7A7-8EF69C04660E}">
      <text>
        <r>
          <rPr>
            <b/>
            <sz val="9"/>
            <color indexed="81"/>
            <rFont val="Tahoma"/>
            <family val="2"/>
          </rPr>
          <t>Marco Hoogesteger:</t>
        </r>
        <r>
          <rPr>
            <sz val="9"/>
            <color indexed="81"/>
            <rFont val="Tahoma"/>
            <family val="2"/>
          </rPr>
          <t xml:space="preserve">
Va=inflow stream velocity.
Va=(1-w)*Vb</t>
        </r>
      </text>
    </comment>
    <comment ref="B13" authorId="0" shapeId="0" xr:uid="{7C57A613-8B65-4191-9C4E-5A5C5C229355}">
      <text>
        <r>
          <rPr>
            <b/>
            <sz val="9"/>
            <color indexed="81"/>
            <rFont val="Tahoma"/>
            <family val="2"/>
          </rPr>
          <t>Marco Hoogesteger:</t>
        </r>
        <r>
          <rPr>
            <sz val="9"/>
            <color indexed="81"/>
            <rFont val="Tahoma"/>
            <family val="2"/>
          </rPr>
          <t xml:space="preserve">
Thrust*Boat speed</t>
        </r>
      </text>
    </comment>
    <comment ref="B14" authorId="0" shapeId="0" xr:uid="{27E572C5-8ACC-4168-9499-74FCBE2897F8}">
      <text>
        <r>
          <rPr>
            <b/>
            <sz val="9"/>
            <color indexed="81"/>
            <rFont val="Tahoma"/>
            <family val="2"/>
          </rPr>
          <t>Marco Hoogesteger:</t>
        </r>
        <r>
          <rPr>
            <sz val="9"/>
            <color indexed="81"/>
            <rFont val="Tahoma"/>
            <family val="2"/>
          </rPr>
          <t xml:space="preserve">
Uses interpolation formula to find eff at certain Vb.</t>
        </r>
      </text>
    </comment>
    <comment ref="B15" authorId="0" shapeId="0" xr:uid="{7AFB264F-A300-485A-8F12-E2DAD2801544}">
      <text>
        <r>
          <rPr>
            <b/>
            <sz val="9"/>
            <color indexed="81"/>
            <rFont val="Tahoma"/>
            <family val="2"/>
          </rPr>
          <t>Marco Hoogesteger:</t>
        </r>
        <r>
          <rPr>
            <sz val="9"/>
            <color indexed="81"/>
            <rFont val="Tahoma"/>
            <family val="2"/>
          </rPr>
          <t xml:space="preserve">
Output power/efficiency.</t>
        </r>
      </text>
    </comment>
    <comment ref="B17" authorId="0" shapeId="0" xr:uid="{449B02A0-94F4-4D30-810D-55E926843622}">
      <text>
        <r>
          <rPr>
            <b/>
            <sz val="9"/>
            <color indexed="81"/>
            <rFont val="Tahoma"/>
            <family val="2"/>
          </rPr>
          <t>Marco Hoogesteger:</t>
        </r>
        <r>
          <rPr>
            <sz val="9"/>
            <color indexed="81"/>
            <rFont val="Tahoma"/>
            <family val="2"/>
          </rPr>
          <t xml:space="preserve">
propulsive eff. = (Rt[total ship resistance] * Vb[ship speed]) / (2 * PI * n[rev/s] * Q[torque])</t>
        </r>
      </text>
    </comment>
    <comment ref="B20" authorId="0" shapeId="0" xr:uid="{816A24CE-710B-4D57-B9CA-C5DDE13BE7AC}">
      <text>
        <r>
          <rPr>
            <b/>
            <sz val="9"/>
            <color indexed="81"/>
            <rFont val="Tahoma"/>
            <family val="2"/>
          </rPr>
          <t>Marco Hoogesteger:</t>
        </r>
        <r>
          <rPr>
            <sz val="9"/>
            <color indexed="81"/>
            <rFont val="Tahoma"/>
            <family val="2"/>
          </rPr>
          <t xml:space="preserve">
T=rho*(rpm/60)^2*dprop^5*Kq
n=rev/s!
P=T*n*2*PI/60
this formula can be converted to rpm=((P*60^3)/(2*PI*rho*dprop^5*kq))^(1/3)</t>
        </r>
      </text>
    </comment>
    <comment ref="B21" authorId="0" shapeId="0" xr:uid="{2D93F841-772A-4431-ABA6-46D37A786719}">
      <text>
        <r>
          <rPr>
            <b/>
            <sz val="9"/>
            <color indexed="81"/>
            <rFont val="Tahoma"/>
            <family val="2"/>
          </rPr>
          <t>Marco Hoogesteger:</t>
        </r>
        <r>
          <rPr>
            <sz val="9"/>
            <color indexed="81"/>
            <rFont val="Tahoma"/>
            <family val="2"/>
          </rPr>
          <t xml:space="preserve">
T=rho*(rpm/60)^2*dprop^5*Kq
n=rev/s!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 Hoogesteger</author>
  </authors>
  <commentList>
    <comment ref="B11" authorId="0" shapeId="0" xr:uid="{CDDC99C4-17C3-4D1B-8052-AEDBCC2EBBF3}">
      <text>
        <r>
          <rPr>
            <b/>
            <sz val="9"/>
            <color indexed="81"/>
            <rFont val="Tahoma"/>
            <family val="2"/>
          </rPr>
          <t>Marco Hoogesteger:</t>
        </r>
        <r>
          <rPr>
            <sz val="9"/>
            <color indexed="81"/>
            <rFont val="Tahoma"/>
            <family val="2"/>
          </rPr>
          <t xml:space="preserve">
Thrust provided by propellor at certain rpm
Formula: rho*(rpm/60)^2*dprop^5*Kt
n=rev/s!</t>
        </r>
      </text>
    </comment>
    <comment ref="B12" authorId="0" shapeId="0" xr:uid="{7D6CDDF4-A791-40D5-976B-44EEB15E1643}">
      <text>
        <r>
          <rPr>
            <b/>
            <sz val="9"/>
            <color indexed="81"/>
            <rFont val="Tahoma"/>
            <family val="2"/>
          </rPr>
          <t>Marco Hoogesteger:</t>
        </r>
        <r>
          <rPr>
            <sz val="9"/>
            <color indexed="81"/>
            <rFont val="Tahoma"/>
            <family val="2"/>
          </rPr>
          <t xml:space="preserve">
Uses a lookup formula to interpolate and find a speed according to the thrust value. Resistance will increase with more speed, so thrust and resistance will come in an equilibrium. This speed is based off of previous test data</t>
        </r>
      </text>
    </comment>
    <comment ref="B13" authorId="0" shapeId="0" xr:uid="{219DB576-98F5-4162-B443-1BDA38C8E601}">
      <text>
        <r>
          <rPr>
            <b/>
            <sz val="9"/>
            <color indexed="81"/>
            <rFont val="Tahoma"/>
            <family val="2"/>
          </rPr>
          <t>Marco Hoogesteger:</t>
        </r>
        <r>
          <rPr>
            <sz val="9"/>
            <color indexed="81"/>
            <rFont val="Tahoma"/>
            <family val="2"/>
          </rPr>
          <t xml:space="preserve">
Va=inflow stream velocity.
Va=(1-w)*Vb</t>
        </r>
      </text>
    </comment>
    <comment ref="B14" authorId="0" shapeId="0" xr:uid="{C64B2B9B-6812-4650-B4A8-52AE06F40B48}">
      <text>
        <r>
          <rPr>
            <b/>
            <sz val="9"/>
            <color indexed="81"/>
            <rFont val="Tahoma"/>
            <family val="2"/>
          </rPr>
          <t>Marco Hoogesteger:</t>
        </r>
        <r>
          <rPr>
            <sz val="9"/>
            <color indexed="81"/>
            <rFont val="Tahoma"/>
            <family val="2"/>
          </rPr>
          <t xml:space="preserve">
Thrust*Boat speed</t>
        </r>
      </text>
    </comment>
    <comment ref="B15" authorId="0" shapeId="0" xr:uid="{E8601EB0-06C8-4EB1-ACFE-A698F29F5B46}">
      <text>
        <r>
          <rPr>
            <b/>
            <sz val="9"/>
            <color indexed="81"/>
            <rFont val="Tahoma"/>
            <family val="2"/>
          </rPr>
          <t>Marco Hoogesteger:</t>
        </r>
        <r>
          <rPr>
            <sz val="9"/>
            <color indexed="81"/>
            <rFont val="Tahoma"/>
            <family val="2"/>
          </rPr>
          <t xml:space="preserve">
Torque*n
n=rad/s!</t>
        </r>
      </text>
    </comment>
    <comment ref="B17" authorId="0" shapeId="0" xr:uid="{383BC987-7BA0-4580-80F8-AB06F67773EA}">
      <text>
        <r>
          <rPr>
            <b/>
            <sz val="9"/>
            <color indexed="81"/>
            <rFont val="Tahoma"/>
            <family val="2"/>
          </rPr>
          <t>Marco Hoogesteger:</t>
        </r>
        <r>
          <rPr>
            <sz val="9"/>
            <color indexed="81"/>
            <rFont val="Tahoma"/>
            <family val="2"/>
          </rPr>
          <t xml:space="preserve">
propeller eff. = (T[thrust] * Va[inflow water velocity]) / (2 * PI * n[rev/s] * Q[torque])</t>
        </r>
      </text>
    </comment>
    <comment ref="B18" authorId="0" shapeId="0" xr:uid="{6E9EF503-A37E-4117-9E00-2734ADD72EC7}">
      <text>
        <r>
          <rPr>
            <b/>
            <sz val="9"/>
            <color indexed="81"/>
            <rFont val="Tahoma"/>
            <family val="2"/>
          </rPr>
          <t>Marco Hoogesteger:</t>
        </r>
        <r>
          <rPr>
            <sz val="9"/>
            <color indexed="81"/>
            <rFont val="Tahoma"/>
            <family val="2"/>
          </rPr>
          <t xml:space="preserve">
propulsive eff. = (Rt[total ship resistance] * Vb[ship speed]) / (2 * PI * n[rev/s] * Q[torque])</t>
        </r>
      </text>
    </comment>
    <comment ref="B21" authorId="0" shapeId="0" xr:uid="{19D308CA-E1EC-49C9-BC62-24C817536DAD}">
      <text>
        <r>
          <rPr>
            <b/>
            <sz val="9"/>
            <color indexed="81"/>
            <rFont val="Tahoma"/>
            <family val="2"/>
          </rPr>
          <t>Marco Hoogesteger:</t>
        </r>
        <r>
          <rPr>
            <sz val="9"/>
            <color indexed="81"/>
            <rFont val="Tahoma"/>
            <family val="2"/>
          </rPr>
          <t xml:space="preserve">
Torque required for a certain rpm.
T=rho*(rpm/60)^2*dprop^5*Kq
n=rev/s!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<sst xmlns="http://schemas.openxmlformats.org/spreadsheetml/2006/main" count="329" uniqueCount="185">
  <si>
    <t>Gearing</t>
  </si>
  <si>
    <t>Bearing</t>
  </si>
  <si>
    <t>Legend</t>
  </si>
  <si>
    <t>User input</t>
  </si>
  <si>
    <t>Page 1</t>
  </si>
  <si>
    <t>Page 2</t>
  </si>
  <si>
    <t>Outputs</t>
  </si>
  <si>
    <t>Power</t>
  </si>
  <si>
    <t>Thrust</t>
  </si>
  <si>
    <t>Speed</t>
  </si>
  <si>
    <t>Motor properties</t>
  </si>
  <si>
    <t>Seal coefficient</t>
  </si>
  <si>
    <t>Friction coefficient</t>
  </si>
  <si>
    <t>Boat speed [m/s]</t>
  </si>
  <si>
    <t>P_loss [W]</t>
  </si>
  <si>
    <t>P_loss [%]</t>
  </si>
  <si>
    <t>Load [N]</t>
  </si>
  <si>
    <t>r_shaft [m]</t>
  </si>
  <si>
    <t>Power loss [%]</t>
  </si>
  <si>
    <t>Propellor diameter [m]</t>
  </si>
  <si>
    <t>Thrust deduction coefficient (t)</t>
  </si>
  <si>
    <t>Wake fraction coefficient (w)</t>
  </si>
  <si>
    <t>Liquid density [kg/m^3]</t>
  </si>
  <si>
    <t>Propellor</t>
  </si>
  <si>
    <t>[km/h]</t>
  </si>
  <si>
    <t>[m/s]</t>
  </si>
  <si>
    <t>[kts]</t>
  </si>
  <si>
    <t>Fresistance</t>
  </si>
  <si>
    <t>Kt</t>
  </si>
  <si>
    <t>10Kq</t>
  </si>
  <si>
    <t>propeller efficiency</t>
  </si>
  <si>
    <t>[N]</t>
  </si>
  <si>
    <t>[%]</t>
  </si>
  <si>
    <t>Rtotal</t>
  </si>
  <si>
    <t>Emperical data</t>
  </si>
  <si>
    <t>Propellor efficiency</t>
  </si>
  <si>
    <t>Output values</t>
  </si>
  <si>
    <t>Rotation speed [rpm]</t>
    <phoneticPr fontId="15" type="noConversion"/>
  </si>
  <si>
    <t>Feedback rotation speed to motor [rpm]</t>
    <phoneticPr fontId="15" type="noConversion"/>
  </si>
  <si>
    <t>Torque  [Nm]</t>
    <phoneticPr fontId="15" type="noConversion"/>
  </si>
  <si>
    <t>Gearing power loss [W]</t>
    <phoneticPr fontId="15" type="noConversion"/>
  </si>
  <si>
    <t>Intermediate variables</t>
    <phoneticPr fontId="15" type="noConversion"/>
  </si>
  <si>
    <t>cosα</t>
    <phoneticPr fontId="15" type="noConversion"/>
  </si>
  <si>
    <t>Pvzp [W]</t>
    <phoneticPr fontId="15" type="noConversion"/>
  </si>
  <si>
    <t>FR [N]</t>
    <phoneticPr fontId="15" type="noConversion"/>
  </si>
  <si>
    <t>Fn [N]</t>
    <phoneticPr fontId="15" type="noConversion"/>
  </si>
  <si>
    <t>Ft [N]</t>
    <phoneticPr fontId="15" type="noConversion"/>
  </si>
  <si>
    <t>Vrel [m/s]</t>
    <phoneticPr fontId="15" type="noConversion"/>
  </si>
  <si>
    <t>Fr</t>
    <phoneticPr fontId="15" type="noConversion"/>
  </si>
  <si>
    <t>Re</t>
    <phoneticPr fontId="15" type="noConversion"/>
  </si>
  <si>
    <t>Pchl [W]</t>
    <phoneticPr fontId="15" type="noConversion"/>
  </si>
  <si>
    <t>Feedback rotation speed from gearing [rpm]</t>
    <phoneticPr fontId="15" type="noConversion"/>
  </si>
  <si>
    <t>Efficiency</t>
    <phoneticPr fontId="15" type="noConversion"/>
  </si>
  <si>
    <t>Feedback torque from gearing  [Nm]</t>
    <phoneticPr fontId="15" type="noConversion"/>
  </si>
  <si>
    <t>Current torque relation coefficient</t>
    <phoneticPr fontId="15" type="noConversion"/>
  </si>
  <si>
    <t>Power loss [W]</t>
    <phoneticPr fontId="14" type="noConversion"/>
  </si>
  <si>
    <t>Propulsive efficiency</t>
    <phoneticPr fontId="14" type="noConversion"/>
  </si>
  <si>
    <t>Power loss [%]</t>
    <phoneticPr fontId="6" type="noConversion"/>
  </si>
  <si>
    <t>Efficiency [%]</t>
    <phoneticPr fontId="6" type="noConversion"/>
  </si>
  <si>
    <t>System Outputs</t>
    <phoneticPr fontId="6" type="noConversion"/>
  </si>
  <si>
    <t>Sub-system Outputs</t>
    <phoneticPr fontId="6" type="noConversion"/>
  </si>
  <si>
    <t>Power loss [%]</t>
    <phoneticPr fontId="14" type="noConversion"/>
  </si>
  <si>
    <t>Gearing properties</t>
    <phoneticPr fontId="14" type="noConversion"/>
  </si>
  <si>
    <t>Bearing properties</t>
    <phoneticPr fontId="14" type="noConversion"/>
  </si>
  <si>
    <t>Propellor properties</t>
    <phoneticPr fontId="14" type="noConversion"/>
  </si>
  <si>
    <t>Input</t>
    <phoneticPr fontId="14" type="noConversion"/>
  </si>
  <si>
    <t>Feedback rotation speed to gearing [rpm]</t>
  </si>
  <si>
    <t>Feedback torque to gearing [Nm]</t>
  </si>
  <si>
    <t>Rpm</t>
  </si>
  <si>
    <t>a</t>
  </si>
  <si>
    <t>b</t>
  </si>
  <si>
    <t>T, V</t>
  </si>
  <si>
    <t>Torque</t>
  </si>
  <si>
    <t>Gearing output power [W]</t>
  </si>
  <si>
    <t>Gearing input power [W]</t>
  </si>
  <si>
    <t>Explanation:</t>
  </si>
  <si>
    <t>Values from bearing system</t>
  </si>
  <si>
    <t>Values from propellor system</t>
  </si>
  <si>
    <t>Output values to gearing</t>
  </si>
  <si>
    <t>Feedback torque to motor [Nm]</t>
  </si>
  <si>
    <t>Converted torque [Nm]</t>
  </si>
  <si>
    <t>Converted rotation speed [rpm]</t>
  </si>
  <si>
    <t>Output values to motor</t>
  </si>
  <si>
    <t>Bearing output power [W]</t>
  </si>
  <si>
    <t>Bearing input power [W]</t>
  </si>
  <si>
    <t>Values from gearing system</t>
  </si>
  <si>
    <t>Linear inter-&amp;extrapolation</t>
  </si>
  <si>
    <t>A</t>
  </si>
  <si>
    <t>η</t>
  </si>
  <si>
    <t>V, T</t>
  </si>
  <si>
    <t>-</t>
  </si>
  <si>
    <t>Current torque relation coefficient</t>
  </si>
  <si>
    <t>Average</t>
  </si>
  <si>
    <t>Measured</t>
  </si>
  <si>
    <t>Power input [W]</t>
  </si>
  <si>
    <t>Power output [W]</t>
  </si>
  <si>
    <t>Power loss [W]</t>
  </si>
  <si>
    <t>Motor</t>
  </si>
  <si>
    <t>To do:</t>
  </si>
  <si>
    <t>Linear interpolation</t>
  </si>
  <si>
    <t>Comparison values</t>
  </si>
  <si>
    <t>Values from front panel</t>
  </si>
  <si>
    <t>Output values to bearing</t>
  </si>
  <si>
    <t>Feedback rotation speed to bearing [rpm]</t>
  </si>
  <si>
    <t>Feedback torque to bearing [Nm]</t>
  </si>
  <si>
    <t>wake fraction coefficient (w)</t>
  </si>
  <si>
    <t>Propellor coefficient (Kt)</t>
  </si>
  <si>
    <t>Propellor coefficient (Kq)</t>
  </si>
  <si>
    <t>Liquid density (ρ) [kg/m^3]</t>
  </si>
  <si>
    <t>Median</t>
  </si>
  <si>
    <t>Water speed (Va) [m/s]</t>
  </si>
  <si>
    <t>Rotational speed [rpm]</t>
  </si>
  <si>
    <t>Boat speed (Vb) [m/s]</t>
  </si>
  <si>
    <t>Torque required [Nm]</t>
  </si>
  <si>
    <t>Thrust [N]</t>
  </si>
  <si>
    <t>Boat speed [km/h]</t>
  </si>
  <si>
    <t>From motor curves (measured)</t>
  </si>
  <si>
    <t>Motor input voltage [V]</t>
  </si>
  <si>
    <t>Motor input current [A]</t>
  </si>
  <si>
    <t>Motor input power [W]</t>
  </si>
  <si>
    <t>Motor output power [W]</t>
  </si>
  <si>
    <r>
      <rPr>
        <b/>
        <sz val="11"/>
        <color theme="9" tint="-0.249977111117893"/>
        <rFont val="等线"/>
        <family val="2"/>
        <scheme val="minor"/>
      </rPr>
      <t xml:space="preserve">Data </t>
    </r>
    <r>
      <rPr>
        <b/>
        <sz val="11"/>
        <color theme="1"/>
        <rFont val="等线"/>
        <family val="2"/>
        <scheme val="minor"/>
      </rPr>
      <t>is expanded using linear formulas</t>
    </r>
  </si>
  <si>
    <r>
      <rPr>
        <b/>
        <sz val="11"/>
        <color rgb="FFFF0000"/>
        <rFont val="等线"/>
        <family val="2"/>
        <scheme val="minor"/>
      </rPr>
      <t>A row</t>
    </r>
    <r>
      <rPr>
        <b/>
        <sz val="11"/>
        <color theme="1"/>
        <rFont val="等线"/>
        <family val="2"/>
        <scheme val="minor"/>
      </rPr>
      <t xml:space="preserve"> belonging to given torque is made</t>
    </r>
  </si>
  <si>
    <r>
      <rPr>
        <b/>
        <sz val="11"/>
        <color rgb="FF0070C0"/>
        <rFont val="等线"/>
        <family val="2"/>
        <scheme val="minor"/>
      </rPr>
      <t>Voltage</t>
    </r>
    <r>
      <rPr>
        <b/>
        <sz val="11"/>
        <color theme="1"/>
        <rFont val="等线"/>
        <family val="2"/>
        <scheme val="minor"/>
      </rPr>
      <t xml:space="preserve"> is selected according to rpm</t>
    </r>
  </si>
  <si>
    <t>T</t>
  </si>
  <si>
    <t>V</t>
  </si>
  <si>
    <r>
      <rPr>
        <b/>
        <sz val="11"/>
        <color theme="7" tint="0.39997558519241921"/>
        <rFont val="等线"/>
        <family val="2"/>
        <scheme val="minor"/>
      </rPr>
      <t>Measured</t>
    </r>
    <r>
      <rPr>
        <b/>
        <sz val="11"/>
        <color theme="1"/>
        <rFont val="等线"/>
        <family val="2"/>
        <scheme val="minor"/>
      </rPr>
      <t xml:space="preserve"> data is used to check the error</t>
    </r>
  </si>
  <si>
    <t>rpm</t>
  </si>
  <si>
    <t>Total</t>
  </si>
  <si>
    <t>Remaining (useful)</t>
  </si>
  <si>
    <t>Power distribution</t>
  </si>
  <si>
    <t>Gear friction coefficient(-)</t>
  </si>
  <si>
    <t>Gear transmission ratio(-)</t>
  </si>
  <si>
    <t>Gear index circle pressure angle(deg)</t>
  </si>
  <si>
    <t>Gear index circle diameter of driving wheel(m)</t>
  </si>
  <si>
    <t>Gear addendum radius(m)</t>
  </si>
  <si>
    <t>Gear dedendum radius(m)</t>
  </si>
  <si>
    <t>Gear tooth number(-)</t>
  </si>
  <si>
    <t>Gear tooth width ratio(-)</t>
  </si>
  <si>
    <t>Gear modulus(-)</t>
  </si>
  <si>
    <t>Gear immersion depth ratio(-)</t>
  </si>
  <si>
    <t>Gear lubricant density(Kg/m^3)</t>
  </si>
  <si>
    <t xml:space="preserve">Gear lubricant viscosity(mm^2/s)                                          </t>
  </si>
  <si>
    <t>Current-Torque relation coefficient</t>
  </si>
  <si>
    <t>η_error</t>
  </si>
  <si>
    <t>A_error</t>
  </si>
  <si>
    <t>V_error</t>
  </si>
  <si>
    <t>Average current error [A]</t>
  </si>
  <si>
    <t>Average voltage error [V]</t>
  </si>
  <si>
    <t>Average efficiency error [%]</t>
  </si>
  <si>
    <t>Motor efficiency [%]</t>
  </si>
  <si>
    <t>Linear formula parts</t>
  </si>
  <si>
    <t>From motor table</t>
  </si>
  <si>
    <t>Avg measured</t>
  </si>
  <si>
    <t>Total Percentage</t>
  </si>
  <si>
    <t>Output torque [Nm]</t>
  </si>
  <si>
    <t>Input current [A]</t>
  </si>
  <si>
    <t>Input voltage [V]</t>
  </si>
  <si>
    <t>Range [m/Wh]</t>
  </si>
  <si>
    <t>Range [m/mAh]</t>
  </si>
  <si>
    <t>veloity</t>
  </si>
  <si>
    <t>consumption</t>
  </si>
  <si>
    <t>loss</t>
  </si>
  <si>
    <t>output</t>
  </si>
  <si>
    <t>Guideline for A-T coefficient</t>
  </si>
  <si>
    <t>Range [m/J]</t>
  </si>
  <si>
    <t>Output [Wh/km]</t>
  </si>
  <si>
    <t>Output [mAh/km]</t>
  </si>
  <si>
    <t>Output [J/km]</t>
  </si>
  <si>
    <t>Energy Outputs</t>
  </si>
  <si>
    <t>Rotation speed [rpm]</t>
  </si>
  <si>
    <t>Consumption [Wh/km]</t>
  </si>
  <si>
    <t>Consumption [mAh/km]</t>
  </si>
  <si>
    <t>Consumption [J/km]</t>
  </si>
  <si>
    <t>Loss [Wh/km]</t>
  </si>
  <si>
    <t>Loss [mAh/km]</t>
  </si>
  <si>
    <t>Loss [J/km]</t>
  </si>
  <si>
    <t>Torque [Nm]</t>
  </si>
  <si>
    <t>Properties</t>
  </si>
  <si>
    <t>Power Distribution</t>
  </si>
  <si>
    <t>Update range graph</t>
  </si>
  <si>
    <t>Lock calc sheets</t>
  </si>
  <si>
    <t>Extra check calculations</t>
  </si>
  <si>
    <t>Explain error motor</t>
  </si>
  <si>
    <t>General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</si>
</sst>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0.00_ "/>
    <numFmt numFmtId="177" formatCode="0.000"/>
    <numFmt numFmtId="178" formatCode="0.000%"/>
    <numFmt numFmtId="179" formatCode="0.0000%"/>
    <numFmt numFmtId="180" formatCode="0.0000"/>
    <numFmt numFmtId="181" formatCode="0.0%"/>
    <numFmt numFmtId="182" formatCode="0.00000"/>
    <numFmt numFmtId="183" formatCode="0.0"/>
  </numFmts>
  <fonts count="24" x14ac:knownFonts="1"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b/>
      <sz val="15"/>
      <color theme="3"/>
      <name val="等线"/>
      <family val="2"/>
      <scheme val="minor"/>
    </font>
    <font>
      <sz val="11"/>
      <color rgb="FF006100"/>
      <name val="等线"/>
      <family val="2"/>
      <scheme val="minor"/>
    </font>
    <font>
      <b/>
      <sz val="11"/>
      <color rgb="FF3F3F3F"/>
      <name val="等线"/>
      <family val="2"/>
      <scheme val="minor"/>
    </font>
    <font>
      <sz val="11"/>
      <color theme="0"/>
      <name val="等线"/>
      <family val="2"/>
      <scheme val="minor"/>
    </font>
    <font>
      <sz val="8"/>
      <name val="等线"/>
      <family val="2"/>
      <scheme val="minor"/>
    </font>
    <font>
      <b/>
      <sz val="36"/>
      <color theme="3"/>
      <name val="等线"/>
      <family val="2"/>
      <scheme val="minor"/>
    </font>
    <font>
      <b/>
      <sz val="11"/>
      <color theme="1"/>
      <name val="等线"/>
      <family val="2"/>
      <scheme val="minor"/>
    </font>
    <font>
      <sz val="11"/>
      <color theme="1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i/>
      <sz val="9"/>
      <color indexed="81"/>
      <name val="Tahoma"/>
      <family val="2"/>
    </font>
    <font>
      <sz val="11"/>
      <color theme="0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9"/>
      <name val="等线"/>
      <family val="2"/>
      <charset val="134"/>
      <scheme val="minor"/>
    </font>
    <font>
      <sz val="11"/>
      <color theme="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b/>
      <sz val="11"/>
      <color theme="0"/>
      <name val="等线"/>
      <family val="3"/>
      <charset val="134"/>
      <scheme val="minor"/>
    </font>
    <font>
      <b/>
      <sz val="11"/>
      <color rgb="FFFF0000"/>
      <name val="等线"/>
      <family val="2"/>
      <scheme val="minor"/>
    </font>
    <font>
      <sz val="11"/>
      <name val="等线"/>
      <family val="2"/>
      <scheme val="minor"/>
    </font>
    <font>
      <b/>
      <sz val="11"/>
      <color theme="9" tint="-0.249977111117893"/>
      <name val="等线"/>
      <family val="2"/>
      <scheme val="minor"/>
    </font>
    <font>
      <b/>
      <sz val="11"/>
      <color rgb="FF0070C0"/>
      <name val="等线"/>
      <family val="2"/>
      <scheme val="minor"/>
    </font>
    <font>
      <b/>
      <sz val="11"/>
      <color theme="7" tint="0.39997558519241921"/>
      <name val="等线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ck">
        <color theme="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2" fillId="0" borderId="1" applyNumberFormat="0" applyFill="0" applyAlignment="0" applyProtection="0"/>
    <xf numFmtId="0" fontId="3" fillId="2" borderId="0" applyNumberFormat="0" applyBorder="0" applyAlignment="0" applyProtection="0"/>
    <xf numFmtId="0" fontId="4" fillId="3" borderId="2" applyNumberFormat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1" fillId="6" borderId="0" applyNumberFormat="0" applyBorder="0" applyAlignment="0" applyProtection="0"/>
    <xf numFmtId="9" fontId="1" fillId="0" borderId="0" applyFont="0" applyFill="0" applyBorder="0" applyAlignment="0" applyProtection="0"/>
    <xf numFmtId="0" fontId="1" fillId="0" borderId="0"/>
  </cellStyleXfs>
  <cellXfs count="195">
    <xf numFmtId="0" fontId="0" fillId="0" borderId="0" xfId="0"/>
    <xf numFmtId="0" fontId="5" fillId="4" borderId="0" xfId="4"/>
    <xf numFmtId="0" fontId="1" fillId="6" borderId="0" xfId="6"/>
    <xf numFmtId="0" fontId="5" fillId="5" borderId="0" xfId="5"/>
    <xf numFmtId="0" fontId="3" fillId="2" borderId="0" xfId="2"/>
    <xf numFmtId="0" fontId="4" fillId="3" borderId="2" xfId="3"/>
    <xf numFmtId="0" fontId="3" fillId="2" borderId="7" xfId="2" applyBorder="1"/>
    <xf numFmtId="0" fontId="4" fillId="3" borderId="9" xfId="3" applyBorder="1"/>
    <xf numFmtId="0" fontId="1" fillId="6" borderId="12" xfId="6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0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18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20" xfId="0" applyBorder="1" applyAlignment="1">
      <alignment vertical="center"/>
    </xf>
    <xf numFmtId="2" fontId="0" fillId="0" borderId="0" xfId="0" applyNumberFormat="1"/>
    <xf numFmtId="2" fontId="0" fillId="0" borderId="17" xfId="0" applyNumberFormat="1" applyBorder="1"/>
    <xf numFmtId="0" fontId="0" fillId="0" borderId="16" xfId="0" applyBorder="1" applyAlignment="1">
      <alignment vertical="center"/>
    </xf>
    <xf numFmtId="2" fontId="0" fillId="0" borderId="17" xfId="0" applyNumberFormat="1" applyBorder="1" applyAlignment="1">
      <alignment vertical="center"/>
    </xf>
    <xf numFmtId="0" fontId="0" fillId="0" borderId="21" xfId="0" applyBorder="1"/>
    <xf numFmtId="0" fontId="0" fillId="0" borderId="17" xfId="0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vertical="center"/>
    </xf>
    <xf numFmtId="0" fontId="8" fillId="0" borderId="0" xfId="0" applyFont="1" applyBorder="1"/>
    <xf numFmtId="0" fontId="8" fillId="0" borderId="0" xfId="0" applyFont="1"/>
    <xf numFmtId="0" fontId="9" fillId="0" borderId="0" xfId="0" applyFont="1"/>
    <xf numFmtId="0" fontId="17" fillId="0" borderId="0" xfId="0" applyFont="1"/>
    <xf numFmtId="0" fontId="0" fillId="0" borderId="0" xfId="0" applyFill="1" applyBorder="1"/>
    <xf numFmtId="2" fontId="0" fillId="0" borderId="0" xfId="0" applyNumberFormat="1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5" fillId="0" borderId="0" xfId="5" applyFill="1" applyAlignment="1"/>
    <xf numFmtId="0" fontId="9" fillId="0" borderId="0" xfId="0" applyFont="1" applyFill="1" applyBorder="1"/>
    <xf numFmtId="0" fontId="0" fillId="8" borderId="13" xfId="0" applyFill="1" applyBorder="1"/>
    <xf numFmtId="0" fontId="0" fillId="8" borderId="14" xfId="0" applyFill="1" applyBorder="1"/>
    <xf numFmtId="0" fontId="0" fillId="8" borderId="15" xfId="0" applyFill="1" applyBorder="1"/>
    <xf numFmtId="0" fontId="0" fillId="8" borderId="16" xfId="0" applyFill="1" applyBorder="1"/>
    <xf numFmtId="0" fontId="0" fillId="8" borderId="0" xfId="0" applyFill="1"/>
    <xf numFmtId="0" fontId="0" fillId="8" borderId="17" xfId="0" applyFill="1" applyBorder="1"/>
    <xf numFmtId="0" fontId="0" fillId="8" borderId="18" xfId="0" applyFill="1" applyBorder="1"/>
    <xf numFmtId="0" fontId="0" fillId="8" borderId="19" xfId="0" applyFill="1" applyBorder="1"/>
    <xf numFmtId="0" fontId="0" fillId="8" borderId="20" xfId="0" applyFill="1" applyBorder="1"/>
    <xf numFmtId="0" fontId="0" fillId="9" borderId="0" xfId="0" applyFill="1"/>
    <xf numFmtId="0" fontId="0" fillId="10" borderId="0" xfId="0" applyFill="1"/>
    <xf numFmtId="10" fontId="0" fillId="0" borderId="0" xfId="0" applyNumberFormat="1"/>
    <xf numFmtId="10" fontId="0" fillId="0" borderId="23" xfId="7" applyNumberFormat="1" applyFont="1" applyBorder="1"/>
    <xf numFmtId="10" fontId="0" fillId="0" borderId="0" xfId="7" applyNumberFormat="1" applyFont="1" applyBorder="1"/>
    <xf numFmtId="0" fontId="20" fillId="0" borderId="0" xfId="4" applyFont="1" applyFill="1"/>
    <xf numFmtId="0" fontId="20" fillId="0" borderId="0" xfId="0" applyFont="1" applyFill="1"/>
    <xf numFmtId="0" fontId="0" fillId="0" borderId="0" xfId="0" applyFill="1" applyBorder="1" applyAlignment="1">
      <alignment horizontal="center"/>
    </xf>
    <xf numFmtId="0" fontId="0" fillId="0" borderId="0" xfId="0" applyNumberFormat="1" applyBorder="1"/>
    <xf numFmtId="177" fontId="0" fillId="0" borderId="0" xfId="0" applyNumberFormat="1"/>
    <xf numFmtId="0" fontId="20" fillId="0" borderId="0" xfId="7" applyNumberFormat="1" applyFont="1" applyFill="1"/>
    <xf numFmtId="10" fontId="20" fillId="0" borderId="0" xfId="7" applyNumberFormat="1" applyFont="1"/>
    <xf numFmtId="10" fontId="20" fillId="0" borderId="0" xfId="7" applyNumberFormat="1" applyFont="1" applyFill="1"/>
    <xf numFmtId="10" fontId="0" fillId="0" borderId="0" xfId="7" applyNumberFormat="1" applyFont="1" applyFill="1"/>
    <xf numFmtId="10" fontId="0" fillId="0" borderId="0" xfId="7" applyNumberFormat="1" applyFont="1"/>
    <xf numFmtId="178" fontId="0" fillId="0" borderId="0" xfId="7" applyNumberFormat="1" applyFont="1"/>
    <xf numFmtId="0" fontId="5" fillId="4" borderId="0" xfId="4" applyAlignment="1">
      <alignment horizontal="center"/>
    </xf>
    <xf numFmtId="2" fontId="0" fillId="0" borderId="0" xfId="0" applyNumberFormat="1" applyBorder="1"/>
    <xf numFmtId="10" fontId="0" fillId="0" borderId="21" xfId="0" applyNumberFormat="1" applyBorder="1"/>
    <xf numFmtId="10" fontId="0" fillId="0" borderId="23" xfId="0" applyNumberFormat="1" applyBorder="1"/>
    <xf numFmtId="0" fontId="0" fillId="0" borderId="3" xfId="0" applyBorder="1"/>
    <xf numFmtId="2" fontId="0" fillId="0" borderId="4" xfId="0" applyNumberFormat="1" applyBorder="1"/>
    <xf numFmtId="2" fontId="0" fillId="0" borderId="26" xfId="0" applyNumberFormat="1" applyBorder="1"/>
    <xf numFmtId="0" fontId="0" fillId="0" borderId="4" xfId="0" applyBorder="1"/>
    <xf numFmtId="0" fontId="0" fillId="0" borderId="26" xfId="0" applyBorder="1"/>
    <xf numFmtId="0" fontId="0" fillId="0" borderId="27" xfId="0" applyBorder="1"/>
    <xf numFmtId="9" fontId="0" fillId="0" borderId="28" xfId="7" applyFont="1" applyBorder="1"/>
    <xf numFmtId="0" fontId="0" fillId="0" borderId="6" xfId="0" applyBorder="1"/>
    <xf numFmtId="10" fontId="0" fillId="0" borderId="29" xfId="7" applyNumberFormat="1" applyFont="1" applyBorder="1"/>
    <xf numFmtId="0" fontId="0" fillId="0" borderId="6" xfId="0" applyBorder="1" applyAlignment="1">
      <alignment vertical="center"/>
    </xf>
    <xf numFmtId="2" fontId="0" fillId="0" borderId="0" xfId="0" applyNumberFormat="1" applyBorder="1" applyAlignment="1">
      <alignment vertical="center"/>
    </xf>
    <xf numFmtId="10" fontId="0" fillId="0" borderId="29" xfId="7" applyNumberFormat="1" applyFont="1" applyBorder="1" applyAlignment="1">
      <alignment vertical="center"/>
    </xf>
    <xf numFmtId="0" fontId="0" fillId="0" borderId="10" xfId="0" applyBorder="1"/>
    <xf numFmtId="2" fontId="0" fillId="0" borderId="11" xfId="0" applyNumberFormat="1" applyBorder="1"/>
    <xf numFmtId="2" fontId="0" fillId="0" borderId="30" xfId="0" applyNumberFormat="1" applyBorder="1"/>
    <xf numFmtId="0" fontId="0" fillId="0" borderId="11" xfId="0" applyBorder="1"/>
    <xf numFmtId="0" fontId="0" fillId="0" borderId="30" xfId="0" applyBorder="1"/>
    <xf numFmtId="0" fontId="0" fillId="0" borderId="31" xfId="0" applyBorder="1"/>
    <xf numFmtId="10" fontId="0" fillId="0" borderId="32" xfId="7" applyNumberFormat="1" applyFont="1" applyBorder="1"/>
    <xf numFmtId="10" fontId="0" fillId="0" borderId="0" xfId="7" applyNumberFormat="1" applyFont="1" applyBorder="1" applyAlignment="1">
      <alignment vertical="center"/>
    </xf>
    <xf numFmtId="0" fontId="8" fillId="0" borderId="25" xfId="0" applyFont="1" applyBorder="1"/>
    <xf numFmtId="176" fontId="0" fillId="0" borderId="0" xfId="0" applyNumberFormat="1" applyFill="1" applyBorder="1"/>
    <xf numFmtId="10" fontId="4" fillId="3" borderId="2" xfId="7" applyNumberFormat="1" applyFont="1" applyFill="1" applyBorder="1"/>
    <xf numFmtId="180" fontId="0" fillId="9" borderId="0" xfId="0" applyNumberFormat="1" applyFill="1"/>
    <xf numFmtId="0" fontId="0" fillId="15" borderId="13" xfId="0" applyFill="1" applyBorder="1" applyAlignment="1">
      <alignment horizontal="center"/>
    </xf>
    <xf numFmtId="0" fontId="0" fillId="15" borderId="14" xfId="0" applyFill="1" applyBorder="1" applyAlignment="1">
      <alignment horizontal="center"/>
    </xf>
    <xf numFmtId="0" fontId="0" fillId="15" borderId="16" xfId="0" applyFill="1" applyBorder="1" applyAlignment="1">
      <alignment horizontal="center"/>
    </xf>
    <xf numFmtId="0" fontId="0" fillId="15" borderId="0" xfId="0" applyFill="1" applyBorder="1" applyAlignment="1">
      <alignment horizontal="center"/>
    </xf>
    <xf numFmtId="0" fontId="0" fillId="15" borderId="18" xfId="0" applyFill="1" applyBorder="1" applyAlignment="1">
      <alignment horizontal="center"/>
    </xf>
    <xf numFmtId="0" fontId="0" fillId="15" borderId="19" xfId="0" applyFill="1" applyBorder="1" applyAlignment="1">
      <alignment horizontal="center"/>
    </xf>
    <xf numFmtId="177" fontId="0" fillId="15" borderId="13" xfId="0" applyNumberFormat="1" applyFill="1" applyBorder="1" applyAlignment="1">
      <alignment horizontal="center"/>
    </xf>
    <xf numFmtId="177" fontId="0" fillId="15" borderId="14" xfId="0" applyNumberFormat="1" applyFill="1" applyBorder="1" applyAlignment="1">
      <alignment horizontal="center"/>
    </xf>
    <xf numFmtId="177" fontId="0" fillId="15" borderId="15" xfId="0" applyNumberFormat="1" applyFill="1" applyBorder="1" applyAlignment="1">
      <alignment horizontal="center"/>
    </xf>
    <xf numFmtId="177" fontId="0" fillId="15" borderId="16" xfId="0" applyNumberFormat="1" applyFill="1" applyBorder="1" applyAlignment="1">
      <alignment horizontal="center"/>
    </xf>
    <xf numFmtId="177" fontId="0" fillId="15" borderId="0" xfId="0" applyNumberFormat="1" applyFill="1" applyBorder="1" applyAlignment="1">
      <alignment horizontal="center"/>
    </xf>
    <xf numFmtId="177" fontId="0" fillId="15" borderId="17" xfId="0" applyNumberFormat="1" applyFill="1" applyBorder="1" applyAlignment="1">
      <alignment horizontal="center"/>
    </xf>
    <xf numFmtId="177" fontId="0" fillId="15" borderId="18" xfId="0" applyNumberFormat="1" applyFill="1" applyBorder="1" applyAlignment="1">
      <alignment horizontal="center"/>
    </xf>
    <xf numFmtId="177" fontId="0" fillId="15" borderId="19" xfId="0" applyNumberFormat="1" applyFill="1" applyBorder="1" applyAlignment="1">
      <alignment horizontal="center"/>
    </xf>
    <xf numFmtId="177" fontId="0" fillId="15" borderId="20" xfId="0" applyNumberFormat="1" applyFill="1" applyBorder="1" applyAlignment="1">
      <alignment horizontal="center"/>
    </xf>
    <xf numFmtId="0" fontId="0" fillId="15" borderId="0" xfId="0" applyFill="1"/>
    <xf numFmtId="0" fontId="8" fillId="0" borderId="0" xfId="0" applyFont="1" applyFill="1" applyBorder="1"/>
    <xf numFmtId="0" fontId="0" fillId="0" borderId="0" xfId="0" applyFill="1" applyBorder="1" applyAlignment="1">
      <alignment vertical="center"/>
    </xf>
    <xf numFmtId="10" fontId="0" fillId="0" borderId="0" xfId="7" applyNumberFormat="1" applyFont="1" applyFill="1" applyBorder="1"/>
    <xf numFmtId="0" fontId="5" fillId="4" borderId="24" xfId="4" applyBorder="1" applyAlignment="1">
      <alignment horizontal="left"/>
    </xf>
    <xf numFmtId="0" fontId="5" fillId="4" borderId="0" xfId="4" applyAlignment="1">
      <alignment horizontal="center"/>
    </xf>
    <xf numFmtId="181" fontId="0" fillId="15" borderId="14" xfId="7" applyNumberFormat="1" applyFont="1" applyFill="1" applyBorder="1" applyAlignment="1">
      <alignment horizontal="center"/>
    </xf>
    <xf numFmtId="181" fontId="0" fillId="15" borderId="0" xfId="7" applyNumberFormat="1" applyFont="1" applyFill="1" applyBorder="1" applyAlignment="1">
      <alignment horizontal="center"/>
    </xf>
    <xf numFmtId="181" fontId="0" fillId="15" borderId="19" xfId="7" applyNumberFormat="1" applyFont="1" applyFill="1" applyBorder="1" applyAlignment="1">
      <alignment horizontal="center"/>
    </xf>
    <xf numFmtId="181" fontId="0" fillId="15" borderId="15" xfId="7" applyNumberFormat="1" applyFont="1" applyFill="1" applyBorder="1" applyAlignment="1">
      <alignment horizontal="center"/>
    </xf>
    <xf numFmtId="181" fontId="0" fillId="15" borderId="17" xfId="7" applyNumberFormat="1" applyFont="1" applyFill="1" applyBorder="1" applyAlignment="1">
      <alignment horizontal="center"/>
    </xf>
    <xf numFmtId="181" fontId="0" fillId="15" borderId="20" xfId="7" applyNumberFormat="1" applyFont="1" applyFill="1" applyBorder="1" applyAlignment="1">
      <alignment horizontal="center"/>
    </xf>
    <xf numFmtId="178" fontId="0" fillId="0" borderId="0" xfId="0" applyNumberFormat="1"/>
    <xf numFmtId="182" fontId="0" fillId="0" borderId="0" xfId="0" applyNumberFormat="1" applyBorder="1"/>
    <xf numFmtId="182" fontId="0" fillId="0" borderId="0" xfId="0" applyNumberFormat="1" applyFill="1" applyBorder="1"/>
    <xf numFmtId="182" fontId="9" fillId="0" borderId="0" xfId="0" applyNumberFormat="1" applyFont="1" applyFill="1" applyBorder="1"/>
    <xf numFmtId="182" fontId="0" fillId="0" borderId="0" xfId="0" applyNumberFormat="1" applyFill="1" applyBorder="1" applyAlignment="1">
      <alignment horizontal="center"/>
    </xf>
    <xf numFmtId="180" fontId="0" fillId="0" borderId="13" xfId="0" applyNumberFormat="1" applyFill="1" applyBorder="1" applyAlignment="1">
      <alignment horizontal="center"/>
    </xf>
    <xf numFmtId="180" fontId="0" fillId="0" borderId="14" xfId="0" applyNumberFormat="1" applyFill="1" applyBorder="1"/>
    <xf numFmtId="180" fontId="0" fillId="0" borderId="14" xfId="7" applyNumberFormat="1" applyFont="1" applyFill="1" applyBorder="1" applyAlignment="1">
      <alignment horizontal="center"/>
    </xf>
    <xf numFmtId="180" fontId="0" fillId="0" borderId="14" xfId="0" applyNumberFormat="1" applyBorder="1"/>
    <xf numFmtId="180" fontId="0" fillId="0" borderId="0" xfId="0" applyNumberFormat="1" applyBorder="1"/>
    <xf numFmtId="180" fontId="0" fillId="0" borderId="0" xfId="0" applyNumberFormat="1" applyFill="1" applyBorder="1"/>
    <xf numFmtId="180" fontId="0" fillId="0" borderId="16" xfId="0" applyNumberFormat="1" applyFill="1" applyBorder="1" applyAlignment="1">
      <alignment horizontal="center"/>
    </xf>
    <xf numFmtId="180" fontId="0" fillId="0" borderId="0" xfId="7" applyNumberFormat="1" applyFont="1" applyFill="1" applyBorder="1" applyAlignment="1">
      <alignment horizontal="center"/>
    </xf>
    <xf numFmtId="180" fontId="0" fillId="0" borderId="18" xfId="0" applyNumberFormat="1" applyFill="1" applyBorder="1" applyAlignment="1">
      <alignment horizontal="center"/>
    </xf>
    <xf numFmtId="180" fontId="0" fillId="0" borderId="19" xfId="0" applyNumberFormat="1" applyFill="1" applyBorder="1"/>
    <xf numFmtId="180" fontId="0" fillId="0" borderId="19" xfId="7" applyNumberFormat="1" applyFont="1" applyFill="1" applyBorder="1" applyAlignment="1">
      <alignment horizontal="center"/>
    </xf>
    <xf numFmtId="180" fontId="0" fillId="0" borderId="19" xfId="0" applyNumberFormat="1" applyBorder="1"/>
    <xf numFmtId="0" fontId="0" fillId="0" borderId="0" xfId="0" applyNumberFormat="1" applyFill="1" applyBorder="1"/>
    <xf numFmtId="0" fontId="8" fillId="0" borderId="0" xfId="0" applyNumberFormat="1" applyFont="1" applyFill="1" applyBorder="1"/>
    <xf numFmtId="10" fontId="0" fillId="0" borderId="14" xfId="7" applyNumberFormat="1" applyFont="1" applyFill="1" applyBorder="1" applyAlignment="1">
      <alignment horizontal="center"/>
    </xf>
    <xf numFmtId="10" fontId="0" fillId="0" borderId="0" xfId="7" applyNumberFormat="1" applyFont="1" applyFill="1" applyBorder="1" applyAlignment="1">
      <alignment horizontal="center"/>
    </xf>
    <xf numFmtId="10" fontId="0" fillId="0" borderId="19" xfId="7" applyNumberFormat="1" applyFont="1" applyFill="1" applyBorder="1" applyAlignment="1">
      <alignment horizontal="center"/>
    </xf>
    <xf numFmtId="179" fontId="0" fillId="0" borderId="15" xfId="7" applyNumberFormat="1" applyFont="1" applyFill="1" applyBorder="1"/>
    <xf numFmtId="179" fontId="0" fillId="0" borderId="17" xfId="7" applyNumberFormat="1" applyFont="1" applyFill="1" applyBorder="1"/>
    <xf numFmtId="179" fontId="0" fillId="0" borderId="20" xfId="7" applyNumberFormat="1" applyFont="1" applyFill="1" applyBorder="1"/>
    <xf numFmtId="179" fontId="0" fillId="0" borderId="15" xfId="7" applyNumberFormat="1" applyFont="1" applyBorder="1"/>
    <xf numFmtId="179" fontId="0" fillId="0" borderId="17" xfId="7" applyNumberFormat="1" applyFont="1" applyBorder="1"/>
    <xf numFmtId="179" fontId="0" fillId="0" borderId="20" xfId="7" applyNumberFormat="1" applyFont="1" applyBorder="1"/>
    <xf numFmtId="180" fontId="0" fillId="0" borderId="0" xfId="7" applyNumberFormat="1" applyFont="1"/>
    <xf numFmtId="180" fontId="0" fillId="0" borderId="0" xfId="0" applyNumberFormat="1"/>
    <xf numFmtId="10" fontId="0" fillId="0" borderId="14" xfId="7" applyNumberFormat="1" applyFont="1" applyBorder="1"/>
    <xf numFmtId="10" fontId="0" fillId="0" borderId="19" xfId="7" applyNumberFormat="1" applyFont="1" applyBorder="1"/>
    <xf numFmtId="179" fontId="0" fillId="0" borderId="0" xfId="0" applyNumberFormat="1" applyBorder="1"/>
    <xf numFmtId="179" fontId="9" fillId="0" borderId="0" xfId="0" applyNumberFormat="1" applyFont="1" applyFill="1" applyBorder="1"/>
    <xf numFmtId="179" fontId="0" fillId="0" borderId="0" xfId="0" applyNumberFormat="1" applyFill="1" applyBorder="1"/>
    <xf numFmtId="0" fontId="0" fillId="0" borderId="0" xfId="0" applyAlignment="1">
      <alignment horizontal="center"/>
    </xf>
    <xf numFmtId="2" fontId="4" fillId="3" borderId="2" xfId="3" applyNumberFormat="1"/>
    <xf numFmtId="2" fontId="4" fillId="11" borderId="2" xfId="3" applyNumberFormat="1" applyFill="1"/>
    <xf numFmtId="10" fontId="4" fillId="3" borderId="2" xfId="3" applyNumberFormat="1"/>
    <xf numFmtId="0" fontId="5" fillId="4" borderId="0" xfId="4" applyAlignment="1"/>
    <xf numFmtId="0" fontId="20" fillId="0" borderId="0" xfId="0" applyFont="1"/>
    <xf numFmtId="0" fontId="0" fillId="0" borderId="0" xfId="0" applyFill="1"/>
    <xf numFmtId="0" fontId="0" fillId="0" borderId="0" xfId="0" applyFill="1" applyAlignment="1">
      <alignment horizontal="center"/>
    </xf>
    <xf numFmtId="0" fontId="5" fillId="0" borderId="0" xfId="4" applyFill="1" applyAlignment="1">
      <alignment horizontal="center"/>
    </xf>
    <xf numFmtId="10" fontId="0" fillId="0" borderId="0" xfId="0" applyNumberFormat="1" applyFill="1"/>
    <xf numFmtId="0" fontId="5" fillId="0" borderId="0" xfId="4" applyFill="1" applyAlignment="1"/>
    <xf numFmtId="2" fontId="4" fillId="3" borderId="2" xfId="3" applyNumberFormat="1" applyAlignment="1">
      <alignment horizontal="right"/>
    </xf>
    <xf numFmtId="183" fontId="4" fillId="3" borderId="2" xfId="3" applyNumberFormat="1"/>
    <xf numFmtId="0" fontId="5" fillId="4" borderId="3" xfId="4" applyBorder="1" applyAlignment="1"/>
    <xf numFmtId="0" fontId="5" fillId="4" borderId="5" xfId="4" applyBorder="1" applyAlignment="1"/>
    <xf numFmtId="0" fontId="1" fillId="6" borderId="10" xfId="6" applyBorder="1" applyAlignment="1"/>
    <xf numFmtId="0" fontId="3" fillId="2" borderId="6" xfId="2" applyBorder="1" applyAlignment="1"/>
    <xf numFmtId="0" fontId="4" fillId="3" borderId="8" xfId="3" applyBorder="1" applyAlignment="1"/>
    <xf numFmtId="0" fontId="5" fillId="0" borderId="0" xfId="4" applyFill="1"/>
    <xf numFmtId="0" fontId="1" fillId="0" borderId="0" xfId="6" applyFill="1"/>
    <xf numFmtId="0" fontId="1" fillId="0" borderId="0" xfId="8"/>
    <xf numFmtId="0" fontId="7" fillId="0" borderId="1" xfId="1" applyFont="1" applyAlignment="1">
      <alignment horizontal="center"/>
    </xf>
    <xf numFmtId="0" fontId="5" fillId="4" borderId="24" xfId="4" applyBorder="1" applyAlignment="1">
      <alignment horizontal="left"/>
    </xf>
    <xf numFmtId="0" fontId="5" fillId="4" borderId="24" xfId="4" applyBorder="1" applyAlignment="1">
      <alignment horizontal="center"/>
    </xf>
    <xf numFmtId="0" fontId="5" fillId="4" borderId="0" xfId="4" applyAlignment="1">
      <alignment horizontal="center"/>
    </xf>
    <xf numFmtId="0" fontId="18" fillId="4" borderId="0" xfId="4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 vertical="center" wrapText="1"/>
    </xf>
    <xf numFmtId="0" fontId="5" fillId="5" borderId="0" xfId="5" applyAlignment="1">
      <alignment horizontal="center"/>
    </xf>
    <xf numFmtId="0" fontId="13" fillId="13" borderId="0" xfId="0" applyFont="1" applyFill="1" applyAlignment="1">
      <alignment horizontal="center" vertical="center"/>
    </xf>
    <xf numFmtId="0" fontId="16" fillId="13" borderId="0" xfId="0" applyFont="1" applyFill="1" applyAlignment="1">
      <alignment horizontal="center" vertical="center"/>
    </xf>
    <xf numFmtId="0" fontId="13" fillId="7" borderId="0" xfId="0" applyFont="1" applyFill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13" fillId="12" borderId="0" xfId="0" applyFont="1" applyFill="1" applyAlignment="1">
      <alignment horizontal="center" vertical="center"/>
    </xf>
    <xf numFmtId="0" fontId="16" fillId="12" borderId="0" xfId="0" applyFont="1" applyFill="1" applyAlignment="1">
      <alignment horizontal="center" vertical="center"/>
    </xf>
    <xf numFmtId="0" fontId="13" fillId="14" borderId="0" xfId="0" applyFont="1" applyFill="1" applyAlignment="1">
      <alignment horizontal="center" vertical="center"/>
    </xf>
    <xf numFmtId="0" fontId="16" fillId="14" borderId="0" xfId="0" applyFont="1" applyFill="1" applyAlignment="1">
      <alignment horizontal="center" vertical="center"/>
    </xf>
    <xf numFmtId="0" fontId="5" fillId="4" borderId="0" xfId="4" applyBorder="1" applyAlignment="1">
      <alignment horizontal="center"/>
    </xf>
    <xf numFmtId="0" fontId="13" fillId="14" borderId="0" xfId="0" applyFont="1" applyFill="1" applyBorder="1" applyAlignment="1">
      <alignment horizontal="center" vertical="center"/>
    </xf>
    <xf numFmtId="0" fontId="16" fillId="14" borderId="0" xfId="0" applyFont="1" applyFill="1" applyBorder="1" applyAlignment="1">
      <alignment horizontal="center" vertical="center"/>
    </xf>
  </cellXfs>
  <cellStyles count="9">
    <cellStyle name="60% - 着色 3" xfId="6" builtinId="40"/>
    <cellStyle name="百分比" xfId="7" builtinId="5"/>
    <cellStyle name="标题 1" xfId="1" builtinId="16"/>
    <cellStyle name="常规" xfId="0" builtinId="0"/>
    <cellStyle name="常规 2" xfId="8" xr:uid="{35CE9F92-CBF8-4016-B7B0-DDE87D945F83}"/>
    <cellStyle name="好" xfId="2" builtinId="26"/>
    <cellStyle name="输出" xfId="3" builtinId="21"/>
    <cellStyle name="着色 1" xfId="4" builtinId="29"/>
    <cellStyle name="着色 3" xfId="5" builtinId="37"/>
  </cellStyles>
  <dxfs count="0"/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30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9.0825750527581753E-2"/>
          <c:w val="1"/>
          <c:h val="0.71370297462817156"/>
        </c:manualLayout>
      </c:layout>
      <c:pie3DChart>
        <c:varyColors val="1"/>
        <c:ser>
          <c:idx val="0"/>
          <c:order val="0"/>
          <c:tx>
            <c:v>Percentages</c:v>
          </c:tx>
          <c:dPt>
            <c:idx val="0"/>
            <c:bubble3D val="0"/>
            <c:explosion val="8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621F-4B69-BEAE-1F20D813448F}"/>
              </c:ext>
            </c:extLst>
          </c:dPt>
          <c:dPt>
            <c:idx val="1"/>
            <c:bubble3D val="0"/>
            <c:explosion val="8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621F-4B69-BEAE-1F20D813448F}"/>
              </c:ext>
            </c:extLst>
          </c:dPt>
          <c:dPt>
            <c:idx val="2"/>
            <c:bubble3D val="0"/>
            <c:explosion val="8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621F-4B69-BEAE-1F20D813448F}"/>
              </c:ext>
            </c:extLst>
          </c:dPt>
          <c:dPt>
            <c:idx val="3"/>
            <c:bubble3D val="0"/>
            <c:explosion val="8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A-621F-4B69-BEAE-1F20D813448F}"/>
              </c:ext>
            </c:extLst>
          </c:dPt>
          <c:dPt>
            <c:idx val="4"/>
            <c:bubble3D val="0"/>
            <c:explosion val="8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621F-4B69-BEAE-1F20D813448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Graph_data!$G$2:$G$6</c:f>
              <c:strCache>
                <c:ptCount val="5"/>
                <c:pt idx="0">
                  <c:v>Remaining (useful)</c:v>
                </c:pt>
                <c:pt idx="1">
                  <c:v>Motor</c:v>
                </c:pt>
                <c:pt idx="2">
                  <c:v>Gearing</c:v>
                </c:pt>
                <c:pt idx="3">
                  <c:v>Bearing</c:v>
                </c:pt>
                <c:pt idx="4">
                  <c:v>Propellor</c:v>
                </c:pt>
              </c:strCache>
            </c:strRef>
          </c:cat>
          <c:val>
            <c:numRef>
              <c:f>Graph_data!$H$2:$H$6</c:f>
              <c:numCache>
                <c:formatCode>0.00%</c:formatCode>
                <c:ptCount val="5"/>
                <c:pt idx="0">
                  <c:v>0.48793868176659005</c:v>
                </c:pt>
                <c:pt idx="1">
                  <c:v>8.5984883393499523E-2</c:v>
                </c:pt>
                <c:pt idx="2">
                  <c:v>5.0656919477121871E-2</c:v>
                </c:pt>
                <c:pt idx="3">
                  <c:v>9.5382915200495052E-4</c:v>
                </c:pt>
                <c:pt idx="4">
                  <c:v>0.37446568621078358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21F-4B69-BEAE-1F20D813448F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Range graph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Graph_data!$B$1</c:f>
              <c:strCache>
                <c:ptCount val="1"/>
                <c:pt idx="0">
                  <c:v>consumption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Graph_data!$A$2:$A$19</c:f>
              <c:numCache>
                <c:formatCode>General</c:formatCode>
                <c:ptCount val="18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8.3000000000000007</c:v>
                </c:pt>
              </c:numCache>
            </c:numRef>
          </c:xVal>
          <c:yVal>
            <c:numRef>
              <c:f>Graph_data!$B$2:$B$19</c:f>
              <c:numCache>
                <c:formatCode>General</c:formatCode>
                <c:ptCount val="18"/>
                <c:pt idx="0">
                  <c:v>0</c:v>
                </c:pt>
                <c:pt idx="1">
                  <c:v>14.28</c:v>
                </c:pt>
                <c:pt idx="2">
                  <c:v>21.75</c:v>
                </c:pt>
                <c:pt idx="3">
                  <c:v>29.25</c:v>
                </c:pt>
                <c:pt idx="4">
                  <c:v>35.68</c:v>
                </c:pt>
                <c:pt idx="5">
                  <c:v>42.16</c:v>
                </c:pt>
                <c:pt idx="6">
                  <c:v>48.88</c:v>
                </c:pt>
                <c:pt idx="7">
                  <c:v>59.52</c:v>
                </c:pt>
                <c:pt idx="8">
                  <c:v>77.06</c:v>
                </c:pt>
                <c:pt idx="9">
                  <c:v>92.18</c:v>
                </c:pt>
                <c:pt idx="10">
                  <c:v>107.6</c:v>
                </c:pt>
                <c:pt idx="11">
                  <c:v>124.26</c:v>
                </c:pt>
                <c:pt idx="12">
                  <c:v>141.41999999999999</c:v>
                </c:pt>
                <c:pt idx="13">
                  <c:v>159.91</c:v>
                </c:pt>
                <c:pt idx="14">
                  <c:v>169.4</c:v>
                </c:pt>
                <c:pt idx="15">
                  <c:v>180.21</c:v>
                </c:pt>
                <c:pt idx="16">
                  <c:v>192.17</c:v>
                </c:pt>
                <c:pt idx="17">
                  <c:v>199.39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26-4E4E-AF70-2355B05DD16D}"/>
            </c:ext>
          </c:extLst>
        </c:ser>
        <c:ser>
          <c:idx val="1"/>
          <c:order val="1"/>
          <c:tx>
            <c:strRef>
              <c:f>Graph_data!$C$1</c:f>
              <c:strCache>
                <c:ptCount val="1"/>
                <c:pt idx="0">
                  <c:v>loss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Graph_data!$A$2:$A$19</c:f>
              <c:numCache>
                <c:formatCode>General</c:formatCode>
                <c:ptCount val="18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8.3000000000000007</c:v>
                </c:pt>
              </c:numCache>
            </c:numRef>
          </c:xVal>
          <c:yVal>
            <c:numRef>
              <c:f>Graph_data!$C$2:$C$19</c:f>
              <c:numCache>
                <c:formatCode>General</c:formatCode>
                <c:ptCount val="18"/>
                <c:pt idx="0">
                  <c:v>0</c:v>
                </c:pt>
                <c:pt idx="1">
                  <c:v>9.3000000000000007</c:v>
                </c:pt>
                <c:pt idx="2">
                  <c:v>11.79</c:v>
                </c:pt>
                <c:pt idx="3">
                  <c:v>14.32</c:v>
                </c:pt>
                <c:pt idx="4">
                  <c:v>15.77</c:v>
                </c:pt>
                <c:pt idx="5">
                  <c:v>17.28</c:v>
                </c:pt>
                <c:pt idx="6">
                  <c:v>19.02</c:v>
                </c:pt>
                <c:pt idx="7">
                  <c:v>22.57</c:v>
                </c:pt>
                <c:pt idx="8">
                  <c:v>29.31</c:v>
                </c:pt>
                <c:pt idx="9">
                  <c:v>34.72</c:v>
                </c:pt>
                <c:pt idx="10">
                  <c:v>40.130000000000003</c:v>
                </c:pt>
                <c:pt idx="11">
                  <c:v>45.76</c:v>
                </c:pt>
                <c:pt idx="12">
                  <c:v>50.82</c:v>
                </c:pt>
                <c:pt idx="13">
                  <c:v>56.23</c:v>
                </c:pt>
                <c:pt idx="14">
                  <c:v>55.86</c:v>
                </c:pt>
                <c:pt idx="15">
                  <c:v>58.56</c:v>
                </c:pt>
                <c:pt idx="16">
                  <c:v>62.41</c:v>
                </c:pt>
                <c:pt idx="17">
                  <c:v>64.77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26-4E4E-AF70-2355B05DD16D}"/>
            </c:ext>
          </c:extLst>
        </c:ser>
        <c:ser>
          <c:idx val="2"/>
          <c:order val="2"/>
          <c:tx>
            <c:strRef>
              <c:f>Graph_data!$D$1</c:f>
              <c:strCache>
                <c:ptCount val="1"/>
                <c:pt idx="0">
                  <c:v>output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Graph_data!$A$2:$A$19</c:f>
              <c:numCache>
                <c:formatCode>General</c:formatCode>
                <c:ptCount val="18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8.3000000000000007</c:v>
                </c:pt>
              </c:numCache>
            </c:numRef>
          </c:xVal>
          <c:yVal>
            <c:numRef>
              <c:f>Graph_data!$D$2:$D$19</c:f>
              <c:numCache>
                <c:formatCode>General</c:formatCode>
                <c:ptCount val="18"/>
                <c:pt idx="0">
                  <c:v>0</c:v>
                </c:pt>
                <c:pt idx="1">
                  <c:v>4.9799999999999986</c:v>
                </c:pt>
                <c:pt idx="2">
                  <c:v>9.9600000000000009</c:v>
                </c:pt>
                <c:pt idx="3">
                  <c:v>14.93</c:v>
                </c:pt>
                <c:pt idx="4">
                  <c:v>19.91</c:v>
                </c:pt>
                <c:pt idx="5">
                  <c:v>24.879999999999995</c:v>
                </c:pt>
                <c:pt idx="6">
                  <c:v>29.860000000000003</c:v>
                </c:pt>
                <c:pt idx="7">
                  <c:v>36.950000000000003</c:v>
                </c:pt>
                <c:pt idx="8">
                  <c:v>47.75</c:v>
                </c:pt>
                <c:pt idx="9">
                  <c:v>57.460000000000008</c:v>
                </c:pt>
                <c:pt idx="10">
                  <c:v>67.47</c:v>
                </c:pt>
                <c:pt idx="11">
                  <c:v>78.5</c:v>
                </c:pt>
                <c:pt idx="12">
                  <c:v>90.6</c:v>
                </c:pt>
                <c:pt idx="13">
                  <c:v>103.68</c:v>
                </c:pt>
                <c:pt idx="14">
                  <c:v>113.54</c:v>
                </c:pt>
                <c:pt idx="15">
                  <c:v>121.65</c:v>
                </c:pt>
                <c:pt idx="16">
                  <c:v>129.76</c:v>
                </c:pt>
                <c:pt idx="17">
                  <c:v>134.62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26-4E4E-AF70-2355B05DD1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1015160"/>
        <c:axId val="741015480"/>
      </c:scatterChart>
      <c:valAx>
        <c:axId val="741015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&quot;m/s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41015480"/>
        <c:crosses val="autoZero"/>
        <c:crossBetween val="midCat"/>
      </c:valAx>
      <c:valAx>
        <c:axId val="741015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&quot;wh/km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41015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Rpm-Voltage</a:t>
            </a:r>
            <a:r>
              <a:rPr lang="en-US" baseline="0"/>
              <a:t> behavior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Motor!$K$3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Motor!$J$4:$J$8</c:f>
              <c:numCache>
                <c:formatCode>General</c:formatCode>
                <c:ptCount val="5"/>
                <c:pt idx="0">
                  <c:v>24</c:v>
                </c:pt>
                <c:pt idx="1">
                  <c:v>36</c:v>
                </c:pt>
                <c:pt idx="2">
                  <c:v>48</c:v>
                </c:pt>
                <c:pt idx="3">
                  <c:v>60</c:v>
                </c:pt>
                <c:pt idx="4">
                  <c:v>72</c:v>
                </c:pt>
              </c:numCache>
            </c:numRef>
          </c:cat>
          <c:val>
            <c:numRef>
              <c:f>Motor!$K$4:$K$8</c:f>
              <c:numCache>
                <c:formatCode>General</c:formatCode>
                <c:ptCount val="5"/>
                <c:pt idx="0">
                  <c:v>1172</c:v>
                </c:pt>
                <c:pt idx="1">
                  <c:v>1739</c:v>
                </c:pt>
                <c:pt idx="2">
                  <c:v>2335</c:v>
                </c:pt>
                <c:pt idx="3">
                  <c:v>2937</c:v>
                </c:pt>
                <c:pt idx="4">
                  <c:v>3532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1A-4FE6-A66C-EBDEAC81888B}"/>
            </c:ext>
          </c:extLst>
        </c:ser>
        <c:ser>
          <c:idx val="1"/>
          <c:order val="1"/>
          <c:tx>
            <c:strRef>
              <c:f>Motor!$L$3</c:f>
              <c:strCache>
                <c:ptCount val="1"/>
                <c:pt idx="0">
                  <c:v>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Motor!$J$4:$J$8</c:f>
              <c:numCache>
                <c:formatCode>General</c:formatCode>
                <c:ptCount val="5"/>
                <c:pt idx="0">
                  <c:v>24</c:v>
                </c:pt>
                <c:pt idx="1">
                  <c:v>36</c:v>
                </c:pt>
                <c:pt idx="2">
                  <c:v>48</c:v>
                </c:pt>
                <c:pt idx="3">
                  <c:v>60</c:v>
                </c:pt>
                <c:pt idx="4">
                  <c:v>72</c:v>
                </c:pt>
              </c:numCache>
            </c:numRef>
          </c:cat>
          <c:val>
            <c:numRef>
              <c:f>Motor!$L$4:$L$8</c:f>
              <c:numCache>
                <c:formatCode>General</c:formatCode>
                <c:ptCount val="5"/>
                <c:pt idx="0">
                  <c:v>1138</c:v>
                </c:pt>
                <c:pt idx="1">
                  <c:v>1709</c:v>
                </c:pt>
                <c:pt idx="2">
                  <c:v>2302</c:v>
                </c:pt>
                <c:pt idx="3">
                  <c:v>2901</c:v>
                </c:pt>
                <c:pt idx="4">
                  <c:v>3495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1A-4FE6-A66C-EBDEAC81888B}"/>
            </c:ext>
          </c:extLst>
        </c:ser>
        <c:ser>
          <c:idx val="2"/>
          <c:order val="2"/>
          <c:tx>
            <c:strRef>
              <c:f>Motor!$M$3</c:f>
              <c:strCache>
                <c:ptCount val="1"/>
                <c:pt idx="0">
                  <c:v>10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Motor!$J$4:$J$8</c:f>
              <c:numCache>
                <c:formatCode>General</c:formatCode>
                <c:ptCount val="5"/>
                <c:pt idx="0">
                  <c:v>24</c:v>
                </c:pt>
                <c:pt idx="1">
                  <c:v>36</c:v>
                </c:pt>
                <c:pt idx="2">
                  <c:v>48</c:v>
                </c:pt>
                <c:pt idx="3">
                  <c:v>60</c:v>
                </c:pt>
                <c:pt idx="4">
                  <c:v>72</c:v>
                </c:pt>
              </c:numCache>
            </c:numRef>
          </c:cat>
          <c:val>
            <c:numRef>
              <c:f>Motor!$M$4:$M$8</c:f>
              <c:numCache>
                <c:formatCode>General</c:formatCode>
                <c:ptCount val="5"/>
                <c:pt idx="0">
                  <c:v>1103</c:v>
                </c:pt>
                <c:pt idx="1">
                  <c:v>1679</c:v>
                </c:pt>
                <c:pt idx="2">
                  <c:v>2269</c:v>
                </c:pt>
                <c:pt idx="3">
                  <c:v>2865</c:v>
                </c:pt>
                <c:pt idx="4">
                  <c:v>3458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21A-4FE6-A66C-EBDEAC81888B}"/>
            </c:ext>
          </c:extLst>
        </c:ser>
        <c:ser>
          <c:idx val="3"/>
          <c:order val="3"/>
          <c:tx>
            <c:strRef>
              <c:f>Motor!$N$3</c:f>
              <c:strCache>
                <c:ptCount val="1"/>
                <c:pt idx="0">
                  <c:v>15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Motor!$J$4:$J$8</c:f>
              <c:numCache>
                <c:formatCode>General</c:formatCode>
                <c:ptCount val="5"/>
                <c:pt idx="0">
                  <c:v>24</c:v>
                </c:pt>
                <c:pt idx="1">
                  <c:v>36</c:v>
                </c:pt>
                <c:pt idx="2">
                  <c:v>48</c:v>
                </c:pt>
                <c:pt idx="3">
                  <c:v>60</c:v>
                </c:pt>
                <c:pt idx="4">
                  <c:v>72</c:v>
                </c:pt>
              </c:numCache>
            </c:numRef>
          </c:cat>
          <c:val>
            <c:numRef>
              <c:f>Motor!$N$4:$N$8</c:f>
              <c:numCache>
                <c:formatCode>General</c:formatCode>
                <c:ptCount val="5"/>
                <c:pt idx="0">
                  <c:v>1069</c:v>
                </c:pt>
                <c:pt idx="1">
                  <c:v>1649</c:v>
                </c:pt>
                <c:pt idx="2">
                  <c:v>2236</c:v>
                </c:pt>
                <c:pt idx="3">
                  <c:v>2830</c:v>
                </c:pt>
                <c:pt idx="4">
                  <c:v>3420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21A-4FE6-A66C-EBDEAC81888B}"/>
            </c:ext>
          </c:extLst>
        </c:ser>
        <c:ser>
          <c:idx val="4"/>
          <c:order val="4"/>
          <c:tx>
            <c:strRef>
              <c:f>Motor!$O$3</c:f>
              <c:strCache>
                <c:ptCount val="1"/>
                <c:pt idx="0">
                  <c:v>20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Motor!$J$4:$J$8</c:f>
              <c:numCache>
                <c:formatCode>General</c:formatCode>
                <c:ptCount val="5"/>
                <c:pt idx="0">
                  <c:v>24</c:v>
                </c:pt>
                <c:pt idx="1">
                  <c:v>36</c:v>
                </c:pt>
                <c:pt idx="2">
                  <c:v>48</c:v>
                </c:pt>
                <c:pt idx="3">
                  <c:v>60</c:v>
                </c:pt>
                <c:pt idx="4">
                  <c:v>72</c:v>
                </c:pt>
              </c:numCache>
            </c:numRef>
          </c:cat>
          <c:val>
            <c:numRef>
              <c:f>Motor!$O$4:$O$8</c:f>
              <c:numCache>
                <c:formatCode>General</c:formatCode>
                <c:ptCount val="5"/>
                <c:pt idx="0">
                  <c:v>1034</c:v>
                </c:pt>
                <c:pt idx="1">
                  <c:v>1619</c:v>
                </c:pt>
                <c:pt idx="2">
                  <c:v>2203</c:v>
                </c:pt>
                <c:pt idx="3">
                  <c:v>2794</c:v>
                </c:pt>
                <c:pt idx="4">
                  <c:v>3383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21A-4FE6-A66C-EBDEAC81888B}"/>
            </c:ext>
          </c:extLst>
        </c:ser>
        <c:ser>
          <c:idx val="5"/>
          <c:order val="5"/>
          <c:tx>
            <c:strRef>
              <c:f>Motor!$P$3</c:f>
              <c:strCache>
                <c:ptCount val="1"/>
                <c:pt idx="0">
                  <c:v>25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Motor!$J$4:$J$8</c:f>
              <c:numCache>
                <c:formatCode>General</c:formatCode>
                <c:ptCount val="5"/>
                <c:pt idx="0">
                  <c:v>24</c:v>
                </c:pt>
                <c:pt idx="1">
                  <c:v>36</c:v>
                </c:pt>
                <c:pt idx="2">
                  <c:v>48</c:v>
                </c:pt>
                <c:pt idx="3">
                  <c:v>60</c:v>
                </c:pt>
                <c:pt idx="4">
                  <c:v>72</c:v>
                </c:pt>
              </c:numCache>
            </c:numRef>
          </c:cat>
          <c:val>
            <c:numRef>
              <c:f>Motor!$P$4:$P$8</c:f>
              <c:numCache>
                <c:formatCode>General</c:formatCode>
                <c:ptCount val="5"/>
                <c:pt idx="0">
                  <c:v>1000</c:v>
                </c:pt>
                <c:pt idx="1">
                  <c:v>1588</c:v>
                </c:pt>
                <c:pt idx="2">
                  <c:v>2170</c:v>
                </c:pt>
                <c:pt idx="3">
                  <c:v>2758</c:v>
                </c:pt>
                <c:pt idx="4">
                  <c:v>3346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21A-4FE6-A66C-EBDEAC81888B}"/>
            </c:ext>
          </c:extLst>
        </c:ser>
        <c:ser>
          <c:idx val="6"/>
          <c:order val="6"/>
          <c:tx>
            <c:strRef>
              <c:f>Motor!$Q$3</c:f>
              <c:strCache>
                <c:ptCount val="1"/>
                <c:pt idx="0">
                  <c:v>30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Motor!$J$4:$J$8</c:f>
              <c:numCache>
                <c:formatCode>General</c:formatCode>
                <c:ptCount val="5"/>
                <c:pt idx="0">
                  <c:v>24</c:v>
                </c:pt>
                <c:pt idx="1">
                  <c:v>36</c:v>
                </c:pt>
                <c:pt idx="2">
                  <c:v>48</c:v>
                </c:pt>
                <c:pt idx="3">
                  <c:v>60</c:v>
                </c:pt>
                <c:pt idx="4">
                  <c:v>72</c:v>
                </c:pt>
              </c:numCache>
            </c:numRef>
          </c:cat>
          <c:val>
            <c:numRef>
              <c:f>Motor!$Q$4:$Q$8</c:f>
              <c:numCache>
                <c:formatCode>General</c:formatCode>
                <c:ptCount val="5"/>
                <c:pt idx="0">
                  <c:v>965</c:v>
                </c:pt>
                <c:pt idx="1">
                  <c:v>1558</c:v>
                </c:pt>
                <c:pt idx="2">
                  <c:v>2137</c:v>
                </c:pt>
                <c:pt idx="3">
                  <c:v>2722</c:v>
                </c:pt>
                <c:pt idx="4">
                  <c:v>3308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21A-4FE6-A66C-EBDEAC81888B}"/>
            </c:ext>
          </c:extLst>
        </c:ser>
        <c:ser>
          <c:idx val="7"/>
          <c:order val="7"/>
          <c:tx>
            <c:strRef>
              <c:f>Motor!$R$3</c:f>
              <c:strCache>
                <c:ptCount val="1"/>
                <c:pt idx="0">
                  <c:v>35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Motor!$J$4:$J$8</c:f>
              <c:numCache>
                <c:formatCode>General</c:formatCode>
                <c:ptCount val="5"/>
                <c:pt idx="0">
                  <c:v>24</c:v>
                </c:pt>
                <c:pt idx="1">
                  <c:v>36</c:v>
                </c:pt>
                <c:pt idx="2">
                  <c:v>48</c:v>
                </c:pt>
                <c:pt idx="3">
                  <c:v>60</c:v>
                </c:pt>
                <c:pt idx="4">
                  <c:v>72</c:v>
                </c:pt>
              </c:numCache>
            </c:numRef>
          </c:cat>
          <c:val>
            <c:numRef>
              <c:f>Motor!$R$4:$R$8</c:f>
              <c:numCache>
                <c:formatCode>General</c:formatCode>
                <c:ptCount val="5"/>
                <c:pt idx="0">
                  <c:v>931</c:v>
                </c:pt>
                <c:pt idx="1">
                  <c:v>1528</c:v>
                </c:pt>
                <c:pt idx="2">
                  <c:v>2104</c:v>
                </c:pt>
                <c:pt idx="3">
                  <c:v>2686</c:v>
                </c:pt>
                <c:pt idx="4">
                  <c:v>3271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21A-4FE6-A66C-EBDEAC81888B}"/>
            </c:ext>
          </c:extLst>
        </c:ser>
        <c:ser>
          <c:idx val="8"/>
          <c:order val="8"/>
          <c:tx>
            <c:strRef>
              <c:f>Motor!$S$3</c:f>
              <c:strCache>
                <c:ptCount val="1"/>
                <c:pt idx="0">
                  <c:v>38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Motor!$J$4:$J$8</c:f>
              <c:numCache>
                <c:formatCode>General</c:formatCode>
                <c:ptCount val="5"/>
                <c:pt idx="0">
                  <c:v>24</c:v>
                </c:pt>
                <c:pt idx="1">
                  <c:v>36</c:v>
                </c:pt>
                <c:pt idx="2">
                  <c:v>48</c:v>
                </c:pt>
                <c:pt idx="3">
                  <c:v>60</c:v>
                </c:pt>
                <c:pt idx="4">
                  <c:v>72</c:v>
                </c:pt>
              </c:numCache>
            </c:numRef>
          </c:cat>
          <c:val>
            <c:numRef>
              <c:f>Motor!$S$4:$S$8</c:f>
              <c:numCache>
                <c:formatCode>General</c:formatCode>
                <c:ptCount val="5"/>
                <c:pt idx="0">
                  <c:v>910</c:v>
                </c:pt>
                <c:pt idx="1">
                  <c:v>1510</c:v>
                </c:pt>
                <c:pt idx="2">
                  <c:v>2084</c:v>
                </c:pt>
                <c:pt idx="3">
                  <c:v>2664</c:v>
                </c:pt>
                <c:pt idx="4">
                  <c:v>3249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21A-4FE6-A66C-EBDEAC8188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9919839"/>
        <c:axId val="909917759"/>
      </c:lineChart>
      <c:catAx>
        <c:axId val="90991983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Voltage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09917759"/>
        <c:crosses val="autoZero"/>
        <c:auto val="1"/>
        <c:lblAlgn val="ctr"/>
        <c:lblOffset val="100"/>
        <c:noMultiLvlLbl val="0"/>
      </c:catAx>
      <c:valAx>
        <c:axId val="909917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RPM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099198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048512412424272"/>
          <c:y val="0.91501540037043305"/>
          <c:w val="0.79902957030852384"/>
          <c:h val="6.79166303617670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5" Type="http://schemas.openxmlformats.org/officeDocument/2006/relationships/image" Target="../media/image9.png"/><Relationship Id="rId4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95250</xdr:colOff>
      <xdr:row>1</xdr:row>
      <xdr:rowOff>66675</xdr:rowOff>
    </xdr:from>
    <xdr:to>
      <xdr:col>28</xdr:col>
      <xdr:colOff>523875</xdr:colOff>
      <xdr:row>15</xdr:row>
      <xdr:rowOff>247650</xdr:rowOff>
    </xdr:to>
    <xdr:graphicFrame macro="">
      <xdr:nvGraphicFramePr>
        <xdr:cNvPr id="4" name="图表 2">
          <a:extLst>
            <a:ext uri="{FF2B5EF4-FFF2-40B4-BE49-F238E27FC236}">
              <a16:creationId xmlns:a16="http://schemas.microsoft.com/office/drawing/2014/main" id="{516DA5E2-A918-40BD-B80F-78C654205B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95250</xdr:colOff>
      <xdr:row>15</xdr:row>
      <xdr:rowOff>285749</xdr:rowOff>
    </xdr:from>
    <xdr:to>
      <xdr:col>28</xdr:col>
      <xdr:colOff>495300</xdr:colOff>
      <xdr:row>30</xdr:row>
      <xdr:rowOff>38100</xdr:rowOff>
    </xdr:to>
    <xdr:graphicFrame macro="">
      <xdr:nvGraphicFramePr>
        <xdr:cNvPr id="5" name="图表 5">
          <a:extLst>
            <a:ext uri="{FF2B5EF4-FFF2-40B4-BE49-F238E27FC236}">
              <a16:creationId xmlns:a16="http://schemas.microsoft.com/office/drawing/2014/main" id="{3778E344-5E88-46EC-96E0-6DE7A8E09E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20</xdr:row>
      <xdr:rowOff>114860</xdr:rowOff>
    </xdr:from>
    <xdr:to>
      <xdr:col>7</xdr:col>
      <xdr:colOff>149162</xdr:colOff>
      <xdr:row>45</xdr:row>
      <xdr:rowOff>79242</xdr:rowOff>
    </xdr:to>
    <xdr:pic>
      <xdr:nvPicPr>
        <xdr:cNvPr id="2" name="Afbeelding 1">
          <a:extLst>
            <a:ext uri="{FF2B5EF4-FFF2-40B4-BE49-F238E27FC236}">
              <a16:creationId xmlns:a16="http://schemas.microsoft.com/office/drawing/2014/main" id="{A5006D38-2558-42ED-B082-CA33DDC20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924860"/>
          <a:ext cx="6788087" cy="4726882"/>
        </a:xfrm>
        <a:prstGeom prst="rect">
          <a:avLst/>
        </a:prstGeom>
      </xdr:spPr>
    </xdr:pic>
    <xdr:clientData/>
  </xdr:twoCellAnchor>
  <xdr:twoCellAnchor editAs="oneCell">
    <xdr:from>
      <xdr:col>9</xdr:col>
      <xdr:colOff>170048</xdr:colOff>
      <xdr:row>12</xdr:row>
      <xdr:rowOff>108858</xdr:rowOff>
    </xdr:from>
    <xdr:to>
      <xdr:col>21</xdr:col>
      <xdr:colOff>229919</xdr:colOff>
      <xdr:row>36</xdr:row>
      <xdr:rowOff>17485</xdr:rowOff>
    </xdr:to>
    <xdr:pic>
      <xdr:nvPicPr>
        <xdr:cNvPr id="8" name="Afbeelding 7">
          <a:extLst>
            <a:ext uri="{FF2B5EF4-FFF2-40B4-BE49-F238E27FC236}">
              <a16:creationId xmlns:a16="http://schemas.microsoft.com/office/drawing/2014/main" id="{6355577D-3A0D-43D1-9DB0-59CBAD9913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363048" y="2394858"/>
          <a:ext cx="7489371" cy="4480627"/>
        </a:xfrm>
        <a:prstGeom prst="rect">
          <a:avLst/>
        </a:prstGeom>
      </xdr:spPr>
    </xdr:pic>
    <xdr:clientData/>
  </xdr:twoCellAnchor>
  <xdr:twoCellAnchor>
    <xdr:from>
      <xdr:col>8</xdr:col>
      <xdr:colOff>523874</xdr:colOff>
      <xdr:row>40</xdr:row>
      <xdr:rowOff>142875</xdr:rowOff>
    </xdr:from>
    <xdr:to>
      <xdr:col>21</xdr:col>
      <xdr:colOff>226756</xdr:colOff>
      <xdr:row>64</xdr:row>
      <xdr:rowOff>35378</xdr:rowOff>
    </xdr:to>
    <xdr:graphicFrame macro="">
      <xdr:nvGraphicFramePr>
        <xdr:cNvPr id="9" name="Grafiek 8">
          <a:extLst>
            <a:ext uri="{FF2B5EF4-FFF2-40B4-BE49-F238E27FC236}">
              <a16:creationId xmlns:a16="http://schemas.microsoft.com/office/drawing/2014/main" id="{309DC30C-26DF-4EAB-BDE7-E55313BFEE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33</xdr:col>
      <xdr:colOff>138546</xdr:colOff>
      <xdr:row>57</xdr:row>
      <xdr:rowOff>69273</xdr:rowOff>
    </xdr:from>
    <xdr:to>
      <xdr:col>34</xdr:col>
      <xdr:colOff>69273</xdr:colOff>
      <xdr:row>57</xdr:row>
      <xdr:rowOff>69273</xdr:rowOff>
    </xdr:to>
    <xdr:cxnSp macro="">
      <xdr:nvCxnSpPr>
        <xdr:cNvPr id="4" name="Rechte verbindingslijn met pijl 3">
          <a:extLst>
            <a:ext uri="{FF2B5EF4-FFF2-40B4-BE49-F238E27FC236}">
              <a16:creationId xmlns:a16="http://schemas.microsoft.com/office/drawing/2014/main" id="{7D50D6BF-AEC1-4608-BAAE-C38EBB67488B}"/>
            </a:ext>
          </a:extLst>
        </xdr:cNvPr>
        <xdr:cNvCxnSpPr/>
      </xdr:nvCxnSpPr>
      <xdr:spPr>
        <a:xfrm>
          <a:off x="22340455" y="5784273"/>
          <a:ext cx="536863" cy="0"/>
        </a:xfrm>
        <a:prstGeom prst="straightConnector1">
          <a:avLst/>
        </a:prstGeom>
        <a:ln w="762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216477</xdr:colOff>
      <xdr:row>5</xdr:row>
      <xdr:rowOff>138545</xdr:rowOff>
    </xdr:from>
    <xdr:to>
      <xdr:col>22</xdr:col>
      <xdr:colOff>261937</xdr:colOff>
      <xdr:row>5</xdr:row>
      <xdr:rowOff>142875</xdr:rowOff>
    </xdr:to>
    <xdr:cxnSp macro="">
      <xdr:nvCxnSpPr>
        <xdr:cNvPr id="7" name="Rechte verbindingslijn met pijl 6">
          <a:extLst>
            <a:ext uri="{FF2B5EF4-FFF2-40B4-BE49-F238E27FC236}">
              <a16:creationId xmlns:a16="http://schemas.microsoft.com/office/drawing/2014/main" id="{97FC8B3D-9332-459A-B1CE-5A9540620555}"/>
            </a:ext>
          </a:extLst>
        </xdr:cNvPr>
        <xdr:cNvCxnSpPr/>
      </xdr:nvCxnSpPr>
      <xdr:spPr>
        <a:xfrm>
          <a:off x="15289790" y="5853545"/>
          <a:ext cx="664585" cy="4330"/>
        </a:xfrm>
        <a:prstGeom prst="straightConnector1">
          <a:avLst/>
        </a:prstGeom>
        <a:ln w="762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225136</xdr:colOff>
      <xdr:row>24</xdr:row>
      <xdr:rowOff>0</xdr:rowOff>
    </xdr:from>
    <xdr:to>
      <xdr:col>31</xdr:col>
      <xdr:colOff>155862</xdr:colOff>
      <xdr:row>24</xdr:row>
      <xdr:rowOff>0</xdr:rowOff>
    </xdr:to>
    <xdr:cxnSp macro="">
      <xdr:nvCxnSpPr>
        <xdr:cNvPr id="11" name="Rechte verbindingslijn met pijl 10">
          <a:extLst>
            <a:ext uri="{FF2B5EF4-FFF2-40B4-BE49-F238E27FC236}">
              <a16:creationId xmlns:a16="http://schemas.microsoft.com/office/drawing/2014/main" id="{43A10CDC-4007-4ED2-BEC5-F177D0065F22}"/>
            </a:ext>
          </a:extLst>
        </xdr:cNvPr>
        <xdr:cNvCxnSpPr/>
      </xdr:nvCxnSpPr>
      <xdr:spPr>
        <a:xfrm>
          <a:off x="12728863" y="11430000"/>
          <a:ext cx="536863" cy="0"/>
        </a:xfrm>
        <a:prstGeom prst="straightConnector1">
          <a:avLst/>
        </a:prstGeom>
        <a:ln w="762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333375</xdr:colOff>
      <xdr:row>8</xdr:row>
      <xdr:rowOff>119062</xdr:rowOff>
    </xdr:from>
    <xdr:to>
      <xdr:col>14</xdr:col>
      <xdr:colOff>333375</xdr:colOff>
      <xdr:row>11</xdr:row>
      <xdr:rowOff>0</xdr:rowOff>
    </xdr:to>
    <xdr:cxnSp macro="">
      <xdr:nvCxnSpPr>
        <xdr:cNvPr id="10" name="Rechte verbindingslijn met pijl 9">
          <a:extLst>
            <a:ext uri="{FF2B5EF4-FFF2-40B4-BE49-F238E27FC236}">
              <a16:creationId xmlns:a16="http://schemas.microsoft.com/office/drawing/2014/main" id="{97181768-C1DE-42E7-AE09-1ECDF3F1E0E6}"/>
            </a:ext>
          </a:extLst>
        </xdr:cNvPr>
        <xdr:cNvCxnSpPr/>
      </xdr:nvCxnSpPr>
      <xdr:spPr>
        <a:xfrm flipV="1">
          <a:off x="23622000" y="1643062"/>
          <a:ext cx="0" cy="452438"/>
        </a:xfrm>
        <a:prstGeom prst="straightConnector1">
          <a:avLst/>
        </a:prstGeom>
        <a:ln w="762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320449</xdr:colOff>
      <xdr:row>37</xdr:row>
      <xdr:rowOff>71437</xdr:rowOff>
    </xdr:from>
    <xdr:to>
      <xdr:col>15</xdr:col>
      <xdr:colOff>333375</xdr:colOff>
      <xdr:row>40</xdr:row>
      <xdr:rowOff>7484</xdr:rowOff>
    </xdr:to>
    <xdr:cxnSp macro="">
      <xdr:nvCxnSpPr>
        <xdr:cNvPr id="12" name="Rechte verbindingslijn met pijl 11">
          <a:extLst>
            <a:ext uri="{FF2B5EF4-FFF2-40B4-BE49-F238E27FC236}">
              <a16:creationId xmlns:a16="http://schemas.microsoft.com/office/drawing/2014/main" id="{4E37E5EC-6EE0-4C28-BDD8-B3489FEFB0C9}"/>
            </a:ext>
          </a:extLst>
        </xdr:cNvPr>
        <xdr:cNvCxnSpPr/>
      </xdr:nvCxnSpPr>
      <xdr:spPr>
        <a:xfrm flipH="1">
          <a:off x="24228199" y="7119937"/>
          <a:ext cx="12926" cy="507547"/>
        </a:xfrm>
        <a:prstGeom prst="straightConnector1">
          <a:avLst/>
        </a:prstGeom>
        <a:ln w="762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603976</xdr:colOff>
      <xdr:row>29</xdr:row>
      <xdr:rowOff>22412</xdr:rowOff>
    </xdr:from>
    <xdr:to>
      <xdr:col>8</xdr:col>
      <xdr:colOff>537882</xdr:colOff>
      <xdr:row>31</xdr:row>
      <xdr:rowOff>81245</xdr:rowOff>
    </xdr:to>
    <xdr:cxnSp macro="">
      <xdr:nvCxnSpPr>
        <xdr:cNvPr id="15" name="Rechte verbindingslijn met pijl 14">
          <a:extLst>
            <a:ext uri="{FF2B5EF4-FFF2-40B4-BE49-F238E27FC236}">
              <a16:creationId xmlns:a16="http://schemas.microsoft.com/office/drawing/2014/main" id="{CA2F3B89-4300-4B8B-B8D8-E92C5AA2A761}"/>
            </a:ext>
          </a:extLst>
        </xdr:cNvPr>
        <xdr:cNvCxnSpPr/>
      </xdr:nvCxnSpPr>
      <xdr:spPr>
        <a:xfrm flipV="1">
          <a:off x="6935300" y="5546912"/>
          <a:ext cx="1144141" cy="439833"/>
        </a:xfrm>
        <a:prstGeom prst="straightConnector1">
          <a:avLst/>
        </a:prstGeom>
        <a:ln w="762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40</xdr:col>
      <xdr:colOff>272143</xdr:colOff>
      <xdr:row>53</xdr:row>
      <xdr:rowOff>108857</xdr:rowOff>
    </xdr:from>
    <xdr:to>
      <xdr:col>60</xdr:col>
      <xdr:colOff>303262</xdr:colOff>
      <xdr:row>100</xdr:row>
      <xdr:rowOff>51952</xdr:rowOff>
    </xdr:to>
    <xdr:pic>
      <xdr:nvPicPr>
        <xdr:cNvPr id="18" name="Afbeelding 17">
          <a:extLst>
            <a:ext uri="{FF2B5EF4-FFF2-40B4-BE49-F238E27FC236}">
              <a16:creationId xmlns:a16="http://schemas.microsoft.com/office/drawing/2014/main" id="{ED94368C-9410-4D0F-BF18-3676AC36E2D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222" t="305"/>
        <a:stretch/>
      </xdr:blipFill>
      <xdr:spPr>
        <a:xfrm>
          <a:off x="27459214" y="10205357"/>
          <a:ext cx="12277548" cy="8896595"/>
        </a:xfrm>
        <a:prstGeom prst="rect">
          <a:avLst/>
        </a:prstGeom>
      </xdr:spPr>
    </xdr:pic>
    <xdr:clientData/>
  </xdr:twoCellAnchor>
  <xdr:twoCellAnchor editAs="oneCell">
    <xdr:from>
      <xdr:col>60</xdr:col>
      <xdr:colOff>239485</xdr:colOff>
      <xdr:row>53</xdr:row>
      <xdr:rowOff>13607</xdr:rowOff>
    </xdr:from>
    <xdr:to>
      <xdr:col>76</xdr:col>
      <xdr:colOff>381123</xdr:colOff>
      <xdr:row>94</xdr:row>
      <xdr:rowOff>22155</xdr:rowOff>
    </xdr:to>
    <xdr:pic>
      <xdr:nvPicPr>
        <xdr:cNvPr id="19" name="Afbeelding 18">
          <a:extLst>
            <a:ext uri="{FF2B5EF4-FFF2-40B4-BE49-F238E27FC236}">
              <a16:creationId xmlns:a16="http://schemas.microsoft.com/office/drawing/2014/main" id="{8DE4C304-F75B-4A02-B565-D95AA87841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9672985" y="10110107"/>
          <a:ext cx="9938781" cy="781904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0</xdr:row>
      <xdr:rowOff>15240</xdr:rowOff>
    </xdr:from>
    <xdr:to>
      <xdr:col>13</xdr:col>
      <xdr:colOff>265430</xdr:colOff>
      <xdr:row>10</xdr:row>
      <xdr:rowOff>134620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772DDBC6-3271-4739-8E62-764D64C0E311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5780" y="15240"/>
          <a:ext cx="5759450" cy="1993900"/>
        </a:xfrm>
        <a:prstGeom prst="rect">
          <a:avLst/>
        </a:prstGeom>
      </xdr:spPr>
    </xdr:pic>
    <xdr:clientData/>
  </xdr:twoCellAnchor>
  <xdr:twoCellAnchor editAs="oneCell">
    <xdr:from>
      <xdr:col>13</xdr:col>
      <xdr:colOff>281940</xdr:colOff>
      <xdr:row>0</xdr:row>
      <xdr:rowOff>0</xdr:rowOff>
    </xdr:from>
    <xdr:to>
      <xdr:col>17</xdr:col>
      <xdr:colOff>144780</xdr:colOff>
      <xdr:row>17</xdr:row>
      <xdr:rowOff>160020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CBBA061-124A-4D58-B224-4A415C1C4565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111740" y="0"/>
          <a:ext cx="2301240" cy="3329940"/>
        </a:xfrm>
        <a:prstGeom prst="rect">
          <a:avLst/>
        </a:prstGeom>
      </xdr:spPr>
    </xdr:pic>
    <xdr:clientData/>
  </xdr:twoCellAnchor>
  <xdr:twoCellAnchor editAs="oneCell">
    <xdr:from>
      <xdr:col>2</xdr:col>
      <xdr:colOff>198120</xdr:colOff>
      <xdr:row>10</xdr:row>
      <xdr:rowOff>167844</xdr:rowOff>
    </xdr:from>
    <xdr:to>
      <xdr:col>13</xdr:col>
      <xdr:colOff>280918</xdr:colOff>
      <xdr:row>18</xdr:row>
      <xdr:rowOff>53339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20865205-0A96-4756-A34E-0E23516DE6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22320" y="2042364"/>
          <a:ext cx="6788398" cy="1363775"/>
        </a:xfrm>
        <a:prstGeom prst="rect">
          <a:avLst/>
        </a:prstGeom>
      </xdr:spPr>
    </xdr:pic>
    <xdr:clientData/>
  </xdr:twoCellAnchor>
  <xdr:twoCellAnchor editAs="oneCell">
    <xdr:from>
      <xdr:col>2</xdr:col>
      <xdr:colOff>213361</xdr:colOff>
      <xdr:row>18</xdr:row>
      <xdr:rowOff>60960</xdr:rowOff>
    </xdr:from>
    <xdr:to>
      <xdr:col>11</xdr:col>
      <xdr:colOff>175261</xdr:colOff>
      <xdr:row>24</xdr:row>
      <xdr:rowOff>146320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88705969-D287-450D-912A-030EA315F5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37561" y="3413760"/>
          <a:ext cx="5448300" cy="1182640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190500</xdr:colOff>
      <xdr:row>24</xdr:row>
      <xdr:rowOff>91440</xdr:rowOff>
    </xdr:from>
    <xdr:to>
      <xdr:col>11</xdr:col>
      <xdr:colOff>205740</xdr:colOff>
      <xdr:row>40</xdr:row>
      <xdr:rowOff>78523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E35C8226-AA8C-4285-82A1-DCE898444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314700" y="4541520"/>
          <a:ext cx="5501640" cy="2913163"/>
        </a:xfrm>
        <a:prstGeom prst="rect">
          <a:avLst/>
        </a:prstGeom>
      </xdr:spPr>
    </xdr:pic>
    <xdr:clientData/>
  </xdr:twoCellAnchor>
  <xdr:twoCellAnchor editAs="oneCell">
    <xdr:from>
      <xdr:col>2</xdr:col>
      <xdr:colOff>175260</xdr:colOff>
      <xdr:row>40</xdr:row>
      <xdr:rowOff>121920</xdr:rowOff>
    </xdr:from>
    <xdr:to>
      <xdr:col>16</xdr:col>
      <xdr:colOff>374193</xdr:colOff>
      <xdr:row>53</xdr:row>
      <xdr:rowOff>49242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AB482F51-1DBF-4A77-9E4B-48BE6151B7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299460" y="7261860"/>
          <a:ext cx="8733333" cy="2205702"/>
        </a:xfrm>
        <a:prstGeom prst="rect">
          <a:avLst/>
        </a:prstGeom>
      </xdr:spPr>
    </xdr:pic>
    <xdr:clientData/>
  </xdr:twoCellAnchor>
  <xdr:twoCellAnchor editAs="oneCell">
    <xdr:from>
      <xdr:col>2</xdr:col>
      <xdr:colOff>182880</xdr:colOff>
      <xdr:row>53</xdr:row>
      <xdr:rowOff>121920</xdr:rowOff>
    </xdr:from>
    <xdr:to>
      <xdr:col>16</xdr:col>
      <xdr:colOff>562766</xdr:colOff>
      <xdr:row>74</xdr:row>
      <xdr:rowOff>110011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A343B8A1-EFC5-40D7-BF6C-FD0D14003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307080" y="9538063"/>
          <a:ext cx="8914286" cy="3645691"/>
        </a:xfrm>
        <a:prstGeom prst="rect">
          <a:avLst/>
        </a:prstGeom>
      </xdr:spPr>
    </xdr:pic>
    <xdr:clientData/>
  </xdr:twoCellAnchor>
  <xdr:twoCellAnchor editAs="oneCell">
    <xdr:from>
      <xdr:col>2</xdr:col>
      <xdr:colOff>274320</xdr:colOff>
      <xdr:row>74</xdr:row>
      <xdr:rowOff>152400</xdr:rowOff>
    </xdr:from>
    <xdr:to>
      <xdr:col>10</xdr:col>
      <xdr:colOff>340377</xdr:colOff>
      <xdr:row>87</xdr:row>
      <xdr:rowOff>79722</xdr:rowOff>
    </xdr:to>
    <xdr:pic>
      <xdr:nvPicPr>
        <xdr:cNvPr id="10" name="图片 9">
          <a:extLst>
            <a:ext uri="{FF2B5EF4-FFF2-40B4-BE49-F238E27FC236}">
              <a16:creationId xmlns:a16="http://schemas.microsoft.com/office/drawing/2014/main" id="{1CBEB515-544A-42C9-87DC-9EA5955FDD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398520" y="13226143"/>
          <a:ext cx="4942857" cy="2191550"/>
        </a:xfrm>
        <a:prstGeom prst="rect">
          <a:avLst/>
        </a:prstGeom>
      </xdr:spPr>
    </xdr:pic>
    <xdr:clientData/>
  </xdr:twoCellAnchor>
  <xdr:twoCellAnchor>
    <xdr:from>
      <xdr:col>5</xdr:col>
      <xdr:colOff>251012</xdr:colOff>
      <xdr:row>49</xdr:row>
      <xdr:rowOff>116542</xdr:rowOff>
    </xdr:from>
    <xdr:to>
      <xdr:col>6</xdr:col>
      <xdr:colOff>170330</xdr:colOff>
      <xdr:row>50</xdr:row>
      <xdr:rowOff>143435</xdr:rowOff>
    </xdr:to>
    <xdr:sp macro="" textlink="">
      <xdr:nvSpPr>
        <xdr:cNvPr id="11" name="文本框 10">
          <a:extLst>
            <a:ext uri="{FF2B5EF4-FFF2-40B4-BE49-F238E27FC236}">
              <a16:creationId xmlns:a16="http://schemas.microsoft.com/office/drawing/2014/main" id="{1FD74E6F-FE7B-4432-9F35-594A2AEFA3A7}"/>
            </a:ext>
          </a:extLst>
        </xdr:cNvPr>
        <xdr:cNvSpPr txBox="1"/>
      </xdr:nvSpPr>
      <xdr:spPr>
        <a:xfrm>
          <a:off x="5208494" y="8973671"/>
          <a:ext cx="528918" cy="206188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5</xdr:col>
      <xdr:colOff>219636</xdr:colOff>
      <xdr:row>49</xdr:row>
      <xdr:rowOff>80683</xdr:rowOff>
    </xdr:from>
    <xdr:to>
      <xdr:col>6</xdr:col>
      <xdr:colOff>295836</xdr:colOff>
      <xdr:row>51</xdr:row>
      <xdr:rowOff>44824</xdr:rowOff>
    </xdr:to>
    <xdr:sp macro="" textlink="">
      <xdr:nvSpPr>
        <xdr:cNvPr id="12" name="文本框 11">
          <a:extLst>
            <a:ext uri="{FF2B5EF4-FFF2-40B4-BE49-F238E27FC236}">
              <a16:creationId xmlns:a16="http://schemas.microsoft.com/office/drawing/2014/main" id="{5C00C1B5-1D65-4AFD-A925-F84119332EDA}"/>
            </a:ext>
          </a:extLst>
        </xdr:cNvPr>
        <xdr:cNvSpPr txBox="1"/>
      </xdr:nvSpPr>
      <xdr:spPr>
        <a:xfrm>
          <a:off x="5177118" y="8937812"/>
          <a:ext cx="685800" cy="3227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/>
            <a:t>[rad/s]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7DD5C-EB27-4A93-888A-52E5699A96DD}">
  <sheetPr codeName="Sheet1"/>
  <dimension ref="B1:AC43"/>
  <sheetViews>
    <sheetView tabSelected="1" zoomScaleNormal="100" workbookViewId="0">
      <selection activeCell="J31" sqref="J31"/>
    </sheetView>
  </sheetViews>
  <sheetFormatPr defaultRowHeight="13.8" x14ac:dyDescent="0.25"/>
  <cols>
    <col min="1" max="1" width="1.6640625" customWidth="1"/>
    <col min="2" max="2" width="17.44140625" customWidth="1"/>
    <col min="4" max="4" width="1.6640625" customWidth="1"/>
    <col min="5" max="5" width="2.44140625" style="3" customWidth="1"/>
    <col min="6" max="6" width="1.44140625" customWidth="1"/>
    <col min="7" max="7" width="22.6640625" customWidth="1"/>
    <col min="8" max="8" width="9.6640625" customWidth="1"/>
    <col min="9" max="9" width="1.6640625" customWidth="1"/>
    <col min="10" max="10" width="21" customWidth="1"/>
    <col min="11" max="11" width="8.88671875" customWidth="1"/>
    <col min="12" max="12" width="1.6640625" customWidth="1"/>
    <col min="13" max="13" width="16.6640625" customWidth="1"/>
    <col min="14" max="14" width="11.33203125" customWidth="1"/>
    <col min="15" max="15" width="1.6640625" customWidth="1"/>
    <col min="16" max="16" width="14.44140625" customWidth="1"/>
    <col min="17" max="17" width="8.88671875" customWidth="1"/>
    <col min="18" max="18" width="1.6640625" customWidth="1"/>
    <col min="19" max="19" width="2.44140625" style="3" customWidth="1"/>
    <col min="20" max="20" width="1.6640625" customWidth="1"/>
  </cols>
  <sheetData>
    <row r="1" spans="2:29" ht="45.6" thickBot="1" x14ac:dyDescent="0.8">
      <c r="B1" s="176" t="s">
        <v>65</v>
      </c>
      <c r="C1" s="176"/>
      <c r="G1" s="176" t="s">
        <v>59</v>
      </c>
      <c r="H1" s="176"/>
      <c r="I1" s="176"/>
      <c r="J1" s="176"/>
      <c r="K1" s="176"/>
      <c r="L1" s="176"/>
      <c r="M1" s="176"/>
      <c r="N1" s="176"/>
      <c r="O1" s="176"/>
      <c r="P1" s="176"/>
      <c r="Q1" s="176"/>
      <c r="U1" s="176" t="s">
        <v>179</v>
      </c>
      <c r="V1" s="176"/>
      <c r="W1" s="176"/>
      <c r="X1" s="176"/>
      <c r="Y1" s="176"/>
      <c r="Z1" s="176"/>
      <c r="AA1" s="176"/>
      <c r="AB1" s="176"/>
      <c r="AC1" s="176"/>
    </row>
    <row r="2" spans="2:29" ht="14.4" thickTop="1" x14ac:dyDescent="0.25">
      <c r="B2" s="179" t="s">
        <v>184</v>
      </c>
      <c r="C2" s="179"/>
      <c r="G2" s="178" t="s">
        <v>7</v>
      </c>
      <c r="H2" s="178"/>
      <c r="J2" s="178" t="s">
        <v>9</v>
      </c>
      <c r="K2" s="178"/>
      <c r="M2" s="178" t="s">
        <v>8</v>
      </c>
      <c r="N2" s="178"/>
      <c r="P2" s="178" t="s">
        <v>154</v>
      </c>
      <c r="Q2" s="178"/>
    </row>
    <row r="3" spans="2:29" x14ac:dyDescent="0.25">
      <c r="B3" s="1" t="s">
        <v>13</v>
      </c>
      <c r="C3" s="4">
        <v>1</v>
      </c>
      <c r="G3" s="1" t="s">
        <v>94</v>
      </c>
      <c r="H3" s="156">
        <f ca="1">Motor!B11</f>
        <v>73.433867892229031</v>
      </c>
      <c r="J3" s="1" t="s">
        <v>13</v>
      </c>
      <c r="K3" s="5">
        <f>C3</f>
        <v>1</v>
      </c>
      <c r="M3" s="1" t="s">
        <v>114</v>
      </c>
      <c r="N3" s="157">
        <f ca="1">Propellor!B11</f>
        <v>35.83122469635628</v>
      </c>
      <c r="P3" s="1" t="s">
        <v>58</v>
      </c>
      <c r="Q3" s="91">
        <f ca="1">1-Q4</f>
        <v>0.48793868176659005</v>
      </c>
    </row>
    <row r="4" spans="2:29" x14ac:dyDescent="0.25">
      <c r="G4" s="1" t="s">
        <v>95</v>
      </c>
      <c r="H4" s="156">
        <f ca="1">Propellor!B13</f>
        <v>35.83122469635628</v>
      </c>
      <c r="J4" s="1" t="s">
        <v>115</v>
      </c>
      <c r="K4" s="5">
        <f>3.6*C3</f>
        <v>3.6</v>
      </c>
      <c r="P4" s="1" t="s">
        <v>57</v>
      </c>
      <c r="Q4" s="91">
        <f ca="1">'Inputs - Outputs'!H14+'Inputs - Outputs'!K12+'Inputs - Outputs'!N10+'Inputs - Outputs'!Q10</f>
        <v>0.51206131823340995</v>
      </c>
    </row>
    <row r="5" spans="2:29" x14ac:dyDescent="0.25">
      <c r="G5" s="1" t="s">
        <v>96</v>
      </c>
      <c r="H5" s="156">
        <f ca="1">'Inputs - Outputs'!H13+'Inputs - Outputs'!K11+'Inputs - Outputs'!N9+'Inputs - Outputs'!Q9</f>
        <v>37.602643195872872</v>
      </c>
      <c r="J5" s="1" t="s">
        <v>111</v>
      </c>
      <c r="K5" s="156">
        <f ca="1">Propellor!B20</f>
        <v>148.63663469132908</v>
      </c>
    </row>
    <row r="7" spans="2:29" ht="46.5" customHeight="1" thickBot="1" x14ac:dyDescent="0.8">
      <c r="G7" s="176" t="s">
        <v>60</v>
      </c>
      <c r="H7" s="176"/>
      <c r="I7" s="176"/>
      <c r="J7" s="176"/>
      <c r="K7" s="176"/>
      <c r="L7" s="176"/>
      <c r="M7" s="176"/>
      <c r="N7" s="176"/>
      <c r="O7" s="176"/>
      <c r="P7" s="176"/>
      <c r="Q7" s="176"/>
    </row>
    <row r="8" spans="2:29" ht="14.4" thickTop="1" x14ac:dyDescent="0.25">
      <c r="B8" s="168" t="s">
        <v>2</v>
      </c>
      <c r="C8" s="169"/>
      <c r="G8" s="178" t="s">
        <v>10</v>
      </c>
      <c r="H8" s="178"/>
      <c r="J8" s="178" t="s">
        <v>62</v>
      </c>
      <c r="K8" s="178"/>
      <c r="M8" s="178" t="s">
        <v>63</v>
      </c>
      <c r="N8" s="178"/>
      <c r="P8" s="177" t="s">
        <v>64</v>
      </c>
      <c r="Q8" s="177"/>
    </row>
    <row r="9" spans="2:29" x14ac:dyDescent="0.25">
      <c r="B9" s="171" t="s">
        <v>3</v>
      </c>
      <c r="C9" s="6" t="s">
        <v>4</v>
      </c>
      <c r="G9" s="65" t="s">
        <v>170</v>
      </c>
      <c r="H9" s="156">
        <f ca="1">Motor!B2</f>
        <v>445.90990407398726</v>
      </c>
      <c r="J9" s="65" t="s">
        <v>170</v>
      </c>
      <c r="K9" s="156">
        <f ca="1">Gearing!B2</f>
        <v>148.63663469132908</v>
      </c>
      <c r="M9" s="65" t="s">
        <v>55</v>
      </c>
      <c r="N9" s="156">
        <f ca="1">Bearing!B7</f>
        <v>7.004336394008838E-2</v>
      </c>
      <c r="P9" s="65" t="s">
        <v>55</v>
      </c>
      <c r="Q9" s="156">
        <f ca="1">Propellor!B16</f>
        <v>27.498463731375573</v>
      </c>
    </row>
    <row r="10" spans="2:29" x14ac:dyDescent="0.25">
      <c r="B10" s="172" t="s">
        <v>6</v>
      </c>
      <c r="C10" s="7" t="s">
        <v>4</v>
      </c>
      <c r="G10" s="65" t="s">
        <v>155</v>
      </c>
      <c r="H10" s="156">
        <f ca="1">Motor!B3</f>
        <v>1.4373881025001789</v>
      </c>
      <c r="J10" s="65" t="s">
        <v>177</v>
      </c>
      <c r="K10" s="156">
        <f ca="1">Gearing!B3</f>
        <v>4.0731737742715151</v>
      </c>
      <c r="M10" s="65" t="s">
        <v>61</v>
      </c>
      <c r="N10" s="158">
        <f ca="1">IFERROR((N9/Motor!B11),0)</f>
        <v>9.5382915200495052E-4</v>
      </c>
      <c r="P10" s="65" t="s">
        <v>61</v>
      </c>
      <c r="Q10" s="158">
        <f ca="1">IFERROR((Q9/Motor!B11),0)</f>
        <v>0.37446568621078358</v>
      </c>
    </row>
    <row r="11" spans="2:29" ht="14.4" thickBot="1" x14ac:dyDescent="0.3">
      <c r="B11" s="170" t="s">
        <v>178</v>
      </c>
      <c r="C11" s="8" t="s">
        <v>5</v>
      </c>
      <c r="G11" s="113" t="s">
        <v>157</v>
      </c>
      <c r="H11" s="156">
        <f ca="1">Motor!B9</f>
        <v>9.7067972632128967</v>
      </c>
      <c r="J11" s="65" t="s">
        <v>55</v>
      </c>
      <c r="K11" s="156">
        <f ca="1">Gearing!B15</f>
        <v>3.7199335327102512</v>
      </c>
    </row>
    <row r="12" spans="2:29" x14ac:dyDescent="0.25">
      <c r="G12" s="113" t="s">
        <v>156</v>
      </c>
      <c r="H12" s="156">
        <f ca="1">Motor!B10</f>
        <v>7.5652005394746258</v>
      </c>
      <c r="J12" s="65" t="s">
        <v>18</v>
      </c>
      <c r="K12" s="158">
        <f ca="1">IFERROR((K11/Motor!B11),0)</f>
        <v>5.0656919477121871E-2</v>
      </c>
    </row>
    <row r="13" spans="2:29" x14ac:dyDescent="0.25">
      <c r="G13" s="65" t="s">
        <v>55</v>
      </c>
      <c r="H13" s="156">
        <f ca="1">Motor!B13</f>
        <v>6.3142025678469622</v>
      </c>
    </row>
    <row r="14" spans="2:29" ht="17.399999999999999" customHeight="1" x14ac:dyDescent="0.25">
      <c r="G14" s="65" t="s">
        <v>18</v>
      </c>
      <c r="H14" s="158">
        <f ca="1">IFERROR((H13/Motor!B11),0)</f>
        <v>8.5984883393499523E-2</v>
      </c>
    </row>
    <row r="16" spans="2:29" ht="45.6" thickBot="1" x14ac:dyDescent="0.8">
      <c r="G16" s="176" t="s">
        <v>169</v>
      </c>
      <c r="H16" s="176"/>
      <c r="I16" s="176"/>
      <c r="J16" s="176"/>
      <c r="K16" s="176"/>
      <c r="L16" s="176"/>
      <c r="M16" s="176"/>
      <c r="N16" s="176"/>
      <c r="O16" s="176"/>
      <c r="P16" s="176"/>
      <c r="Q16" s="176"/>
    </row>
    <row r="17" spans="6:17" ht="14.4" thickTop="1" x14ac:dyDescent="0.25">
      <c r="F17" s="161"/>
      <c r="G17" s="159" t="s">
        <v>171</v>
      </c>
      <c r="H17" s="156">
        <f ca="1">H3/(3.6*C3)</f>
        <v>20.398296636730286</v>
      </c>
      <c r="I17" s="165"/>
      <c r="J17" s="159" t="s">
        <v>174</v>
      </c>
      <c r="K17" s="156">
        <f ca="1">H5/(3.6*C3)</f>
        <v>10.445178665520242</v>
      </c>
      <c r="M17" s="159" t="s">
        <v>166</v>
      </c>
      <c r="N17" s="156">
        <f ca="1">H4/(3.6*C3)</f>
        <v>9.9531179712100784</v>
      </c>
      <c r="P17" s="159" t="s">
        <v>158</v>
      </c>
      <c r="Q17" s="156">
        <f ca="1">(3600*C3)/H3</f>
        <v>49.023701233922907</v>
      </c>
    </row>
    <row r="18" spans="6:17" x14ac:dyDescent="0.25">
      <c r="F18" s="161"/>
      <c r="G18" s="159" t="s">
        <v>172</v>
      </c>
      <c r="H18" s="166">
        <f ca="1">1000*H17/H11</f>
        <v>2101.4445942985071</v>
      </c>
      <c r="I18" s="162"/>
      <c r="J18" s="159" t="s">
        <v>175</v>
      </c>
      <c r="K18" s="166">
        <f ca="1">1000*K17/H11</f>
        <v>1076.0684891509668</v>
      </c>
      <c r="M18" s="159" t="s">
        <v>167</v>
      </c>
      <c r="N18" s="166">
        <f ca="1">1000*N17/H11</f>
        <v>1025.376105147544</v>
      </c>
      <c r="P18" s="159" t="s">
        <v>159</v>
      </c>
      <c r="Q18" s="166">
        <f ca="1">(Q17/1000)*H11</f>
        <v>0.47586312897000954</v>
      </c>
    </row>
    <row r="19" spans="6:17" x14ac:dyDescent="0.25">
      <c r="F19" s="161"/>
      <c r="G19" s="159" t="s">
        <v>173</v>
      </c>
      <c r="H19" s="167">
        <f ca="1">3600*H17</f>
        <v>73433.867892229027</v>
      </c>
      <c r="I19" s="163"/>
      <c r="J19" s="159" t="s">
        <v>176</v>
      </c>
      <c r="K19" s="5">
        <f ca="1">3600*K17</f>
        <v>37602.643195872872</v>
      </c>
      <c r="M19" s="159" t="s">
        <v>168</v>
      </c>
      <c r="N19" s="167">
        <f ca="1">3600*N17</f>
        <v>35831.224696356279</v>
      </c>
      <c r="P19" s="159" t="s">
        <v>165</v>
      </c>
      <c r="Q19" s="156">
        <f ca="1">Q17/3600</f>
        <v>1.3617694787200808E-2</v>
      </c>
    </row>
    <row r="20" spans="6:17" x14ac:dyDescent="0.25">
      <c r="F20" s="161"/>
      <c r="I20" s="162"/>
      <c r="J20" s="164"/>
    </row>
    <row r="21" spans="6:17" x14ac:dyDescent="0.25">
      <c r="F21" s="161"/>
      <c r="I21" s="163"/>
      <c r="J21" s="163"/>
    </row>
    <row r="22" spans="6:17" x14ac:dyDescent="0.25">
      <c r="F22" s="161"/>
      <c r="I22" s="162"/>
      <c r="J22" s="164"/>
    </row>
    <row r="23" spans="6:17" x14ac:dyDescent="0.25">
      <c r="G23" s="31" t="s">
        <v>98</v>
      </c>
    </row>
    <row r="24" spans="6:17" ht="15" customHeight="1" x14ac:dyDescent="0.25">
      <c r="G24" s="31" t="s">
        <v>182</v>
      </c>
    </row>
    <row r="25" spans="6:17" x14ac:dyDescent="0.25">
      <c r="G25" s="31" t="s">
        <v>180</v>
      </c>
    </row>
    <row r="26" spans="6:17" x14ac:dyDescent="0.25">
      <c r="G26" s="31" t="s">
        <v>181</v>
      </c>
    </row>
    <row r="27" spans="6:17" x14ac:dyDescent="0.25">
      <c r="G27" s="31" t="s">
        <v>183</v>
      </c>
      <c r="I27" s="155"/>
    </row>
    <row r="35" spans="2:9" x14ac:dyDescent="0.25">
      <c r="F35" s="160"/>
      <c r="I35" s="160"/>
    </row>
    <row r="36" spans="2:9" x14ac:dyDescent="0.25">
      <c r="F36" s="160"/>
      <c r="I36" s="160"/>
    </row>
    <row r="37" spans="2:9" x14ac:dyDescent="0.25">
      <c r="F37" s="160"/>
      <c r="G37" s="160"/>
      <c r="H37" s="160"/>
      <c r="I37" s="160"/>
    </row>
    <row r="38" spans="2:9" x14ac:dyDescent="0.25">
      <c r="F38" s="160"/>
      <c r="G38" s="160"/>
      <c r="H38" s="160"/>
      <c r="I38" s="160"/>
    </row>
    <row r="39" spans="2:9" hidden="1" x14ac:dyDescent="0.25">
      <c r="B39" s="175" t="str" cm="1">
        <f t="array" aca="1" ref="B39" ca="1">IF(AND(ISNUMBER(H3:H5),ISNUMBER(K3:K5),ISNUMBER(N3),ISNUMBER(Q3:Q4)),"TRUE","FLASE")</f>
        <v>TRUE</v>
      </c>
      <c r="F39" s="160"/>
      <c r="G39" s="160"/>
      <c r="H39" s="160"/>
      <c r="I39" s="160"/>
    </row>
    <row r="40" spans="2:9" hidden="1" x14ac:dyDescent="0.25">
      <c r="B40" s="175" t="str">
        <f>IF(ISNUMBER(C3),"TRUE","FALSE")</f>
        <v>TRUE</v>
      </c>
      <c r="F40" s="160"/>
      <c r="G40" s="160"/>
      <c r="H40" s="160"/>
      <c r="I40" s="160"/>
    </row>
    <row r="41" spans="2:9" x14ac:dyDescent="0.25">
      <c r="F41" s="160"/>
      <c r="G41" s="160"/>
      <c r="H41" s="160"/>
      <c r="I41" s="160"/>
    </row>
    <row r="42" spans="2:9" x14ac:dyDescent="0.25">
      <c r="H42" s="160"/>
    </row>
    <row r="43" spans="2:9" x14ac:dyDescent="0.25">
      <c r="H43" s="160"/>
    </row>
  </sheetData>
  <mergeCells count="14">
    <mergeCell ref="G16:Q16"/>
    <mergeCell ref="U1:AC1"/>
    <mergeCell ref="B1:C1"/>
    <mergeCell ref="P8:Q8"/>
    <mergeCell ref="G1:Q1"/>
    <mergeCell ref="G7:Q7"/>
    <mergeCell ref="P2:Q2"/>
    <mergeCell ref="J2:K2"/>
    <mergeCell ref="M8:N8"/>
    <mergeCell ref="J8:K8"/>
    <mergeCell ref="B2:C2"/>
    <mergeCell ref="G8:H8"/>
    <mergeCell ref="G2:H2"/>
    <mergeCell ref="M2:N2"/>
  </mergeCells>
  <phoneticPr fontId="14" type="noConversion"/>
  <dataValidations count="4">
    <dataValidation type="decimal" allowBlank="1" showInputMessage="1" showErrorMessage="1" errorTitle="Oepsiedepoepsie" error="WARNING: Input error. Input should be a numeric value between 0 to 8.5" promptTitle="Input speed" prompt="Hello! Please input a boat speed between 0 to 8.5m/s" sqref="C3" xr:uid="{C056681B-4F8F-4A8B-88F5-7EE499D90992}">
      <formula1>0</formula1>
      <formula2>8.5</formula2>
    </dataValidation>
    <dataValidation type="decimal" allowBlank="1" showInputMessage="1" showErrorMessage="1" sqref="K4" xr:uid="{FD35CE1C-FE82-4554-9C10-997271C6EB31}">
      <formula1>0</formula1>
      <formula2>30</formula2>
    </dataValidation>
    <dataValidation type="decimal" allowBlank="1" showInputMessage="1" showErrorMessage="1" sqref="C4" xr:uid="{C2B79EB4-820A-45DB-88B9-6193055FDE30}">
      <formula1>0</formula1>
      <formula2>8.5</formula2>
    </dataValidation>
    <dataValidation allowBlank="1" showInputMessage="1" showErrorMessage="1" errorTitle="WARNING: " error="Input error. Input should be a numeric number" sqref="C7" xr:uid="{24833B93-74C1-49EF-8391-6407B4ACF5D7}"/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20F50-0F23-45D5-809B-5D88F86C0FE6}">
  <sheetPr codeName="Blad1"/>
  <dimension ref="A1:H19"/>
  <sheetViews>
    <sheetView workbookViewId="0">
      <selection activeCell="G34" sqref="G34"/>
    </sheetView>
  </sheetViews>
  <sheetFormatPr defaultRowHeight="13.8" x14ac:dyDescent="0.25"/>
  <cols>
    <col min="7" max="7" width="18.6640625" customWidth="1"/>
  </cols>
  <sheetData>
    <row r="1" spans="1:8" ht="15" thickTop="1" thickBot="1" x14ac:dyDescent="0.3">
      <c r="A1" t="s">
        <v>160</v>
      </c>
      <c r="B1" t="s">
        <v>161</v>
      </c>
      <c r="C1" t="s">
        <v>162</v>
      </c>
      <c r="D1" t="s">
        <v>163</v>
      </c>
      <c r="G1" s="177" t="s">
        <v>130</v>
      </c>
      <c r="H1" s="177"/>
    </row>
    <row r="2" spans="1:8" ht="15" thickTop="1" thickBot="1" x14ac:dyDescent="0.3">
      <c r="A2">
        <v>0</v>
      </c>
      <c r="B2">
        <v>0</v>
      </c>
      <c r="C2">
        <v>0</v>
      </c>
      <c r="D2">
        <v>0</v>
      </c>
      <c r="G2" s="112" t="s">
        <v>129</v>
      </c>
      <c r="H2" s="60">
        <f ca="1">'Inputs - Outputs'!Q3</f>
        <v>0.48793868176659005</v>
      </c>
    </row>
    <row r="3" spans="1:8" ht="15" thickTop="1" thickBot="1" x14ac:dyDescent="0.3">
      <c r="A3">
        <v>0.5</v>
      </c>
      <c r="B3">
        <v>14.28</v>
      </c>
      <c r="C3">
        <v>9.3000000000000007</v>
      </c>
      <c r="D3">
        <f>B3-C3</f>
        <v>4.9799999999999986</v>
      </c>
      <c r="G3" s="112" t="s">
        <v>97</v>
      </c>
      <c r="H3" s="61">
        <f ca="1">'Inputs - Outputs'!H14</f>
        <v>8.5984883393499523E-2</v>
      </c>
    </row>
    <row r="4" spans="1:8" ht="15" thickTop="1" thickBot="1" x14ac:dyDescent="0.3">
      <c r="A4">
        <v>1</v>
      </c>
      <c r="B4">
        <v>21.75</v>
      </c>
      <c r="C4">
        <v>11.79</v>
      </c>
      <c r="D4">
        <f t="shared" ref="D4:D19" si="0">B4-C4</f>
        <v>9.9600000000000009</v>
      </c>
      <c r="G4" s="112" t="s">
        <v>0</v>
      </c>
      <c r="H4" s="61">
        <f ca="1">'Inputs - Outputs'!K12</f>
        <v>5.0656919477121871E-2</v>
      </c>
    </row>
    <row r="5" spans="1:8" ht="15" thickTop="1" thickBot="1" x14ac:dyDescent="0.3">
      <c r="A5">
        <v>1.5</v>
      </c>
      <c r="B5">
        <v>29.25</v>
      </c>
      <c r="C5">
        <v>14.32</v>
      </c>
      <c r="D5">
        <f t="shared" si="0"/>
        <v>14.93</v>
      </c>
      <c r="G5" s="112" t="s">
        <v>1</v>
      </c>
      <c r="H5" s="62">
        <f ca="1">'Inputs - Outputs'!N10</f>
        <v>9.5382915200495052E-4</v>
      </c>
    </row>
    <row r="6" spans="1:8" ht="15" thickTop="1" thickBot="1" x14ac:dyDescent="0.3">
      <c r="A6">
        <v>2</v>
      </c>
      <c r="B6">
        <v>35.68</v>
      </c>
      <c r="C6">
        <v>15.77</v>
      </c>
      <c r="D6">
        <f t="shared" si="0"/>
        <v>19.91</v>
      </c>
      <c r="G6" s="112" t="s">
        <v>23</v>
      </c>
      <c r="H6" s="63">
        <f ca="1">'Inputs - Outputs'!Q10</f>
        <v>0.37446568621078358</v>
      </c>
    </row>
    <row r="7" spans="1:8" ht="14.4" thickTop="1" x14ac:dyDescent="0.25">
      <c r="A7">
        <v>2.5</v>
      </c>
      <c r="B7">
        <v>42.16</v>
      </c>
      <c r="C7">
        <v>17.28</v>
      </c>
      <c r="D7">
        <f t="shared" si="0"/>
        <v>24.879999999999995</v>
      </c>
      <c r="G7" s="112" t="s">
        <v>128</v>
      </c>
      <c r="H7" s="51">
        <f ca="1">SUM(H2:H6)</f>
        <v>1</v>
      </c>
    </row>
    <row r="8" spans="1:8" x14ac:dyDescent="0.25">
      <c r="A8">
        <v>3</v>
      </c>
      <c r="B8">
        <v>48.88</v>
      </c>
      <c r="C8">
        <v>19.02</v>
      </c>
      <c r="D8">
        <f t="shared" si="0"/>
        <v>29.860000000000003</v>
      </c>
    </row>
    <row r="9" spans="1:8" x14ac:dyDescent="0.25">
      <c r="A9">
        <v>3.5</v>
      </c>
      <c r="B9">
        <v>59.52</v>
      </c>
      <c r="C9">
        <v>22.57</v>
      </c>
      <c r="D9">
        <f t="shared" si="0"/>
        <v>36.950000000000003</v>
      </c>
    </row>
    <row r="10" spans="1:8" x14ac:dyDescent="0.25">
      <c r="A10">
        <v>4</v>
      </c>
      <c r="B10">
        <v>77.06</v>
      </c>
      <c r="C10">
        <v>29.31</v>
      </c>
      <c r="D10">
        <f t="shared" si="0"/>
        <v>47.75</v>
      </c>
    </row>
    <row r="11" spans="1:8" x14ac:dyDescent="0.25">
      <c r="A11">
        <v>4.5</v>
      </c>
      <c r="B11">
        <v>92.18</v>
      </c>
      <c r="C11">
        <v>34.72</v>
      </c>
      <c r="D11">
        <f t="shared" si="0"/>
        <v>57.460000000000008</v>
      </c>
    </row>
    <row r="12" spans="1:8" x14ac:dyDescent="0.25">
      <c r="A12">
        <v>5</v>
      </c>
      <c r="B12">
        <v>107.6</v>
      </c>
      <c r="C12">
        <v>40.130000000000003</v>
      </c>
      <c r="D12">
        <f t="shared" si="0"/>
        <v>67.47</v>
      </c>
    </row>
    <row r="13" spans="1:8" x14ac:dyDescent="0.25">
      <c r="A13">
        <v>5.5</v>
      </c>
      <c r="B13">
        <v>124.26</v>
      </c>
      <c r="C13">
        <v>45.76</v>
      </c>
      <c r="D13">
        <f t="shared" si="0"/>
        <v>78.5</v>
      </c>
    </row>
    <row r="14" spans="1:8" x14ac:dyDescent="0.25">
      <c r="A14">
        <v>6</v>
      </c>
      <c r="B14">
        <v>141.41999999999999</v>
      </c>
      <c r="C14">
        <v>50.82</v>
      </c>
      <c r="D14">
        <f t="shared" si="0"/>
        <v>90.6</v>
      </c>
    </row>
    <row r="15" spans="1:8" x14ac:dyDescent="0.25">
      <c r="A15">
        <v>6.5</v>
      </c>
      <c r="B15">
        <v>159.91</v>
      </c>
      <c r="C15">
        <v>56.23</v>
      </c>
      <c r="D15">
        <f t="shared" si="0"/>
        <v>103.68</v>
      </c>
    </row>
    <row r="16" spans="1:8" x14ac:dyDescent="0.25">
      <c r="A16">
        <v>7</v>
      </c>
      <c r="B16">
        <v>169.4</v>
      </c>
      <c r="C16">
        <v>55.86</v>
      </c>
      <c r="D16">
        <f t="shared" si="0"/>
        <v>113.54</v>
      </c>
    </row>
    <row r="17" spans="1:4" x14ac:dyDescent="0.25">
      <c r="A17">
        <v>7.5</v>
      </c>
      <c r="B17">
        <v>180.21</v>
      </c>
      <c r="C17">
        <v>58.56</v>
      </c>
      <c r="D17">
        <f t="shared" si="0"/>
        <v>121.65</v>
      </c>
    </row>
    <row r="18" spans="1:4" x14ac:dyDescent="0.25">
      <c r="A18">
        <v>8</v>
      </c>
      <c r="B18">
        <v>192.17</v>
      </c>
      <c r="C18">
        <v>62.41</v>
      </c>
      <c r="D18">
        <f t="shared" si="0"/>
        <v>129.76</v>
      </c>
    </row>
    <row r="19" spans="1:4" x14ac:dyDescent="0.25">
      <c r="A19">
        <v>8.3000000000000007</v>
      </c>
      <c r="B19">
        <v>199.39</v>
      </c>
      <c r="C19">
        <v>64.77</v>
      </c>
      <c r="D19">
        <f t="shared" si="0"/>
        <v>134.62</v>
      </c>
    </row>
  </sheetData>
  <mergeCells count="1">
    <mergeCell ref="G1:H1"/>
  </mergeCells>
  <phoneticPr fontId="1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6DDB0-E1B3-4AB9-9785-2726E24C29F2}">
  <sheetPr codeName="Sheet2"/>
  <dimension ref="A1:K25"/>
  <sheetViews>
    <sheetView zoomScaleNormal="100" workbookViewId="0">
      <selection activeCell="G8" sqref="G8"/>
    </sheetView>
  </sheetViews>
  <sheetFormatPr defaultRowHeight="13.8" x14ac:dyDescent="0.25"/>
  <cols>
    <col min="1" max="1" width="42.33203125" customWidth="1"/>
    <col min="2" max="2" width="10.44140625" customWidth="1"/>
    <col min="4" max="4" width="19" customWidth="1"/>
    <col min="7" max="7" width="28.5546875" customWidth="1"/>
    <col min="10" max="10" width="32.44140625" customWidth="1"/>
    <col min="12" max="12" width="9.109375" customWidth="1"/>
  </cols>
  <sheetData>
    <row r="1" spans="1:11" x14ac:dyDescent="0.25">
      <c r="A1" s="180" t="s">
        <v>0</v>
      </c>
      <c r="B1" s="180"/>
      <c r="D1" s="180" t="s">
        <v>1</v>
      </c>
      <c r="E1" s="180"/>
      <c r="G1" s="180" t="s">
        <v>23</v>
      </c>
      <c r="H1" s="180"/>
      <c r="J1" s="180" t="s">
        <v>97</v>
      </c>
      <c r="K1" s="180"/>
    </row>
    <row r="2" spans="1:11" x14ac:dyDescent="0.25">
      <c r="A2" s="1" t="s">
        <v>131</v>
      </c>
      <c r="B2" s="2">
        <v>0.2</v>
      </c>
      <c r="D2" s="1" t="s">
        <v>12</v>
      </c>
      <c r="E2" s="2">
        <v>1.5E-3</v>
      </c>
      <c r="G2" s="1" t="s">
        <v>19</v>
      </c>
      <c r="H2" s="2">
        <v>0.48</v>
      </c>
      <c r="J2" s="1" t="s">
        <v>143</v>
      </c>
      <c r="K2" s="2">
        <v>0.19</v>
      </c>
    </row>
    <row r="3" spans="1:11" x14ac:dyDescent="0.25">
      <c r="A3" s="1" t="s">
        <v>132</v>
      </c>
      <c r="B3" s="2">
        <v>3</v>
      </c>
      <c r="D3" s="1" t="s">
        <v>11</v>
      </c>
      <c r="E3" s="2">
        <v>1.5E-3</v>
      </c>
      <c r="G3" s="1" t="s">
        <v>20</v>
      </c>
      <c r="H3" s="2">
        <v>0.05</v>
      </c>
    </row>
    <row r="4" spans="1:11" x14ac:dyDescent="0.25">
      <c r="A4" s="1" t="s">
        <v>133</v>
      </c>
      <c r="B4" s="2">
        <v>30</v>
      </c>
      <c r="D4" s="1" t="s">
        <v>16</v>
      </c>
      <c r="E4" s="2">
        <v>100</v>
      </c>
      <c r="G4" s="1" t="s">
        <v>21</v>
      </c>
      <c r="H4" s="2">
        <v>0.02</v>
      </c>
    </row>
    <row r="5" spans="1:11" x14ac:dyDescent="0.25">
      <c r="A5" s="1" t="s">
        <v>134</v>
      </c>
      <c r="B5" s="2">
        <v>0.3</v>
      </c>
      <c r="D5" s="1" t="s">
        <v>17</v>
      </c>
      <c r="E5" s="2">
        <v>1.4999999999999999E-2</v>
      </c>
      <c r="G5" s="1" t="s">
        <v>22</v>
      </c>
      <c r="H5" s="2">
        <v>988</v>
      </c>
    </row>
    <row r="6" spans="1:11" x14ac:dyDescent="0.25">
      <c r="A6" s="1" t="s">
        <v>135</v>
      </c>
      <c r="B6" s="2">
        <v>3.3000000000000002E-2</v>
      </c>
      <c r="G6" s="173"/>
      <c r="H6" s="174"/>
    </row>
    <row r="7" spans="1:11" x14ac:dyDescent="0.25">
      <c r="A7" s="1" t="s">
        <v>136</v>
      </c>
      <c r="B7" s="2">
        <v>1.0999999999999999E-2</v>
      </c>
      <c r="G7" s="173"/>
      <c r="H7" s="174"/>
    </row>
    <row r="8" spans="1:11" x14ac:dyDescent="0.25">
      <c r="A8" s="1" t="s">
        <v>137</v>
      </c>
      <c r="B8" s="2">
        <v>15</v>
      </c>
    </row>
    <row r="9" spans="1:11" x14ac:dyDescent="0.25">
      <c r="A9" s="1" t="s">
        <v>138</v>
      </c>
      <c r="B9" s="2">
        <v>0.2</v>
      </c>
    </row>
    <row r="10" spans="1:11" x14ac:dyDescent="0.25">
      <c r="A10" s="1" t="s">
        <v>139</v>
      </c>
      <c r="B10" s="2">
        <v>2</v>
      </c>
    </row>
    <row r="11" spans="1:11" x14ac:dyDescent="0.25">
      <c r="A11" s="1" t="s">
        <v>140</v>
      </c>
      <c r="B11" s="2">
        <v>0.4</v>
      </c>
    </row>
    <row r="12" spans="1:11" x14ac:dyDescent="0.25">
      <c r="A12" s="1" t="s">
        <v>142</v>
      </c>
      <c r="B12" s="2">
        <v>2</v>
      </c>
    </row>
    <row r="13" spans="1:11" x14ac:dyDescent="0.25">
      <c r="A13" s="1" t="s">
        <v>141</v>
      </c>
      <c r="B13" s="2">
        <v>4</v>
      </c>
    </row>
    <row r="24" spans="3:3" hidden="1" x14ac:dyDescent="0.25">
      <c r="C24" s="175" t="str" cm="1">
        <f t="array" ref="C24">IF(AND(ISNUMBER(B2:B13),ISNUMBER(E2:E5),ISNUMBER(H2:H5),ISNUMBER(K2)),"TRUE","FALSE")</f>
        <v>TRUE</v>
      </c>
    </row>
    <row r="25" spans="3:3" hidden="1" x14ac:dyDescent="0.25">
      <c r="C25" s="175" t="str">
        <f>IF(AND(B2:B13,E2:E5,H2:H5,K2),"TRUE","FALSE")</f>
        <v>TRUE</v>
      </c>
    </row>
  </sheetData>
  <dataConsolidate/>
  <mergeCells count="4">
    <mergeCell ref="A1:B1"/>
    <mergeCell ref="D1:E1"/>
    <mergeCell ref="G1:H1"/>
    <mergeCell ref="J1:K1"/>
  </mergeCells>
  <phoneticPr fontId="14" type="noConversion"/>
  <dataValidations count="2">
    <dataValidation type="decimal" allowBlank="1" showInputMessage="1" showErrorMessage="1" sqref="H6:H7" xr:uid="{9DB0C303-2738-4D3C-9F1A-BEEE22BD2170}">
      <formula1>0</formula1>
      <formula2>1</formula2>
    </dataValidation>
    <dataValidation type="decimal" operator="greaterThan" allowBlank="1" showInputMessage="1" showErrorMessage="1" errorTitle="Warning" error="The properties should not be zero or non-numeric values!" sqref="B2:B13 E2:E5 H2:H5 K2" xr:uid="{C962A2EE-0519-4265-88A8-3BAB5FAE3146}">
      <formula1>0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C0818-8DCE-492F-ADCC-E121735D2C8F}">
  <sheetPr codeName="Sheet7"/>
  <dimension ref="A1:DA84"/>
  <sheetViews>
    <sheetView zoomScaleNormal="100" workbookViewId="0">
      <selection activeCell="E13" sqref="E13"/>
    </sheetView>
  </sheetViews>
  <sheetFormatPr defaultRowHeight="13.8" x14ac:dyDescent="0.25"/>
  <cols>
    <col min="1" max="1" width="40.109375" customWidth="1"/>
    <col min="2" max="2" width="9.44140625" customWidth="1"/>
    <col min="3" max="3" width="13.44140625" customWidth="1"/>
    <col min="4" max="10" width="9.109375" customWidth="1"/>
    <col min="23" max="23" width="9.109375" customWidth="1"/>
  </cols>
  <sheetData>
    <row r="1" spans="1:105" x14ac:dyDescent="0.25">
      <c r="A1" s="183" t="s">
        <v>85</v>
      </c>
      <c r="B1" s="183"/>
      <c r="E1" s="31" t="s">
        <v>75</v>
      </c>
      <c r="K1" s="31" t="s">
        <v>152</v>
      </c>
    </row>
    <row r="2" spans="1:105" x14ac:dyDescent="0.25">
      <c r="A2" t="s">
        <v>51</v>
      </c>
      <c r="B2">
        <f ca="1">Gearing!B22</f>
        <v>445.90990407398726</v>
      </c>
      <c r="E2" s="31" t="s">
        <v>121</v>
      </c>
      <c r="K2" t="s">
        <v>68</v>
      </c>
      <c r="T2" s="181" t="s">
        <v>151</v>
      </c>
      <c r="U2" s="181"/>
    </row>
    <row r="3" spans="1:105" x14ac:dyDescent="0.25">
      <c r="A3" t="s">
        <v>53</v>
      </c>
      <c r="B3">
        <f ca="1">Gearing!B23</f>
        <v>1.4373881025001789</v>
      </c>
      <c r="E3" s="31" t="s">
        <v>122</v>
      </c>
      <c r="J3" t="s">
        <v>89</v>
      </c>
      <c r="K3">
        <v>0</v>
      </c>
      <c r="L3">
        <v>5</v>
      </c>
      <c r="M3">
        <v>10</v>
      </c>
      <c r="N3">
        <v>15</v>
      </c>
      <c r="O3">
        <v>20</v>
      </c>
      <c r="P3">
        <v>25</v>
      </c>
      <c r="Q3">
        <v>30</v>
      </c>
      <c r="R3">
        <v>35</v>
      </c>
      <c r="S3">
        <v>38</v>
      </c>
      <c r="T3" s="36" t="s">
        <v>69</v>
      </c>
      <c r="U3" s="36" t="s">
        <v>70</v>
      </c>
      <c r="X3" s="31" t="s">
        <v>99</v>
      </c>
      <c r="AC3" s="181" t="s">
        <v>151</v>
      </c>
      <c r="AD3" s="181"/>
      <c r="AG3" s="31" t="s">
        <v>86</v>
      </c>
    </row>
    <row r="4" spans="1:105" x14ac:dyDescent="0.25">
      <c r="E4" s="31" t="s">
        <v>123</v>
      </c>
      <c r="J4">
        <v>24</v>
      </c>
      <c r="K4" s="40">
        <v>1172</v>
      </c>
      <c r="L4" s="41">
        <v>1138</v>
      </c>
      <c r="M4" s="41">
        <v>1103</v>
      </c>
      <c r="N4" s="41">
        <v>1069</v>
      </c>
      <c r="O4" s="41">
        <v>1034</v>
      </c>
      <c r="P4" s="41">
        <v>1000</v>
      </c>
      <c r="Q4" s="41">
        <v>965</v>
      </c>
      <c r="R4" s="41">
        <v>931</v>
      </c>
      <c r="S4" s="42">
        <v>910</v>
      </c>
      <c r="T4" cm="1">
        <f t="array" ref="T4:U4">LINEST(K4:S4,$K$3:$S$3)</f>
        <v>-6.8971276927880112</v>
      </c>
      <c r="U4">
        <v>1172.1876365906962</v>
      </c>
      <c r="W4" s="37" t="s">
        <v>71</v>
      </c>
      <c r="X4">
        <v>24</v>
      </c>
      <c r="Y4">
        <v>36</v>
      </c>
      <c r="Z4">
        <v>48</v>
      </c>
      <c r="AA4">
        <v>60</v>
      </c>
      <c r="AB4">
        <v>72</v>
      </c>
      <c r="AC4" s="36" t="s">
        <v>69</v>
      </c>
      <c r="AD4" s="36" t="s">
        <v>70</v>
      </c>
      <c r="AF4" s="37" t="s">
        <v>71</v>
      </c>
      <c r="AG4" s="50">
        <v>0</v>
      </c>
      <c r="AH4" s="50">
        <f>AG4+1</f>
        <v>1</v>
      </c>
      <c r="AI4" s="50">
        <f t="shared" ref="AI4:CT4" si="0">AH4+1</f>
        <v>2</v>
      </c>
      <c r="AJ4" s="50">
        <f t="shared" si="0"/>
        <v>3</v>
      </c>
      <c r="AK4" s="50">
        <f t="shared" si="0"/>
        <v>4</v>
      </c>
      <c r="AL4" s="50">
        <f t="shared" si="0"/>
        <v>5</v>
      </c>
      <c r="AM4" s="50">
        <f t="shared" si="0"/>
        <v>6</v>
      </c>
      <c r="AN4" s="50">
        <f t="shared" si="0"/>
        <v>7</v>
      </c>
      <c r="AO4" s="50">
        <f t="shared" si="0"/>
        <v>8</v>
      </c>
      <c r="AP4" s="50">
        <f t="shared" si="0"/>
        <v>9</v>
      </c>
      <c r="AQ4" s="50">
        <f t="shared" si="0"/>
        <v>10</v>
      </c>
      <c r="AR4" s="50">
        <f t="shared" si="0"/>
        <v>11</v>
      </c>
      <c r="AS4" s="50">
        <f t="shared" si="0"/>
        <v>12</v>
      </c>
      <c r="AT4" s="50">
        <f t="shared" si="0"/>
        <v>13</v>
      </c>
      <c r="AU4" s="50">
        <f t="shared" si="0"/>
        <v>14</v>
      </c>
      <c r="AV4" s="50">
        <f t="shared" si="0"/>
        <v>15</v>
      </c>
      <c r="AW4" s="50">
        <f t="shared" si="0"/>
        <v>16</v>
      </c>
      <c r="AX4" s="50">
        <f t="shared" si="0"/>
        <v>17</v>
      </c>
      <c r="AY4" s="50">
        <f t="shared" si="0"/>
        <v>18</v>
      </c>
      <c r="AZ4" s="50">
        <f t="shared" si="0"/>
        <v>19</v>
      </c>
      <c r="BA4" s="50">
        <f t="shared" si="0"/>
        <v>20</v>
      </c>
      <c r="BB4" s="50">
        <f t="shared" si="0"/>
        <v>21</v>
      </c>
      <c r="BC4" s="50">
        <f t="shared" si="0"/>
        <v>22</v>
      </c>
      <c r="BD4" s="50">
        <f t="shared" si="0"/>
        <v>23</v>
      </c>
      <c r="BE4" s="50">
        <f t="shared" si="0"/>
        <v>24</v>
      </c>
      <c r="BF4" s="50">
        <f t="shared" si="0"/>
        <v>25</v>
      </c>
      <c r="BG4" s="50">
        <f t="shared" si="0"/>
        <v>26</v>
      </c>
      <c r="BH4" s="50">
        <f t="shared" si="0"/>
        <v>27</v>
      </c>
      <c r="BI4" s="50">
        <f t="shared" si="0"/>
        <v>28</v>
      </c>
      <c r="BJ4" s="50">
        <f t="shared" si="0"/>
        <v>29</v>
      </c>
      <c r="BK4" s="50">
        <f t="shared" si="0"/>
        <v>30</v>
      </c>
      <c r="BL4" s="50">
        <f t="shared" si="0"/>
        <v>31</v>
      </c>
      <c r="BM4" s="50">
        <f t="shared" si="0"/>
        <v>32</v>
      </c>
      <c r="BN4" s="50">
        <f t="shared" si="0"/>
        <v>33</v>
      </c>
      <c r="BO4" s="50">
        <f t="shared" si="0"/>
        <v>34</v>
      </c>
      <c r="BP4" s="50">
        <f t="shared" si="0"/>
        <v>35</v>
      </c>
      <c r="BQ4" s="50">
        <f t="shared" si="0"/>
        <v>36</v>
      </c>
      <c r="BR4" s="50">
        <f t="shared" si="0"/>
        <v>37</v>
      </c>
      <c r="BS4" s="50">
        <f t="shared" si="0"/>
        <v>38</v>
      </c>
      <c r="BT4" s="50">
        <f t="shared" si="0"/>
        <v>39</v>
      </c>
      <c r="BU4" s="50">
        <f t="shared" si="0"/>
        <v>40</v>
      </c>
      <c r="BV4" s="50">
        <f t="shared" si="0"/>
        <v>41</v>
      </c>
      <c r="BW4" s="50">
        <f t="shared" si="0"/>
        <v>42</v>
      </c>
      <c r="BX4" s="50">
        <f t="shared" si="0"/>
        <v>43</v>
      </c>
      <c r="BY4" s="50">
        <f t="shared" si="0"/>
        <v>44</v>
      </c>
      <c r="BZ4" s="50">
        <f t="shared" si="0"/>
        <v>45</v>
      </c>
      <c r="CA4" s="50">
        <f t="shared" si="0"/>
        <v>46</v>
      </c>
      <c r="CB4" s="50">
        <f t="shared" si="0"/>
        <v>47</v>
      </c>
      <c r="CC4" s="50">
        <f t="shared" si="0"/>
        <v>48</v>
      </c>
      <c r="CD4" s="50">
        <f t="shared" si="0"/>
        <v>49</v>
      </c>
      <c r="CE4" s="50">
        <f t="shared" si="0"/>
        <v>50</v>
      </c>
      <c r="CF4" s="50">
        <f t="shared" si="0"/>
        <v>51</v>
      </c>
      <c r="CG4" s="50">
        <f t="shared" si="0"/>
        <v>52</v>
      </c>
      <c r="CH4" s="50">
        <f t="shared" si="0"/>
        <v>53</v>
      </c>
      <c r="CI4" s="50">
        <f t="shared" si="0"/>
        <v>54</v>
      </c>
      <c r="CJ4" s="50">
        <f t="shared" si="0"/>
        <v>55</v>
      </c>
      <c r="CK4" s="50">
        <f t="shared" si="0"/>
        <v>56</v>
      </c>
      <c r="CL4" s="50">
        <f t="shared" si="0"/>
        <v>57</v>
      </c>
      <c r="CM4" s="50">
        <f t="shared" si="0"/>
        <v>58</v>
      </c>
      <c r="CN4" s="50">
        <f t="shared" si="0"/>
        <v>59</v>
      </c>
      <c r="CO4" s="50">
        <f t="shared" si="0"/>
        <v>60</v>
      </c>
      <c r="CP4" s="50">
        <f t="shared" si="0"/>
        <v>61</v>
      </c>
      <c r="CQ4" s="50">
        <f t="shared" si="0"/>
        <v>62</v>
      </c>
      <c r="CR4" s="50">
        <f t="shared" si="0"/>
        <v>63</v>
      </c>
      <c r="CS4" s="50">
        <f t="shared" si="0"/>
        <v>64</v>
      </c>
      <c r="CT4" s="50">
        <f t="shared" si="0"/>
        <v>65</v>
      </c>
      <c r="CU4" s="50">
        <f t="shared" ref="CU4:DA4" si="1">CT4+1</f>
        <v>66</v>
      </c>
      <c r="CV4" s="50">
        <f t="shared" si="1"/>
        <v>67</v>
      </c>
      <c r="CW4" s="50">
        <f t="shared" si="1"/>
        <v>68</v>
      </c>
      <c r="CX4" s="50">
        <f t="shared" si="1"/>
        <v>69</v>
      </c>
      <c r="CY4" s="50">
        <f t="shared" si="1"/>
        <v>70</v>
      </c>
      <c r="CZ4" s="50">
        <f t="shared" si="1"/>
        <v>71</v>
      </c>
      <c r="DA4" s="50">
        <f t="shared" si="1"/>
        <v>72</v>
      </c>
    </row>
    <row r="5" spans="1:105" x14ac:dyDescent="0.25">
      <c r="A5" s="184" t="s">
        <v>41</v>
      </c>
      <c r="B5" s="185"/>
      <c r="C5" t="s">
        <v>153</v>
      </c>
      <c r="D5" s="31"/>
      <c r="E5" s="31" t="s">
        <v>126</v>
      </c>
      <c r="J5">
        <v>36</v>
      </c>
      <c r="K5" s="43">
        <v>1739</v>
      </c>
      <c r="L5" s="44">
        <v>1709</v>
      </c>
      <c r="M5" s="44">
        <v>1679</v>
      </c>
      <c r="N5" s="44">
        <v>1649</v>
      </c>
      <c r="O5" s="44">
        <v>1619</v>
      </c>
      <c r="P5" s="44">
        <v>1588</v>
      </c>
      <c r="Q5" s="44">
        <v>1558</v>
      </c>
      <c r="R5" s="44">
        <v>1528</v>
      </c>
      <c r="S5" s="45">
        <v>1510</v>
      </c>
      <c r="T5" cm="1">
        <f t="array" ref="T5:U5">LINEST(K5:S5,$K$3:$S$3)</f>
        <v>-6.0343428036216054</v>
      </c>
      <c r="U5">
        <v>1739.2347798938495</v>
      </c>
      <c r="W5">
        <v>0</v>
      </c>
      <c r="X5" s="9">
        <f t="shared" ref="X5:X43" si="2">$T$4*W5+$U$4</f>
        <v>1172.1876365906962</v>
      </c>
      <c r="Y5" s="10">
        <f t="shared" ref="Y5:Y43" si="3">$T$5*W5+$U$5</f>
        <v>1739.2347798938495</v>
      </c>
      <c r="Z5" s="10">
        <f t="shared" ref="Z5:Z43" si="4">$T$6*W5+$U$6</f>
        <v>2335.0284108648143</v>
      </c>
      <c r="AA5" s="10">
        <f t="shared" ref="AA5:AA43" si="5">$T$7*W5+$U$7</f>
        <v>2937.1075554167969</v>
      </c>
      <c r="AB5" s="11">
        <f t="shared" ref="AB5:AB43" si="6">$T$8*W5+$U$8</f>
        <v>3532.1941929441145</v>
      </c>
      <c r="AC5" cm="1">
        <f t="array" ref="AC5:AD5">LINEST(X5:AB5,$X$4:$AB$4)</f>
        <v>49.315715735248205</v>
      </c>
      <c r="AD5">
        <v>-24.00384014985957</v>
      </c>
      <c r="AF5">
        <v>0</v>
      </c>
      <c r="AG5" s="9">
        <f t="shared" ref="AG5:BL5" si="7">$AC$5*AG4+$AD$5</f>
        <v>-24.00384014985957</v>
      </c>
      <c r="AH5" s="10">
        <f t="shared" si="7"/>
        <v>25.311875585388634</v>
      </c>
      <c r="AI5" s="10">
        <f t="shared" si="7"/>
        <v>74.627591320636839</v>
      </c>
      <c r="AJ5" s="10">
        <f t="shared" si="7"/>
        <v>123.94330705588504</v>
      </c>
      <c r="AK5" s="10">
        <f t="shared" si="7"/>
        <v>173.25902279113325</v>
      </c>
      <c r="AL5" s="10">
        <f t="shared" si="7"/>
        <v>222.57473852638145</v>
      </c>
      <c r="AM5" s="10">
        <f t="shared" si="7"/>
        <v>271.89045426162966</v>
      </c>
      <c r="AN5" s="10">
        <f t="shared" si="7"/>
        <v>321.20616999687786</v>
      </c>
      <c r="AO5" s="10">
        <f t="shared" si="7"/>
        <v>370.52188573212607</v>
      </c>
      <c r="AP5" s="10">
        <f t="shared" si="7"/>
        <v>419.83760146737427</v>
      </c>
      <c r="AQ5" s="10">
        <f t="shared" si="7"/>
        <v>469.15331720262247</v>
      </c>
      <c r="AR5" s="10">
        <f t="shared" si="7"/>
        <v>518.46903293787068</v>
      </c>
      <c r="AS5" s="10">
        <f t="shared" si="7"/>
        <v>567.78474867311888</v>
      </c>
      <c r="AT5" s="10">
        <f t="shared" si="7"/>
        <v>617.10046440836709</v>
      </c>
      <c r="AU5" s="10">
        <f t="shared" si="7"/>
        <v>666.41618014361529</v>
      </c>
      <c r="AV5" s="10">
        <f t="shared" si="7"/>
        <v>715.7318958788635</v>
      </c>
      <c r="AW5" s="10">
        <f t="shared" si="7"/>
        <v>765.0476116141117</v>
      </c>
      <c r="AX5" s="10">
        <f t="shared" si="7"/>
        <v>814.36332734935991</v>
      </c>
      <c r="AY5" s="10">
        <f t="shared" si="7"/>
        <v>863.67904308460811</v>
      </c>
      <c r="AZ5" s="10">
        <f t="shared" si="7"/>
        <v>912.99475881985632</v>
      </c>
      <c r="BA5" s="10">
        <f t="shared" si="7"/>
        <v>962.31047455510452</v>
      </c>
      <c r="BB5" s="10">
        <f t="shared" si="7"/>
        <v>1011.6261902903527</v>
      </c>
      <c r="BC5" s="10">
        <f t="shared" si="7"/>
        <v>1060.9419060256009</v>
      </c>
      <c r="BD5" s="10">
        <f t="shared" si="7"/>
        <v>1110.2576217608491</v>
      </c>
      <c r="BE5" s="10">
        <f t="shared" si="7"/>
        <v>1159.5733374960973</v>
      </c>
      <c r="BF5" s="10">
        <f t="shared" si="7"/>
        <v>1208.8890532313455</v>
      </c>
      <c r="BG5" s="10">
        <f t="shared" si="7"/>
        <v>1258.2047689665937</v>
      </c>
      <c r="BH5" s="10">
        <f t="shared" si="7"/>
        <v>1307.520484701842</v>
      </c>
      <c r="BI5" s="10">
        <f t="shared" si="7"/>
        <v>1356.8362004370902</v>
      </c>
      <c r="BJ5" s="10">
        <f t="shared" si="7"/>
        <v>1406.1519161723384</v>
      </c>
      <c r="BK5" s="10">
        <f t="shared" si="7"/>
        <v>1455.4676319075866</v>
      </c>
      <c r="BL5" s="10">
        <f t="shared" si="7"/>
        <v>1504.7833476428348</v>
      </c>
      <c r="BM5" s="10">
        <f t="shared" ref="BM5:CR5" si="8">$AC$5*BM4+$AD$5</f>
        <v>1554.099063378083</v>
      </c>
      <c r="BN5" s="10">
        <f t="shared" si="8"/>
        <v>1603.4147791133312</v>
      </c>
      <c r="BO5" s="10">
        <f t="shared" si="8"/>
        <v>1652.7304948485794</v>
      </c>
      <c r="BP5" s="10">
        <f t="shared" si="8"/>
        <v>1702.0462105838276</v>
      </c>
      <c r="BQ5" s="10">
        <f t="shared" si="8"/>
        <v>1751.3619263190758</v>
      </c>
      <c r="BR5" s="10">
        <f t="shared" si="8"/>
        <v>1800.677642054324</v>
      </c>
      <c r="BS5" s="10">
        <f t="shared" si="8"/>
        <v>1849.9933577895722</v>
      </c>
      <c r="BT5" s="10">
        <f t="shared" si="8"/>
        <v>1899.3090735248204</v>
      </c>
      <c r="BU5" s="10">
        <f t="shared" si="8"/>
        <v>1948.6247892600686</v>
      </c>
      <c r="BV5" s="10">
        <f t="shared" si="8"/>
        <v>1997.9405049953168</v>
      </c>
      <c r="BW5" s="10">
        <f t="shared" si="8"/>
        <v>2047.256220730565</v>
      </c>
      <c r="BX5" s="10">
        <f t="shared" si="8"/>
        <v>2096.5719364658135</v>
      </c>
      <c r="BY5" s="10">
        <f t="shared" si="8"/>
        <v>2145.8876522010614</v>
      </c>
      <c r="BZ5" s="10">
        <f t="shared" si="8"/>
        <v>2195.2033679363094</v>
      </c>
      <c r="CA5" s="10">
        <f t="shared" si="8"/>
        <v>2244.5190836715578</v>
      </c>
      <c r="CB5" s="10">
        <f t="shared" si="8"/>
        <v>2293.8347994068063</v>
      </c>
      <c r="CC5" s="10">
        <f t="shared" si="8"/>
        <v>2343.1505151420542</v>
      </c>
      <c r="CD5" s="10">
        <f t="shared" si="8"/>
        <v>2392.4662308773022</v>
      </c>
      <c r="CE5" s="10">
        <f t="shared" si="8"/>
        <v>2441.7819466125507</v>
      </c>
      <c r="CF5" s="10">
        <f t="shared" si="8"/>
        <v>2491.0976623477991</v>
      </c>
      <c r="CG5" s="10">
        <f t="shared" si="8"/>
        <v>2540.4133780830471</v>
      </c>
      <c r="CH5" s="10">
        <f t="shared" si="8"/>
        <v>2589.729093818295</v>
      </c>
      <c r="CI5" s="10">
        <f t="shared" si="8"/>
        <v>2639.0448095535435</v>
      </c>
      <c r="CJ5" s="10">
        <f t="shared" si="8"/>
        <v>2688.3605252887919</v>
      </c>
      <c r="CK5" s="10">
        <f t="shared" si="8"/>
        <v>2737.6762410240399</v>
      </c>
      <c r="CL5" s="10">
        <f t="shared" si="8"/>
        <v>2786.9919567592879</v>
      </c>
      <c r="CM5" s="10">
        <f t="shared" si="8"/>
        <v>2836.3076724945363</v>
      </c>
      <c r="CN5" s="10">
        <f t="shared" si="8"/>
        <v>2885.6233882297847</v>
      </c>
      <c r="CO5" s="10">
        <f t="shared" si="8"/>
        <v>2934.9391039650327</v>
      </c>
      <c r="CP5" s="10">
        <f t="shared" si="8"/>
        <v>2984.2548197002807</v>
      </c>
      <c r="CQ5" s="10">
        <f t="shared" si="8"/>
        <v>3033.5705354355291</v>
      </c>
      <c r="CR5" s="10">
        <f t="shared" si="8"/>
        <v>3082.8862511707775</v>
      </c>
      <c r="CS5" s="10">
        <f t="shared" ref="CS5:DA5" si="9">$AC$5*CS4+$AD$5</f>
        <v>3132.2019669060255</v>
      </c>
      <c r="CT5" s="10">
        <f t="shared" si="9"/>
        <v>3181.5176826412735</v>
      </c>
      <c r="CU5" s="10">
        <f t="shared" si="9"/>
        <v>3230.8333983765219</v>
      </c>
      <c r="CV5" s="10">
        <f t="shared" si="9"/>
        <v>3280.1491141117704</v>
      </c>
      <c r="CW5" s="10">
        <f t="shared" si="9"/>
        <v>3329.4648298470183</v>
      </c>
      <c r="CX5" s="10">
        <f t="shared" si="9"/>
        <v>3378.7805455822663</v>
      </c>
      <c r="CY5" s="10">
        <f t="shared" si="9"/>
        <v>3428.0962613175147</v>
      </c>
      <c r="CZ5" s="10">
        <f t="shared" si="9"/>
        <v>3477.4119770527632</v>
      </c>
      <c r="DA5" s="11">
        <f t="shared" si="9"/>
        <v>3526.7276927880112</v>
      </c>
    </row>
    <row r="6" spans="1:105" x14ac:dyDescent="0.25">
      <c r="A6" t="s">
        <v>54</v>
      </c>
      <c r="B6">
        <f>'Properties settings'!K2</f>
        <v>0.19</v>
      </c>
      <c r="C6" s="58">
        <f>AVERAGE(Motor!AJ56:AN60)</f>
        <v>0.18723260603382752</v>
      </c>
      <c r="J6">
        <v>48</v>
      </c>
      <c r="K6" s="43">
        <v>2335</v>
      </c>
      <c r="L6" s="44">
        <v>2302</v>
      </c>
      <c r="M6" s="44">
        <v>2269</v>
      </c>
      <c r="N6" s="44">
        <v>2236</v>
      </c>
      <c r="O6" s="44">
        <v>2203</v>
      </c>
      <c r="P6" s="44">
        <v>2170</v>
      </c>
      <c r="Q6" s="44">
        <v>2137</v>
      </c>
      <c r="R6" s="44">
        <v>2104</v>
      </c>
      <c r="S6" s="45">
        <v>2084</v>
      </c>
      <c r="T6" cm="1">
        <f t="array" ref="T6:U6">LINEST(K6:S6,$K$3:$S$3)</f>
        <v>-6.6025600999063387</v>
      </c>
      <c r="U6">
        <v>2335.0284108648143</v>
      </c>
      <c r="W6">
        <f>W5+1</f>
        <v>1</v>
      </c>
      <c r="X6" s="12">
        <f t="shared" si="2"/>
        <v>1165.2905088979082</v>
      </c>
      <c r="Y6">
        <f t="shared" si="3"/>
        <v>1733.2004370902278</v>
      </c>
      <c r="Z6">
        <f t="shared" si="4"/>
        <v>2328.4258507649079</v>
      </c>
      <c r="AA6">
        <f t="shared" si="5"/>
        <v>2929.9335778957229</v>
      </c>
      <c r="AB6" s="14">
        <f t="shared" si="6"/>
        <v>3524.7349359975019</v>
      </c>
      <c r="AC6" cm="1">
        <f t="array" ref="AC6:AD6">LINEST(X6:AB6,$X$4:$AB$4)</f>
        <v>49.296849958372349</v>
      </c>
      <c r="AD6">
        <v>-29.931735872618901</v>
      </c>
      <c r="AF6">
        <f>AF5+1</f>
        <v>1</v>
      </c>
      <c r="AG6" s="12">
        <f t="shared" ref="AG6:BL6" si="10">$AC6*AG4+$AD6</f>
        <v>-29.931735872618901</v>
      </c>
      <c r="AH6" s="13">
        <f t="shared" si="10"/>
        <v>19.365114085753447</v>
      </c>
      <c r="AI6" s="13">
        <f t="shared" si="10"/>
        <v>68.661964044125796</v>
      </c>
      <c r="AJ6" s="13">
        <f t="shared" si="10"/>
        <v>117.95881400249814</v>
      </c>
      <c r="AK6" s="13">
        <f t="shared" si="10"/>
        <v>167.25566396087049</v>
      </c>
      <c r="AL6" s="13">
        <f t="shared" si="10"/>
        <v>216.55251391924284</v>
      </c>
      <c r="AM6" s="13">
        <f t="shared" si="10"/>
        <v>265.84936387761519</v>
      </c>
      <c r="AN6" s="13">
        <f t="shared" si="10"/>
        <v>315.14621383598751</v>
      </c>
      <c r="AO6" s="13">
        <f t="shared" si="10"/>
        <v>364.44306379435989</v>
      </c>
      <c r="AP6" s="13">
        <f t="shared" si="10"/>
        <v>413.73991375273226</v>
      </c>
      <c r="AQ6" s="13">
        <f t="shared" si="10"/>
        <v>463.03676371110458</v>
      </c>
      <c r="AR6" s="13">
        <f t="shared" si="10"/>
        <v>512.3336136694769</v>
      </c>
      <c r="AS6" s="13">
        <f t="shared" si="10"/>
        <v>561.63046362784928</v>
      </c>
      <c r="AT6" s="13">
        <f t="shared" si="10"/>
        <v>610.92731358622166</v>
      </c>
      <c r="AU6" s="13">
        <f t="shared" si="10"/>
        <v>660.22416354459392</v>
      </c>
      <c r="AV6" s="13">
        <f t="shared" si="10"/>
        <v>709.5210135029663</v>
      </c>
      <c r="AW6" s="13">
        <f t="shared" si="10"/>
        <v>758.81786346133867</v>
      </c>
      <c r="AX6" s="13">
        <f t="shared" si="10"/>
        <v>808.11471341971105</v>
      </c>
      <c r="AY6" s="13">
        <f t="shared" si="10"/>
        <v>857.41156337808343</v>
      </c>
      <c r="AZ6" s="13">
        <f t="shared" si="10"/>
        <v>906.70841333645569</v>
      </c>
      <c r="BA6" s="13">
        <f t="shared" si="10"/>
        <v>956.00526329482807</v>
      </c>
      <c r="BB6" s="13">
        <f t="shared" si="10"/>
        <v>1005.3021132532003</v>
      </c>
      <c r="BC6" s="13">
        <f t="shared" si="10"/>
        <v>1054.5989632115727</v>
      </c>
      <c r="BD6" s="13">
        <f t="shared" si="10"/>
        <v>1103.8958131699451</v>
      </c>
      <c r="BE6" s="13">
        <f t="shared" si="10"/>
        <v>1153.1926631283175</v>
      </c>
      <c r="BF6" s="13">
        <f t="shared" si="10"/>
        <v>1202.4895130866898</v>
      </c>
      <c r="BG6" s="13">
        <f t="shared" si="10"/>
        <v>1251.7863630450622</v>
      </c>
      <c r="BH6" s="13">
        <f t="shared" si="10"/>
        <v>1301.0832130034346</v>
      </c>
      <c r="BI6" s="13">
        <f t="shared" si="10"/>
        <v>1350.3800629618067</v>
      </c>
      <c r="BJ6" s="13">
        <f t="shared" si="10"/>
        <v>1399.6769129201791</v>
      </c>
      <c r="BK6" s="13">
        <f t="shared" si="10"/>
        <v>1448.9737628785515</v>
      </c>
      <c r="BL6" s="13">
        <f t="shared" si="10"/>
        <v>1498.2706128369239</v>
      </c>
      <c r="BM6" s="13">
        <f t="shared" ref="BM6:CR6" si="11">$AC6*BM4+$AD6</f>
        <v>1547.5674627952963</v>
      </c>
      <c r="BN6" s="13">
        <f t="shared" si="11"/>
        <v>1596.8643127536686</v>
      </c>
      <c r="BO6" s="13">
        <f t="shared" si="11"/>
        <v>1646.161162712041</v>
      </c>
      <c r="BP6" s="13">
        <f t="shared" si="11"/>
        <v>1695.4580126704134</v>
      </c>
      <c r="BQ6" s="13">
        <f t="shared" si="11"/>
        <v>1744.7548626287858</v>
      </c>
      <c r="BR6" s="13">
        <f t="shared" si="11"/>
        <v>1794.0517125871579</v>
      </c>
      <c r="BS6" s="13">
        <f t="shared" si="11"/>
        <v>1843.3485625455303</v>
      </c>
      <c r="BT6" s="13">
        <f t="shared" si="11"/>
        <v>1892.6454125039027</v>
      </c>
      <c r="BU6" s="13">
        <f t="shared" si="11"/>
        <v>1941.942262462275</v>
      </c>
      <c r="BV6" s="13">
        <f t="shared" si="11"/>
        <v>1991.2391124206474</v>
      </c>
      <c r="BW6" s="13">
        <f t="shared" si="11"/>
        <v>2040.5359623790196</v>
      </c>
      <c r="BX6" s="13">
        <f t="shared" si="11"/>
        <v>2089.8328123373922</v>
      </c>
      <c r="BY6" s="13">
        <f t="shared" si="11"/>
        <v>2139.1296622957643</v>
      </c>
      <c r="BZ6" s="13">
        <f t="shared" si="11"/>
        <v>2188.4265122541369</v>
      </c>
      <c r="CA6" s="13">
        <f t="shared" si="11"/>
        <v>2237.7233622125091</v>
      </c>
      <c r="CB6" s="13">
        <f t="shared" si="11"/>
        <v>2287.0202121708817</v>
      </c>
      <c r="CC6" s="13">
        <f t="shared" si="11"/>
        <v>2336.3170621292538</v>
      </c>
      <c r="CD6" s="13">
        <f t="shared" si="11"/>
        <v>2385.613912087626</v>
      </c>
      <c r="CE6" s="13">
        <f t="shared" si="11"/>
        <v>2434.9107620459986</v>
      </c>
      <c r="CF6" s="13">
        <f t="shared" si="11"/>
        <v>2484.2076120043707</v>
      </c>
      <c r="CG6" s="13">
        <f t="shared" si="11"/>
        <v>2533.5044619627433</v>
      </c>
      <c r="CH6" s="13">
        <f t="shared" si="11"/>
        <v>2582.8013119211155</v>
      </c>
      <c r="CI6" s="13">
        <f t="shared" si="11"/>
        <v>2632.0981618794881</v>
      </c>
      <c r="CJ6" s="13">
        <f t="shared" si="11"/>
        <v>2681.3950118378602</v>
      </c>
      <c r="CK6" s="13">
        <f t="shared" si="11"/>
        <v>2730.6918617962324</v>
      </c>
      <c r="CL6" s="13">
        <f t="shared" si="11"/>
        <v>2779.988711754605</v>
      </c>
      <c r="CM6" s="13">
        <f t="shared" si="11"/>
        <v>2829.2855617129771</v>
      </c>
      <c r="CN6" s="13">
        <f t="shared" si="11"/>
        <v>2878.5824116713497</v>
      </c>
      <c r="CO6" s="13">
        <f t="shared" si="11"/>
        <v>2927.8792616297219</v>
      </c>
      <c r="CP6" s="13">
        <f t="shared" si="11"/>
        <v>2977.1761115880945</v>
      </c>
      <c r="CQ6" s="13">
        <f t="shared" si="11"/>
        <v>3026.4729615464666</v>
      </c>
      <c r="CR6" s="13">
        <f t="shared" si="11"/>
        <v>3075.7698115048393</v>
      </c>
      <c r="CS6" s="13">
        <f t="shared" ref="CS6:DA6" si="12">$AC6*CS4+$AD6</f>
        <v>3125.0666614632114</v>
      </c>
      <c r="CT6" s="13">
        <f t="shared" si="12"/>
        <v>3174.3635114215836</v>
      </c>
      <c r="CU6" s="13">
        <f t="shared" si="12"/>
        <v>3223.6603613799562</v>
      </c>
      <c r="CV6" s="13">
        <f t="shared" si="12"/>
        <v>3272.9572113383283</v>
      </c>
      <c r="CW6" s="13">
        <f t="shared" si="12"/>
        <v>3322.2540612967009</v>
      </c>
      <c r="CX6" s="13">
        <f t="shared" si="12"/>
        <v>3371.5509112550731</v>
      </c>
      <c r="CY6" s="13">
        <f t="shared" si="12"/>
        <v>3420.8477612134457</v>
      </c>
      <c r="CZ6" s="13">
        <f t="shared" si="12"/>
        <v>3470.1446111718178</v>
      </c>
      <c r="DA6" s="14">
        <f t="shared" si="12"/>
        <v>3519.4414611301904</v>
      </c>
    </row>
    <row r="7" spans="1:105" ht="14.4" x14ac:dyDescent="0.3">
      <c r="A7" s="39"/>
      <c r="J7">
        <v>60</v>
      </c>
      <c r="K7" s="43">
        <v>2937</v>
      </c>
      <c r="L7" s="44">
        <v>2901</v>
      </c>
      <c r="M7" s="44">
        <v>2865</v>
      </c>
      <c r="N7" s="44">
        <v>2830</v>
      </c>
      <c r="O7" s="44">
        <v>2794</v>
      </c>
      <c r="P7" s="44">
        <v>2758</v>
      </c>
      <c r="Q7" s="44">
        <v>2722</v>
      </c>
      <c r="R7" s="44">
        <v>2686</v>
      </c>
      <c r="S7" s="45">
        <v>2664</v>
      </c>
      <c r="T7" cm="1">
        <f t="array" ref="T7:U7">LINEST(K7:S7,$K$3:$S$3)</f>
        <v>-7.1739775210739944</v>
      </c>
      <c r="U7">
        <v>2937.1075554167969</v>
      </c>
      <c r="W7">
        <f t="shared" ref="W7:W43" si="13">W6+1</f>
        <v>2</v>
      </c>
      <c r="X7" s="12">
        <f t="shared" si="2"/>
        <v>1158.3933812051202</v>
      </c>
      <c r="Y7">
        <f t="shared" si="3"/>
        <v>1727.1660942866063</v>
      </c>
      <c r="Z7">
        <f t="shared" si="4"/>
        <v>2321.8232906650014</v>
      </c>
      <c r="AA7">
        <f t="shared" si="5"/>
        <v>2922.7596003746489</v>
      </c>
      <c r="AB7" s="14">
        <f t="shared" si="6"/>
        <v>3517.2756790508893</v>
      </c>
      <c r="AC7" cm="1">
        <f t="array" ref="AC7:AD7">LINEST(X7:AB7,$X$4:$AB$4)</f>
        <v>49.277984181496507</v>
      </c>
      <c r="AD7">
        <v>-35.859631595379142</v>
      </c>
      <c r="AF7">
        <f t="shared" ref="AF7:AF43" si="14">AF6+1</f>
        <v>2</v>
      </c>
      <c r="AG7" s="12">
        <f t="shared" ref="AG7:BL7" si="15">$AC7*AG4+$AD7</f>
        <v>-35.859631595379142</v>
      </c>
      <c r="AH7" s="13">
        <f t="shared" si="15"/>
        <v>13.418352586117365</v>
      </c>
      <c r="AI7" s="13">
        <f t="shared" si="15"/>
        <v>62.696336767613872</v>
      </c>
      <c r="AJ7" s="13">
        <f t="shared" si="15"/>
        <v>111.97432094911039</v>
      </c>
      <c r="AK7" s="13">
        <f t="shared" si="15"/>
        <v>161.25230513060689</v>
      </c>
      <c r="AL7" s="13">
        <f t="shared" si="15"/>
        <v>210.53028931210338</v>
      </c>
      <c r="AM7" s="13">
        <f t="shared" si="15"/>
        <v>259.80827349359993</v>
      </c>
      <c r="AN7" s="13">
        <f t="shared" si="15"/>
        <v>309.08625767509642</v>
      </c>
      <c r="AO7" s="13">
        <f t="shared" si="15"/>
        <v>358.36424185659291</v>
      </c>
      <c r="AP7" s="13">
        <f t="shared" si="15"/>
        <v>407.6422260380894</v>
      </c>
      <c r="AQ7" s="13">
        <f t="shared" si="15"/>
        <v>456.9202102195859</v>
      </c>
      <c r="AR7" s="13">
        <f t="shared" si="15"/>
        <v>506.19819440108245</v>
      </c>
      <c r="AS7" s="13">
        <f t="shared" si="15"/>
        <v>555.476178582579</v>
      </c>
      <c r="AT7" s="13">
        <f t="shared" si="15"/>
        <v>604.75416276407543</v>
      </c>
      <c r="AU7" s="13">
        <f t="shared" si="15"/>
        <v>654.03214694557198</v>
      </c>
      <c r="AV7" s="13">
        <f t="shared" si="15"/>
        <v>703.31013112706842</v>
      </c>
      <c r="AW7" s="13">
        <f t="shared" si="15"/>
        <v>752.58811530856497</v>
      </c>
      <c r="AX7" s="13">
        <f t="shared" si="15"/>
        <v>801.86609949006152</v>
      </c>
      <c r="AY7" s="13">
        <f t="shared" si="15"/>
        <v>851.14408367155795</v>
      </c>
      <c r="AZ7" s="13">
        <f t="shared" si="15"/>
        <v>900.4220678530545</v>
      </c>
      <c r="BA7" s="13">
        <f t="shared" si="15"/>
        <v>949.70005203455094</v>
      </c>
      <c r="BB7" s="13">
        <f t="shared" si="15"/>
        <v>998.97803621604749</v>
      </c>
      <c r="BC7" s="13">
        <f t="shared" si="15"/>
        <v>1048.256020397544</v>
      </c>
      <c r="BD7" s="13">
        <f t="shared" si="15"/>
        <v>1097.5340045790406</v>
      </c>
      <c r="BE7" s="13">
        <f t="shared" si="15"/>
        <v>1146.8119887605371</v>
      </c>
      <c r="BF7" s="13">
        <f t="shared" si="15"/>
        <v>1196.0899729420335</v>
      </c>
      <c r="BG7" s="13">
        <f t="shared" si="15"/>
        <v>1245.36795712353</v>
      </c>
      <c r="BH7" s="13">
        <f t="shared" si="15"/>
        <v>1294.6459413050266</v>
      </c>
      <c r="BI7" s="13">
        <f t="shared" si="15"/>
        <v>1343.9239254865231</v>
      </c>
      <c r="BJ7" s="13">
        <f t="shared" si="15"/>
        <v>1393.2019096680197</v>
      </c>
      <c r="BK7" s="13">
        <f t="shared" si="15"/>
        <v>1442.479893849516</v>
      </c>
      <c r="BL7" s="13">
        <f t="shared" si="15"/>
        <v>1491.7578780310125</v>
      </c>
      <c r="BM7" s="13">
        <f t="shared" ref="BM7:CR7" si="16">$AC7*BM4+$AD7</f>
        <v>1541.0358622125091</v>
      </c>
      <c r="BN7" s="13">
        <f t="shared" si="16"/>
        <v>1590.3138463940056</v>
      </c>
      <c r="BO7" s="13">
        <f t="shared" si="16"/>
        <v>1639.5918305755022</v>
      </c>
      <c r="BP7" s="13">
        <f t="shared" si="16"/>
        <v>1688.8698147569985</v>
      </c>
      <c r="BQ7" s="13">
        <f t="shared" si="16"/>
        <v>1738.147798938495</v>
      </c>
      <c r="BR7" s="13">
        <f t="shared" si="16"/>
        <v>1787.4257831199916</v>
      </c>
      <c r="BS7" s="13">
        <f t="shared" si="16"/>
        <v>1836.7037673014881</v>
      </c>
      <c r="BT7" s="13">
        <f t="shared" si="16"/>
        <v>1885.9817514829847</v>
      </c>
      <c r="BU7" s="13">
        <f t="shared" si="16"/>
        <v>1935.259735664481</v>
      </c>
      <c r="BV7" s="13">
        <f t="shared" si="16"/>
        <v>1984.5377198459776</v>
      </c>
      <c r="BW7" s="13">
        <f t="shared" si="16"/>
        <v>2033.8157040274741</v>
      </c>
      <c r="BX7" s="13">
        <f t="shared" si="16"/>
        <v>2083.0936882089704</v>
      </c>
      <c r="BY7" s="13">
        <f t="shared" si="16"/>
        <v>2132.3716723904672</v>
      </c>
      <c r="BZ7" s="13">
        <f t="shared" si="16"/>
        <v>2181.6496565719635</v>
      </c>
      <c r="CA7" s="13">
        <f t="shared" si="16"/>
        <v>2230.9276407534603</v>
      </c>
      <c r="CB7" s="13">
        <f t="shared" si="16"/>
        <v>2280.2056249349566</v>
      </c>
      <c r="CC7" s="13">
        <f t="shared" si="16"/>
        <v>2329.4836091164534</v>
      </c>
      <c r="CD7" s="13">
        <f t="shared" si="16"/>
        <v>2378.7615932979497</v>
      </c>
      <c r="CE7" s="13">
        <f t="shared" si="16"/>
        <v>2428.0395774794461</v>
      </c>
      <c r="CF7" s="13">
        <f t="shared" si="16"/>
        <v>2477.3175616609428</v>
      </c>
      <c r="CG7" s="13">
        <f t="shared" si="16"/>
        <v>2526.5955458424392</v>
      </c>
      <c r="CH7" s="13">
        <f t="shared" si="16"/>
        <v>2575.8735300239359</v>
      </c>
      <c r="CI7" s="13">
        <f t="shared" si="16"/>
        <v>2625.1515142054322</v>
      </c>
      <c r="CJ7" s="13">
        <f t="shared" si="16"/>
        <v>2674.4294983869286</v>
      </c>
      <c r="CK7" s="13">
        <f t="shared" si="16"/>
        <v>2723.7074825684253</v>
      </c>
      <c r="CL7" s="13">
        <f t="shared" si="16"/>
        <v>2772.9854667499217</v>
      </c>
      <c r="CM7" s="13">
        <f t="shared" si="16"/>
        <v>2822.2634509314184</v>
      </c>
      <c r="CN7" s="13">
        <f t="shared" si="16"/>
        <v>2871.5414351129148</v>
      </c>
      <c r="CO7" s="13">
        <f t="shared" si="16"/>
        <v>2920.8194192944111</v>
      </c>
      <c r="CP7" s="13">
        <f t="shared" si="16"/>
        <v>2970.0974034759079</v>
      </c>
      <c r="CQ7" s="13">
        <f t="shared" si="16"/>
        <v>3019.3753876574042</v>
      </c>
      <c r="CR7" s="13">
        <f t="shared" si="16"/>
        <v>3068.653371838901</v>
      </c>
      <c r="CS7" s="13">
        <f t="shared" ref="CS7:DA7" si="17">$AC7*CS4+$AD7</f>
        <v>3117.9313560203973</v>
      </c>
      <c r="CT7" s="13">
        <f t="shared" si="17"/>
        <v>3167.2093402018936</v>
      </c>
      <c r="CU7" s="13">
        <f t="shared" si="17"/>
        <v>3216.4873243833904</v>
      </c>
      <c r="CV7" s="13">
        <f t="shared" si="17"/>
        <v>3265.7653085648867</v>
      </c>
      <c r="CW7" s="13">
        <f t="shared" si="17"/>
        <v>3315.0432927463835</v>
      </c>
      <c r="CX7" s="13">
        <f t="shared" si="17"/>
        <v>3364.3212769278798</v>
      </c>
      <c r="CY7" s="13">
        <f t="shared" si="17"/>
        <v>3413.5992611093761</v>
      </c>
      <c r="CZ7" s="13">
        <f t="shared" si="17"/>
        <v>3462.8772452908729</v>
      </c>
      <c r="DA7" s="14">
        <f t="shared" si="17"/>
        <v>3512.1552294723692</v>
      </c>
    </row>
    <row r="8" spans="1:105" x14ac:dyDescent="0.25">
      <c r="A8" s="179" t="s">
        <v>36</v>
      </c>
      <c r="B8" s="179"/>
      <c r="J8">
        <v>72</v>
      </c>
      <c r="K8" s="46">
        <v>3532</v>
      </c>
      <c r="L8" s="47">
        <v>3495</v>
      </c>
      <c r="M8" s="47">
        <v>3458</v>
      </c>
      <c r="N8" s="47">
        <v>3420</v>
      </c>
      <c r="O8" s="47">
        <v>3383</v>
      </c>
      <c r="P8" s="47">
        <v>3346</v>
      </c>
      <c r="Q8" s="47">
        <v>3308</v>
      </c>
      <c r="R8" s="47">
        <v>3271</v>
      </c>
      <c r="S8" s="48">
        <v>3249</v>
      </c>
      <c r="T8" cm="1">
        <f t="array" ref="T8:U8">LINEST(K8:S8,$K$3:$S$3)</f>
        <v>-7.4592569466125509</v>
      </c>
      <c r="U8">
        <v>3532.1941929441145</v>
      </c>
      <c r="W8">
        <f t="shared" si="13"/>
        <v>3</v>
      </c>
      <c r="X8" s="12">
        <f t="shared" si="2"/>
        <v>1151.4962535123323</v>
      </c>
      <c r="Y8">
        <f t="shared" si="3"/>
        <v>1721.1317514829846</v>
      </c>
      <c r="Z8">
        <f t="shared" si="4"/>
        <v>2315.2207305650954</v>
      </c>
      <c r="AA8">
        <f t="shared" si="5"/>
        <v>2915.5856228535749</v>
      </c>
      <c r="AB8" s="14">
        <f t="shared" si="6"/>
        <v>3509.8164221042771</v>
      </c>
      <c r="AC8" cm="1">
        <f t="array" ref="AC8:AD8">LINEST(X8:AB8,$X$4:$AB$4)</f>
        <v>49.259118404620672</v>
      </c>
      <c r="AD8">
        <v>-41.787527318139382</v>
      </c>
      <c r="AF8">
        <f t="shared" si="14"/>
        <v>3</v>
      </c>
      <c r="AG8" s="12">
        <f t="shared" ref="AG8:BL8" si="18">$AC8*AG4+$AD8</f>
        <v>-41.787527318139382</v>
      </c>
      <c r="AH8" s="13">
        <f t="shared" si="18"/>
        <v>7.4715910864812898</v>
      </c>
      <c r="AI8" s="13">
        <f t="shared" si="18"/>
        <v>56.730709491101962</v>
      </c>
      <c r="AJ8" s="13">
        <f t="shared" si="18"/>
        <v>105.98982789572264</v>
      </c>
      <c r="AK8" s="13">
        <f t="shared" si="18"/>
        <v>155.24894630034331</v>
      </c>
      <c r="AL8" s="13">
        <f t="shared" si="18"/>
        <v>204.50806470496397</v>
      </c>
      <c r="AM8" s="13">
        <f t="shared" si="18"/>
        <v>253.76718310958466</v>
      </c>
      <c r="AN8" s="13">
        <f t="shared" si="18"/>
        <v>303.02630151420533</v>
      </c>
      <c r="AO8" s="13">
        <f t="shared" si="18"/>
        <v>352.28541991882599</v>
      </c>
      <c r="AP8" s="13">
        <f t="shared" si="18"/>
        <v>401.54453832344666</v>
      </c>
      <c r="AQ8" s="13">
        <f t="shared" si="18"/>
        <v>450.80365672806732</v>
      </c>
      <c r="AR8" s="13">
        <f t="shared" si="18"/>
        <v>500.06277513268799</v>
      </c>
      <c r="AS8" s="13">
        <f t="shared" si="18"/>
        <v>549.32189353730871</v>
      </c>
      <c r="AT8" s="13">
        <f t="shared" si="18"/>
        <v>598.58101194192932</v>
      </c>
      <c r="AU8" s="13">
        <f t="shared" si="18"/>
        <v>647.84013034655004</v>
      </c>
      <c r="AV8" s="13">
        <f t="shared" si="18"/>
        <v>697.09924875117065</v>
      </c>
      <c r="AW8" s="13">
        <f t="shared" si="18"/>
        <v>746.35836715579137</v>
      </c>
      <c r="AX8" s="13">
        <f t="shared" si="18"/>
        <v>795.61748556041209</v>
      </c>
      <c r="AY8" s="13">
        <f t="shared" si="18"/>
        <v>844.8766039650327</v>
      </c>
      <c r="AZ8" s="13">
        <f t="shared" si="18"/>
        <v>894.13572236965342</v>
      </c>
      <c r="BA8" s="13">
        <f t="shared" si="18"/>
        <v>943.39484077427403</v>
      </c>
      <c r="BB8" s="13">
        <f t="shared" si="18"/>
        <v>992.65395917889464</v>
      </c>
      <c r="BC8" s="13">
        <f t="shared" si="18"/>
        <v>1041.9130775835154</v>
      </c>
      <c r="BD8" s="13">
        <f t="shared" si="18"/>
        <v>1091.1721959881361</v>
      </c>
      <c r="BE8" s="13">
        <f t="shared" si="18"/>
        <v>1140.4313143927568</v>
      </c>
      <c r="BF8" s="13">
        <f t="shared" si="18"/>
        <v>1189.6904327973775</v>
      </c>
      <c r="BG8" s="13">
        <f t="shared" si="18"/>
        <v>1238.949551201998</v>
      </c>
      <c r="BH8" s="13">
        <f t="shared" si="18"/>
        <v>1288.2086696066187</v>
      </c>
      <c r="BI8" s="13">
        <f t="shared" si="18"/>
        <v>1337.4677880112395</v>
      </c>
      <c r="BJ8" s="13">
        <f t="shared" si="18"/>
        <v>1386.7269064158602</v>
      </c>
      <c r="BK8" s="13">
        <f t="shared" si="18"/>
        <v>1435.9860248204807</v>
      </c>
      <c r="BL8" s="13">
        <f t="shared" si="18"/>
        <v>1485.2451432251014</v>
      </c>
      <c r="BM8" s="13">
        <f t="shared" ref="BM8:CR8" si="19">$AC8*BM4+$AD8</f>
        <v>1534.5042616297221</v>
      </c>
      <c r="BN8" s="13">
        <f t="shared" si="19"/>
        <v>1583.7633800343428</v>
      </c>
      <c r="BO8" s="13">
        <f t="shared" si="19"/>
        <v>1633.0224984389636</v>
      </c>
      <c r="BP8" s="13">
        <f t="shared" si="19"/>
        <v>1682.2816168435841</v>
      </c>
      <c r="BQ8" s="13">
        <f t="shared" si="19"/>
        <v>1731.5407352482048</v>
      </c>
      <c r="BR8" s="13">
        <f t="shared" si="19"/>
        <v>1780.7998536528255</v>
      </c>
      <c r="BS8" s="13">
        <f t="shared" si="19"/>
        <v>1830.0589720574462</v>
      </c>
      <c r="BT8" s="13">
        <f t="shared" si="19"/>
        <v>1879.3180904620667</v>
      </c>
      <c r="BU8" s="13">
        <f t="shared" si="19"/>
        <v>1928.5772088666874</v>
      </c>
      <c r="BV8" s="13">
        <f t="shared" si="19"/>
        <v>1977.8363272713082</v>
      </c>
      <c r="BW8" s="13">
        <f t="shared" si="19"/>
        <v>2027.0954456759287</v>
      </c>
      <c r="BX8" s="13">
        <f t="shared" si="19"/>
        <v>2076.3545640805496</v>
      </c>
      <c r="BY8" s="13">
        <f t="shared" si="19"/>
        <v>2125.6136824851701</v>
      </c>
      <c r="BZ8" s="13">
        <f t="shared" si="19"/>
        <v>2174.8728008897911</v>
      </c>
      <c r="CA8" s="13">
        <f t="shared" si="19"/>
        <v>2224.1319192944115</v>
      </c>
      <c r="CB8" s="13">
        <f t="shared" si="19"/>
        <v>2273.391037699032</v>
      </c>
      <c r="CC8" s="13">
        <f t="shared" si="19"/>
        <v>2322.650156103653</v>
      </c>
      <c r="CD8" s="13">
        <f t="shared" si="19"/>
        <v>2371.9092745082735</v>
      </c>
      <c r="CE8" s="13">
        <f t="shared" si="19"/>
        <v>2421.1683929128944</v>
      </c>
      <c r="CF8" s="13">
        <f t="shared" si="19"/>
        <v>2470.4275113175149</v>
      </c>
      <c r="CG8" s="13">
        <f t="shared" si="19"/>
        <v>2519.6866297221354</v>
      </c>
      <c r="CH8" s="13">
        <f t="shared" si="19"/>
        <v>2568.9457481267564</v>
      </c>
      <c r="CI8" s="13">
        <f t="shared" si="19"/>
        <v>2618.2048665313769</v>
      </c>
      <c r="CJ8" s="13">
        <f t="shared" si="19"/>
        <v>2667.4639849359974</v>
      </c>
      <c r="CK8" s="13">
        <f t="shared" si="19"/>
        <v>2716.7231033406183</v>
      </c>
      <c r="CL8" s="13">
        <f t="shared" si="19"/>
        <v>2765.9822217452388</v>
      </c>
      <c r="CM8" s="13">
        <f t="shared" si="19"/>
        <v>2815.2413401498598</v>
      </c>
      <c r="CN8" s="13">
        <f t="shared" si="19"/>
        <v>2864.5004585544802</v>
      </c>
      <c r="CO8" s="13">
        <f t="shared" si="19"/>
        <v>2913.7595769591007</v>
      </c>
      <c r="CP8" s="13">
        <f t="shared" si="19"/>
        <v>2963.0186953637217</v>
      </c>
      <c r="CQ8" s="13">
        <f t="shared" si="19"/>
        <v>3012.2778137683422</v>
      </c>
      <c r="CR8" s="13">
        <f t="shared" si="19"/>
        <v>3061.5369321729631</v>
      </c>
      <c r="CS8" s="13">
        <f t="shared" ref="CS8:DA8" si="20">$AC8*CS4+$AD8</f>
        <v>3110.7960505775836</v>
      </c>
      <c r="CT8" s="13">
        <f t="shared" si="20"/>
        <v>3160.0551689822041</v>
      </c>
      <c r="CU8" s="13">
        <f t="shared" si="20"/>
        <v>3209.3142873868251</v>
      </c>
      <c r="CV8" s="13">
        <f t="shared" si="20"/>
        <v>3258.5734057914456</v>
      </c>
      <c r="CW8" s="13">
        <f t="shared" si="20"/>
        <v>3307.8325241960665</v>
      </c>
      <c r="CX8" s="13">
        <f t="shared" si="20"/>
        <v>3357.091642600687</v>
      </c>
      <c r="CY8" s="13">
        <f t="shared" si="20"/>
        <v>3406.3507610053075</v>
      </c>
      <c r="CZ8" s="13">
        <f t="shared" si="20"/>
        <v>3455.6098794099285</v>
      </c>
      <c r="DA8" s="14">
        <f t="shared" si="20"/>
        <v>3504.8689978145489</v>
      </c>
    </row>
    <row r="9" spans="1:105" x14ac:dyDescent="0.25">
      <c r="A9" t="s">
        <v>117</v>
      </c>
      <c r="B9" cm="1">
        <f t="array" aca="1" ref="B9" ca="1">INDEX(AG4:DA4,_xlfn.XMATCH($B$2,AG45:DA45,-1))+(B2-INDEX(AG45:DA45,_xlfn.XMATCH($B$2,AG45:DA45,-1)))/(INDEX(AG45:DA45,_xlfn.XMATCH($B$2,AG45:DA45,1))-INDEX(AG45:DA45,_xlfn.XMATCH($B$2,AG45:DA45,-1)))</f>
        <v>9.7067972632128967</v>
      </c>
      <c r="W9">
        <f t="shared" si="13"/>
        <v>4</v>
      </c>
      <c r="X9" s="12">
        <f t="shared" si="2"/>
        <v>1144.5991258195443</v>
      </c>
      <c r="Y9">
        <f t="shared" si="3"/>
        <v>1715.0974086793631</v>
      </c>
      <c r="Z9">
        <f t="shared" si="4"/>
        <v>2308.618170465189</v>
      </c>
      <c r="AA9">
        <f t="shared" si="5"/>
        <v>2908.4116453325009</v>
      </c>
      <c r="AB9" s="14">
        <f t="shared" si="6"/>
        <v>3502.3571651576644</v>
      </c>
      <c r="AC9" cm="1">
        <f t="array" ref="AC9:AD9">LINEST(X9:AB9,$X$4:$AB$4)</f>
        <v>49.24025262774483</v>
      </c>
      <c r="AD9">
        <v>-47.715423040899168</v>
      </c>
      <c r="AF9">
        <f t="shared" si="14"/>
        <v>4</v>
      </c>
      <c r="AG9" s="12">
        <f t="shared" ref="AG9:BL9" si="21">$AC9*AG4+$AD9</f>
        <v>-47.715423040899168</v>
      </c>
      <c r="AH9" s="13">
        <f t="shared" si="21"/>
        <v>1.5248295868456623</v>
      </c>
      <c r="AI9" s="13">
        <f t="shared" si="21"/>
        <v>50.765082214590493</v>
      </c>
      <c r="AJ9" s="13">
        <f t="shared" si="21"/>
        <v>100.00533484233532</v>
      </c>
      <c r="AK9" s="13">
        <f t="shared" si="21"/>
        <v>149.24558747008015</v>
      </c>
      <c r="AL9" s="13">
        <f t="shared" si="21"/>
        <v>198.48584009782499</v>
      </c>
      <c r="AM9" s="13">
        <f t="shared" si="21"/>
        <v>247.7260927255698</v>
      </c>
      <c r="AN9" s="13">
        <f t="shared" si="21"/>
        <v>296.96634535331464</v>
      </c>
      <c r="AO9" s="13">
        <f t="shared" si="21"/>
        <v>346.20659798105947</v>
      </c>
      <c r="AP9" s="13">
        <f t="shared" si="21"/>
        <v>395.44685060880431</v>
      </c>
      <c r="AQ9" s="13">
        <f t="shared" si="21"/>
        <v>444.68710323654915</v>
      </c>
      <c r="AR9" s="13">
        <f t="shared" si="21"/>
        <v>493.92735586429399</v>
      </c>
      <c r="AS9" s="13">
        <f t="shared" si="21"/>
        <v>543.16760849203877</v>
      </c>
      <c r="AT9" s="13">
        <f t="shared" si="21"/>
        <v>592.40786111978366</v>
      </c>
      <c r="AU9" s="13">
        <f t="shared" si="21"/>
        <v>641.64811374752844</v>
      </c>
      <c r="AV9" s="13">
        <f t="shared" si="21"/>
        <v>690.88836637527334</v>
      </c>
      <c r="AW9" s="13">
        <f t="shared" si="21"/>
        <v>740.12861900301812</v>
      </c>
      <c r="AX9" s="13">
        <f t="shared" si="21"/>
        <v>789.3688716307629</v>
      </c>
      <c r="AY9" s="13">
        <f t="shared" si="21"/>
        <v>838.60912425850779</v>
      </c>
      <c r="AZ9" s="13">
        <f t="shared" si="21"/>
        <v>887.84937688625257</v>
      </c>
      <c r="BA9" s="13">
        <f t="shared" si="21"/>
        <v>937.08962951399747</v>
      </c>
      <c r="BB9" s="13">
        <f t="shared" si="21"/>
        <v>986.32988214174225</v>
      </c>
      <c r="BC9" s="13">
        <f t="shared" si="21"/>
        <v>1035.5701347694871</v>
      </c>
      <c r="BD9" s="13">
        <f t="shared" si="21"/>
        <v>1084.810387397232</v>
      </c>
      <c r="BE9" s="13">
        <f t="shared" si="21"/>
        <v>1134.0506400249767</v>
      </c>
      <c r="BF9" s="13">
        <f t="shared" si="21"/>
        <v>1183.2908926527216</v>
      </c>
      <c r="BG9" s="13">
        <f t="shared" si="21"/>
        <v>1232.5311452804665</v>
      </c>
      <c r="BH9" s="13">
        <f t="shared" si="21"/>
        <v>1281.7713979082112</v>
      </c>
      <c r="BI9" s="13">
        <f t="shared" si="21"/>
        <v>1331.0116505359561</v>
      </c>
      <c r="BJ9" s="13">
        <f t="shared" si="21"/>
        <v>1380.2519031637009</v>
      </c>
      <c r="BK9" s="13">
        <f t="shared" si="21"/>
        <v>1429.4921557914458</v>
      </c>
      <c r="BL9" s="13">
        <f t="shared" si="21"/>
        <v>1478.7324084191905</v>
      </c>
      <c r="BM9" s="13">
        <f t="shared" ref="BM9:CR9" si="22">$AC9*BM4+$AD9</f>
        <v>1527.9726610469354</v>
      </c>
      <c r="BN9" s="13">
        <f t="shared" si="22"/>
        <v>1577.2129136746803</v>
      </c>
      <c r="BO9" s="13">
        <f t="shared" si="22"/>
        <v>1626.453166302425</v>
      </c>
      <c r="BP9" s="13">
        <f t="shared" si="22"/>
        <v>1675.6934189301699</v>
      </c>
      <c r="BQ9" s="13">
        <f t="shared" si="22"/>
        <v>1724.9336715579147</v>
      </c>
      <c r="BR9" s="13">
        <f t="shared" si="22"/>
        <v>1774.1739241856596</v>
      </c>
      <c r="BS9" s="13">
        <f t="shared" si="22"/>
        <v>1823.4141768134043</v>
      </c>
      <c r="BT9" s="13">
        <f t="shared" si="22"/>
        <v>1872.6544294411492</v>
      </c>
      <c r="BU9" s="13">
        <f t="shared" si="22"/>
        <v>1921.8946820688941</v>
      </c>
      <c r="BV9" s="13">
        <f t="shared" si="22"/>
        <v>1971.1349346966388</v>
      </c>
      <c r="BW9" s="13">
        <f t="shared" si="22"/>
        <v>2020.3751873243837</v>
      </c>
      <c r="BX9" s="13">
        <f t="shared" si="22"/>
        <v>2069.6154399521283</v>
      </c>
      <c r="BY9" s="13">
        <f t="shared" si="22"/>
        <v>2118.8556925798734</v>
      </c>
      <c r="BZ9" s="13">
        <f t="shared" si="22"/>
        <v>2168.0959452076181</v>
      </c>
      <c r="CA9" s="13">
        <f t="shared" si="22"/>
        <v>2217.3361978353632</v>
      </c>
      <c r="CB9" s="13">
        <f t="shared" si="22"/>
        <v>2266.5764504631079</v>
      </c>
      <c r="CC9" s="13">
        <f t="shared" si="22"/>
        <v>2315.8167030908526</v>
      </c>
      <c r="CD9" s="13">
        <f t="shared" si="22"/>
        <v>2365.0569557185977</v>
      </c>
      <c r="CE9" s="13">
        <f t="shared" si="22"/>
        <v>2414.2972083463424</v>
      </c>
      <c r="CF9" s="13">
        <f t="shared" si="22"/>
        <v>2463.537460974087</v>
      </c>
      <c r="CG9" s="13">
        <f t="shared" si="22"/>
        <v>2512.7777136018321</v>
      </c>
      <c r="CH9" s="13">
        <f t="shared" si="22"/>
        <v>2562.0179662295768</v>
      </c>
      <c r="CI9" s="13">
        <f t="shared" si="22"/>
        <v>2611.2582188573215</v>
      </c>
      <c r="CJ9" s="13">
        <f t="shared" si="22"/>
        <v>2660.4984714850666</v>
      </c>
      <c r="CK9" s="13">
        <f t="shared" si="22"/>
        <v>2709.7387241128113</v>
      </c>
      <c r="CL9" s="13">
        <f t="shared" si="22"/>
        <v>2758.9789767405559</v>
      </c>
      <c r="CM9" s="13">
        <f t="shared" si="22"/>
        <v>2808.2192293683011</v>
      </c>
      <c r="CN9" s="13">
        <f t="shared" si="22"/>
        <v>2857.4594819960457</v>
      </c>
      <c r="CO9" s="13">
        <f t="shared" si="22"/>
        <v>2906.6997346237908</v>
      </c>
      <c r="CP9" s="13">
        <f t="shared" si="22"/>
        <v>2955.9399872515355</v>
      </c>
      <c r="CQ9" s="13">
        <f t="shared" si="22"/>
        <v>3005.1802398792802</v>
      </c>
      <c r="CR9" s="13">
        <f t="shared" si="22"/>
        <v>3054.4204925070253</v>
      </c>
      <c r="CS9" s="13">
        <f t="shared" ref="CS9:DA9" si="23">$AC9*CS4+$AD9</f>
        <v>3103.66074513477</v>
      </c>
      <c r="CT9" s="13">
        <f t="shared" si="23"/>
        <v>3152.9009977625146</v>
      </c>
      <c r="CU9" s="13">
        <f t="shared" si="23"/>
        <v>3202.1412503902598</v>
      </c>
      <c r="CV9" s="13">
        <f t="shared" si="23"/>
        <v>3251.3815030180044</v>
      </c>
      <c r="CW9" s="13">
        <f t="shared" si="23"/>
        <v>3300.6217556457491</v>
      </c>
      <c r="CX9" s="13">
        <f t="shared" si="23"/>
        <v>3349.8620082734942</v>
      </c>
      <c r="CY9" s="13">
        <f t="shared" si="23"/>
        <v>3399.1022609012389</v>
      </c>
      <c r="CZ9" s="13">
        <f t="shared" si="23"/>
        <v>3448.342513528984</v>
      </c>
      <c r="DA9" s="14">
        <f t="shared" si="23"/>
        <v>3497.5827661567287</v>
      </c>
    </row>
    <row r="10" spans="1:105" x14ac:dyDescent="0.25">
      <c r="A10" t="s">
        <v>118</v>
      </c>
      <c r="B10">
        <f ca="1">B3/B6</f>
        <v>7.5652005394746258</v>
      </c>
      <c r="C10" s="38"/>
      <c r="W10">
        <f t="shared" si="13"/>
        <v>5</v>
      </c>
      <c r="X10" s="12">
        <f t="shared" si="2"/>
        <v>1137.7019981267563</v>
      </c>
      <c r="Y10">
        <f t="shared" si="3"/>
        <v>1709.0630658757414</v>
      </c>
      <c r="Z10">
        <f t="shared" si="4"/>
        <v>2302.0156103652826</v>
      </c>
      <c r="AA10">
        <f t="shared" si="5"/>
        <v>2901.2376678114269</v>
      </c>
      <c r="AB10" s="14">
        <f t="shared" si="6"/>
        <v>3494.8979082110518</v>
      </c>
      <c r="AC10" cm="1">
        <f t="array" ref="AC10:AD10">LINEST(X10:AB10,$X$4:$AB$4)</f>
        <v>49.221386850868974</v>
      </c>
      <c r="AD10">
        <v>-53.643318763658954</v>
      </c>
      <c r="AF10">
        <f t="shared" si="14"/>
        <v>5</v>
      </c>
      <c r="AG10" s="12">
        <f t="shared" ref="AG10:BL10" si="24">$AC10*AG4+$AD10</f>
        <v>-53.643318763658954</v>
      </c>
      <c r="AH10" s="13">
        <f t="shared" si="24"/>
        <v>-4.4219319127899794</v>
      </c>
      <c r="AI10" s="13">
        <f t="shared" si="24"/>
        <v>44.799454938078995</v>
      </c>
      <c r="AJ10" s="13">
        <f t="shared" si="24"/>
        <v>94.020841788947962</v>
      </c>
      <c r="AK10" s="13">
        <f t="shared" si="24"/>
        <v>143.24222863981694</v>
      </c>
      <c r="AL10" s="13">
        <f t="shared" si="24"/>
        <v>192.46361549068592</v>
      </c>
      <c r="AM10" s="13">
        <f t="shared" si="24"/>
        <v>241.68500234155488</v>
      </c>
      <c r="AN10" s="13">
        <f t="shared" si="24"/>
        <v>290.90638919242389</v>
      </c>
      <c r="AO10" s="13">
        <f t="shared" si="24"/>
        <v>340.12777604329284</v>
      </c>
      <c r="AP10" s="13">
        <f t="shared" si="24"/>
        <v>389.34916289416179</v>
      </c>
      <c r="AQ10" s="13">
        <f t="shared" si="24"/>
        <v>438.5705497450308</v>
      </c>
      <c r="AR10" s="13">
        <f t="shared" si="24"/>
        <v>487.79193659589976</v>
      </c>
      <c r="AS10" s="13">
        <f t="shared" si="24"/>
        <v>537.01332344676871</v>
      </c>
      <c r="AT10" s="13">
        <f t="shared" si="24"/>
        <v>586.23471029763766</v>
      </c>
      <c r="AU10" s="13">
        <f t="shared" si="24"/>
        <v>635.45609714850673</v>
      </c>
      <c r="AV10" s="13">
        <f t="shared" si="24"/>
        <v>684.67748399937568</v>
      </c>
      <c r="AW10" s="13">
        <f t="shared" si="24"/>
        <v>733.89887085024463</v>
      </c>
      <c r="AX10" s="13">
        <f t="shared" si="24"/>
        <v>783.12025770111359</v>
      </c>
      <c r="AY10" s="13">
        <f t="shared" si="24"/>
        <v>832.34164455198254</v>
      </c>
      <c r="AZ10" s="13">
        <f t="shared" si="24"/>
        <v>881.56303140285161</v>
      </c>
      <c r="BA10" s="13">
        <f t="shared" si="24"/>
        <v>930.78441825372056</v>
      </c>
      <c r="BB10" s="13">
        <f t="shared" si="24"/>
        <v>980.0058051045894</v>
      </c>
      <c r="BC10" s="13">
        <f t="shared" si="24"/>
        <v>1029.2271919554585</v>
      </c>
      <c r="BD10" s="13">
        <f t="shared" si="24"/>
        <v>1078.4485788063275</v>
      </c>
      <c r="BE10" s="13">
        <f t="shared" si="24"/>
        <v>1127.6699656571964</v>
      </c>
      <c r="BF10" s="13">
        <f t="shared" si="24"/>
        <v>1176.8913525080654</v>
      </c>
      <c r="BG10" s="13">
        <f t="shared" si="24"/>
        <v>1226.1127393589343</v>
      </c>
      <c r="BH10" s="13">
        <f t="shared" si="24"/>
        <v>1275.3341262098033</v>
      </c>
      <c r="BI10" s="13">
        <f t="shared" si="24"/>
        <v>1324.5555130606724</v>
      </c>
      <c r="BJ10" s="13">
        <f t="shared" si="24"/>
        <v>1373.7768999115412</v>
      </c>
      <c r="BK10" s="13">
        <f t="shared" si="24"/>
        <v>1422.9982867624103</v>
      </c>
      <c r="BL10" s="13">
        <f t="shared" si="24"/>
        <v>1472.2196736132792</v>
      </c>
      <c r="BM10" s="13">
        <f t="shared" ref="BM10:CR10" si="25">$AC10*BM4+$AD10</f>
        <v>1521.4410604641482</v>
      </c>
      <c r="BN10" s="13">
        <f t="shared" si="25"/>
        <v>1570.6624473150173</v>
      </c>
      <c r="BO10" s="13">
        <f t="shared" si="25"/>
        <v>1619.8838341658861</v>
      </c>
      <c r="BP10" s="13">
        <f t="shared" si="25"/>
        <v>1669.1052210167552</v>
      </c>
      <c r="BQ10" s="13">
        <f t="shared" si="25"/>
        <v>1718.326607867624</v>
      </c>
      <c r="BR10" s="13">
        <f t="shared" si="25"/>
        <v>1767.5479947184931</v>
      </c>
      <c r="BS10" s="13">
        <f t="shared" si="25"/>
        <v>1816.7693815693622</v>
      </c>
      <c r="BT10" s="13">
        <f t="shared" si="25"/>
        <v>1865.990768420231</v>
      </c>
      <c r="BU10" s="13">
        <f t="shared" si="25"/>
        <v>1915.2121552711001</v>
      </c>
      <c r="BV10" s="13">
        <f t="shared" si="25"/>
        <v>1964.4335421219689</v>
      </c>
      <c r="BW10" s="13">
        <f t="shared" si="25"/>
        <v>2013.6549289728378</v>
      </c>
      <c r="BX10" s="13">
        <f t="shared" si="25"/>
        <v>2062.876315823707</v>
      </c>
      <c r="BY10" s="13">
        <f t="shared" si="25"/>
        <v>2112.0977026745759</v>
      </c>
      <c r="BZ10" s="13">
        <f t="shared" si="25"/>
        <v>2161.3190895254447</v>
      </c>
      <c r="CA10" s="13">
        <f t="shared" si="25"/>
        <v>2210.540476376314</v>
      </c>
      <c r="CB10" s="13">
        <f t="shared" si="25"/>
        <v>2259.7618632271829</v>
      </c>
      <c r="CC10" s="13">
        <f t="shared" si="25"/>
        <v>2308.9832500780517</v>
      </c>
      <c r="CD10" s="13">
        <f t="shared" si="25"/>
        <v>2358.204636928921</v>
      </c>
      <c r="CE10" s="13">
        <f t="shared" si="25"/>
        <v>2407.4260237797898</v>
      </c>
      <c r="CF10" s="13">
        <f t="shared" si="25"/>
        <v>2456.6474106306587</v>
      </c>
      <c r="CG10" s="13">
        <f t="shared" si="25"/>
        <v>2505.8687974815275</v>
      </c>
      <c r="CH10" s="13">
        <f t="shared" si="25"/>
        <v>2555.0901843323968</v>
      </c>
      <c r="CI10" s="13">
        <f t="shared" si="25"/>
        <v>2604.3115711832656</v>
      </c>
      <c r="CJ10" s="13">
        <f t="shared" si="25"/>
        <v>2653.5329580341345</v>
      </c>
      <c r="CK10" s="13">
        <f t="shared" si="25"/>
        <v>2702.7543448850038</v>
      </c>
      <c r="CL10" s="13">
        <f t="shared" si="25"/>
        <v>2751.9757317358726</v>
      </c>
      <c r="CM10" s="13">
        <f t="shared" si="25"/>
        <v>2801.1971185867415</v>
      </c>
      <c r="CN10" s="13">
        <f t="shared" si="25"/>
        <v>2850.4185054376107</v>
      </c>
      <c r="CO10" s="13">
        <f t="shared" si="25"/>
        <v>2899.6398922884796</v>
      </c>
      <c r="CP10" s="13">
        <f t="shared" si="25"/>
        <v>2948.8612791393484</v>
      </c>
      <c r="CQ10" s="13">
        <f t="shared" si="25"/>
        <v>2998.0826659902173</v>
      </c>
      <c r="CR10" s="13">
        <f t="shared" si="25"/>
        <v>3047.3040528410866</v>
      </c>
      <c r="CS10" s="13">
        <f t="shared" ref="CS10:DA10" si="26">$AC10*CS4+$AD10</f>
        <v>3096.5254396919554</v>
      </c>
      <c r="CT10" s="13">
        <f t="shared" si="26"/>
        <v>3145.7468265428242</v>
      </c>
      <c r="CU10" s="13">
        <f t="shared" si="26"/>
        <v>3194.9682133936935</v>
      </c>
      <c r="CV10" s="13">
        <f t="shared" si="26"/>
        <v>3244.1896002445624</v>
      </c>
      <c r="CW10" s="13">
        <f t="shared" si="26"/>
        <v>3293.4109870954312</v>
      </c>
      <c r="CX10" s="13">
        <f t="shared" si="26"/>
        <v>3342.6323739463</v>
      </c>
      <c r="CY10" s="13">
        <f t="shared" si="26"/>
        <v>3391.8537607971693</v>
      </c>
      <c r="CZ10" s="13">
        <f t="shared" si="26"/>
        <v>3441.0751476480382</v>
      </c>
      <c r="DA10" s="14">
        <f t="shared" si="26"/>
        <v>3490.296534498907</v>
      </c>
    </row>
    <row r="11" spans="1:105" x14ac:dyDescent="0.25">
      <c r="A11" t="s">
        <v>119</v>
      </c>
      <c r="B11">
        <f ca="1">B9*B10</f>
        <v>73.433867892229031</v>
      </c>
      <c r="F11" s="31"/>
      <c r="W11">
        <f t="shared" si="13"/>
        <v>6</v>
      </c>
      <c r="X11" s="12">
        <f t="shared" si="2"/>
        <v>1130.8048704339681</v>
      </c>
      <c r="Y11">
        <f t="shared" si="3"/>
        <v>1703.0287230721199</v>
      </c>
      <c r="Z11">
        <f t="shared" si="4"/>
        <v>2295.4130502653761</v>
      </c>
      <c r="AA11">
        <f t="shared" si="5"/>
        <v>2894.063690290353</v>
      </c>
      <c r="AB11" s="14">
        <f t="shared" si="6"/>
        <v>3487.4386512644392</v>
      </c>
      <c r="AC11" cm="1">
        <f t="array" ref="AC11:AD11">LINEST(X11:AB11,$X$4:$AB$4)</f>
        <v>49.202521073993132</v>
      </c>
      <c r="AD11">
        <v>-59.571214486419194</v>
      </c>
      <c r="AF11">
        <f t="shared" si="14"/>
        <v>6</v>
      </c>
      <c r="AG11" s="12">
        <f t="shared" ref="AG11:BL11" si="27">$AC11*AG4+$AD11</f>
        <v>-59.571214486419194</v>
      </c>
      <c r="AH11" s="13">
        <f t="shared" si="27"/>
        <v>-10.368693412426062</v>
      </c>
      <c r="AI11" s="13">
        <f t="shared" si="27"/>
        <v>38.833827661567071</v>
      </c>
      <c r="AJ11" s="13">
        <f t="shared" si="27"/>
        <v>88.03634873556021</v>
      </c>
      <c r="AK11" s="13">
        <f t="shared" si="27"/>
        <v>137.23886980955334</v>
      </c>
      <c r="AL11" s="13">
        <f t="shared" si="27"/>
        <v>186.44139088354646</v>
      </c>
      <c r="AM11" s="13">
        <f t="shared" si="27"/>
        <v>235.64391195753961</v>
      </c>
      <c r="AN11" s="13">
        <f t="shared" si="27"/>
        <v>284.84643303153274</v>
      </c>
      <c r="AO11" s="13">
        <f t="shared" si="27"/>
        <v>334.04895410552587</v>
      </c>
      <c r="AP11" s="13">
        <f t="shared" si="27"/>
        <v>383.25147517951899</v>
      </c>
      <c r="AQ11" s="13">
        <f t="shared" si="27"/>
        <v>432.45399625351212</v>
      </c>
      <c r="AR11" s="13">
        <f t="shared" si="27"/>
        <v>481.6565173275053</v>
      </c>
      <c r="AS11" s="13">
        <f t="shared" si="27"/>
        <v>530.85903840149842</v>
      </c>
      <c r="AT11" s="13">
        <f t="shared" si="27"/>
        <v>580.06155947549155</v>
      </c>
      <c r="AU11" s="13">
        <f t="shared" si="27"/>
        <v>629.26408054948467</v>
      </c>
      <c r="AV11" s="13">
        <f t="shared" si="27"/>
        <v>678.4666016234778</v>
      </c>
      <c r="AW11" s="13">
        <f t="shared" si="27"/>
        <v>727.66912269747093</v>
      </c>
      <c r="AX11" s="13">
        <f t="shared" si="27"/>
        <v>776.87164377146405</v>
      </c>
      <c r="AY11" s="13">
        <f t="shared" si="27"/>
        <v>826.07416484545718</v>
      </c>
      <c r="AZ11" s="13">
        <f t="shared" si="27"/>
        <v>875.2766859194503</v>
      </c>
      <c r="BA11" s="13">
        <f t="shared" si="27"/>
        <v>924.47920699344343</v>
      </c>
      <c r="BB11" s="13">
        <f t="shared" si="27"/>
        <v>973.68172806743655</v>
      </c>
      <c r="BC11" s="13">
        <f t="shared" si="27"/>
        <v>1022.8842491414298</v>
      </c>
      <c r="BD11" s="13">
        <f t="shared" si="27"/>
        <v>1072.0867702154228</v>
      </c>
      <c r="BE11" s="13">
        <f t="shared" si="27"/>
        <v>1121.289291289416</v>
      </c>
      <c r="BF11" s="13">
        <f t="shared" si="27"/>
        <v>1170.4918123634091</v>
      </c>
      <c r="BG11" s="13">
        <f t="shared" si="27"/>
        <v>1219.6943334374023</v>
      </c>
      <c r="BH11" s="13">
        <f t="shared" si="27"/>
        <v>1268.8968545113953</v>
      </c>
      <c r="BI11" s="13">
        <f t="shared" si="27"/>
        <v>1318.0993755853885</v>
      </c>
      <c r="BJ11" s="13">
        <f t="shared" si="27"/>
        <v>1367.3018966593816</v>
      </c>
      <c r="BK11" s="13">
        <f t="shared" si="27"/>
        <v>1416.5044177333748</v>
      </c>
      <c r="BL11" s="13">
        <f t="shared" si="27"/>
        <v>1465.7069388073678</v>
      </c>
      <c r="BM11" s="13">
        <f t="shared" ref="BM11:CR11" si="28">$AC11*BM4+$AD11</f>
        <v>1514.909459881361</v>
      </c>
      <c r="BN11" s="13">
        <f t="shared" si="28"/>
        <v>1564.1119809553543</v>
      </c>
      <c r="BO11" s="13">
        <f t="shared" si="28"/>
        <v>1613.3145020293473</v>
      </c>
      <c r="BP11" s="13">
        <f t="shared" si="28"/>
        <v>1662.5170231033405</v>
      </c>
      <c r="BQ11" s="13">
        <f t="shared" si="28"/>
        <v>1711.7195441773335</v>
      </c>
      <c r="BR11" s="13">
        <f t="shared" si="28"/>
        <v>1760.9220652513268</v>
      </c>
      <c r="BS11" s="13">
        <f t="shared" si="28"/>
        <v>1810.1245863253198</v>
      </c>
      <c r="BT11" s="13">
        <f t="shared" si="28"/>
        <v>1859.327107399313</v>
      </c>
      <c r="BU11" s="13">
        <f t="shared" si="28"/>
        <v>1908.529628473306</v>
      </c>
      <c r="BV11" s="13">
        <f t="shared" si="28"/>
        <v>1957.7321495472993</v>
      </c>
      <c r="BW11" s="13">
        <f t="shared" si="28"/>
        <v>2006.9346706212923</v>
      </c>
      <c r="BX11" s="13">
        <f t="shared" si="28"/>
        <v>2056.1371916952853</v>
      </c>
      <c r="BY11" s="13">
        <f t="shared" si="28"/>
        <v>2105.3397127692788</v>
      </c>
      <c r="BZ11" s="13">
        <f t="shared" si="28"/>
        <v>2154.5422338432718</v>
      </c>
      <c r="CA11" s="13">
        <f t="shared" si="28"/>
        <v>2203.7447549172648</v>
      </c>
      <c r="CB11" s="13">
        <f t="shared" si="28"/>
        <v>2252.9472759912578</v>
      </c>
      <c r="CC11" s="13">
        <f t="shared" si="28"/>
        <v>2302.1497970652513</v>
      </c>
      <c r="CD11" s="13">
        <f t="shared" si="28"/>
        <v>2351.3523181392443</v>
      </c>
      <c r="CE11" s="13">
        <f t="shared" si="28"/>
        <v>2400.5548392132373</v>
      </c>
      <c r="CF11" s="13">
        <f t="shared" si="28"/>
        <v>2449.7573602872308</v>
      </c>
      <c r="CG11" s="13">
        <f t="shared" si="28"/>
        <v>2498.9598813612238</v>
      </c>
      <c r="CH11" s="13">
        <f t="shared" si="28"/>
        <v>2548.1624024352168</v>
      </c>
      <c r="CI11" s="13">
        <f t="shared" si="28"/>
        <v>2597.3649235092098</v>
      </c>
      <c r="CJ11" s="13">
        <f t="shared" si="28"/>
        <v>2646.5674445832033</v>
      </c>
      <c r="CK11" s="13">
        <f t="shared" si="28"/>
        <v>2695.7699656571963</v>
      </c>
      <c r="CL11" s="13">
        <f t="shared" si="28"/>
        <v>2744.9724867311893</v>
      </c>
      <c r="CM11" s="13">
        <f t="shared" si="28"/>
        <v>2794.1750078051823</v>
      </c>
      <c r="CN11" s="13">
        <f t="shared" si="28"/>
        <v>2843.3775288791758</v>
      </c>
      <c r="CO11" s="13">
        <f t="shared" si="28"/>
        <v>2892.5800499531688</v>
      </c>
      <c r="CP11" s="13">
        <f t="shared" si="28"/>
        <v>2941.7825710271618</v>
      </c>
      <c r="CQ11" s="13">
        <f t="shared" si="28"/>
        <v>2990.9850921011548</v>
      </c>
      <c r="CR11" s="13">
        <f t="shared" si="28"/>
        <v>3040.1876131751483</v>
      </c>
      <c r="CS11" s="13">
        <f t="shared" ref="CS11:DA11" si="29">$AC11*CS4+$AD11</f>
        <v>3089.3901342491413</v>
      </c>
      <c r="CT11" s="13">
        <f t="shared" si="29"/>
        <v>3138.5926553231343</v>
      </c>
      <c r="CU11" s="13">
        <f t="shared" si="29"/>
        <v>3187.7951763971278</v>
      </c>
      <c r="CV11" s="13">
        <f t="shared" si="29"/>
        <v>3236.9976974711208</v>
      </c>
      <c r="CW11" s="13">
        <f t="shared" si="29"/>
        <v>3286.2002185451138</v>
      </c>
      <c r="CX11" s="13">
        <f t="shared" si="29"/>
        <v>3335.4027396191068</v>
      </c>
      <c r="CY11" s="13">
        <f t="shared" si="29"/>
        <v>3384.6052606931003</v>
      </c>
      <c r="CZ11" s="13">
        <f t="shared" si="29"/>
        <v>3433.8077817670933</v>
      </c>
      <c r="DA11" s="14">
        <f t="shared" si="29"/>
        <v>3483.0103028410863</v>
      </c>
    </row>
    <row r="12" spans="1:105" x14ac:dyDescent="0.25">
      <c r="A12" t="s">
        <v>150</v>
      </c>
      <c r="B12" s="64">
        <f ca="1">IFERROR(((2*PI()*B3*B2/60)/B11),0)</f>
        <v>0.91401511660650048</v>
      </c>
      <c r="W12">
        <f t="shared" si="13"/>
        <v>7</v>
      </c>
      <c r="X12" s="12">
        <f t="shared" si="2"/>
        <v>1123.9077427411801</v>
      </c>
      <c r="Y12">
        <f t="shared" si="3"/>
        <v>1696.9943802684982</v>
      </c>
      <c r="Z12">
        <f t="shared" si="4"/>
        <v>2288.8104901654701</v>
      </c>
      <c r="AA12">
        <f t="shared" si="5"/>
        <v>2886.889712769279</v>
      </c>
      <c r="AB12" s="14">
        <f t="shared" si="6"/>
        <v>3479.9793943178265</v>
      </c>
      <c r="AC12" cm="1">
        <f t="array" ref="AC12:AD12">LINEST(X12:AB12,$X$4:$AB$4)</f>
        <v>49.183655297117284</v>
      </c>
      <c r="AD12">
        <v>-65.49911020917898</v>
      </c>
      <c r="AF12">
        <f t="shared" si="14"/>
        <v>7</v>
      </c>
      <c r="AG12" s="12">
        <f t="shared" ref="AG12:BL12" si="30">$AC12*AG4+$AD12</f>
        <v>-65.49911020917898</v>
      </c>
      <c r="AH12" s="13">
        <f t="shared" si="30"/>
        <v>-16.315454912061696</v>
      </c>
      <c r="AI12" s="13">
        <f t="shared" si="30"/>
        <v>32.868200385055587</v>
      </c>
      <c r="AJ12" s="13">
        <f t="shared" si="30"/>
        <v>82.051855682172857</v>
      </c>
      <c r="AK12" s="13">
        <f t="shared" si="30"/>
        <v>131.23551097929015</v>
      </c>
      <c r="AL12" s="13">
        <f t="shared" si="30"/>
        <v>180.41916627640745</v>
      </c>
      <c r="AM12" s="13">
        <f t="shared" si="30"/>
        <v>229.60282157352469</v>
      </c>
      <c r="AN12" s="13">
        <f t="shared" si="30"/>
        <v>278.78647687064199</v>
      </c>
      <c r="AO12" s="13">
        <f t="shared" si="30"/>
        <v>327.97013216775929</v>
      </c>
      <c r="AP12" s="13">
        <f t="shared" si="30"/>
        <v>377.15378746487659</v>
      </c>
      <c r="AQ12" s="13">
        <f t="shared" si="30"/>
        <v>426.33744276199388</v>
      </c>
      <c r="AR12" s="13">
        <f t="shared" si="30"/>
        <v>475.52109805911118</v>
      </c>
      <c r="AS12" s="13">
        <f t="shared" si="30"/>
        <v>524.70475335622837</v>
      </c>
      <c r="AT12" s="13">
        <f t="shared" si="30"/>
        <v>573.88840865334566</v>
      </c>
      <c r="AU12" s="13">
        <f t="shared" si="30"/>
        <v>623.07206395046296</v>
      </c>
      <c r="AV12" s="13">
        <f t="shared" si="30"/>
        <v>672.25571924758026</v>
      </c>
      <c r="AW12" s="13">
        <f t="shared" si="30"/>
        <v>721.43937454469756</v>
      </c>
      <c r="AX12" s="13">
        <f t="shared" si="30"/>
        <v>770.62302984181485</v>
      </c>
      <c r="AY12" s="13">
        <f t="shared" si="30"/>
        <v>819.80668513893215</v>
      </c>
      <c r="AZ12" s="13">
        <f t="shared" si="30"/>
        <v>868.99034043604945</v>
      </c>
      <c r="BA12" s="13">
        <f t="shared" si="30"/>
        <v>918.17399573316675</v>
      </c>
      <c r="BB12" s="13">
        <f t="shared" si="30"/>
        <v>967.35765103028393</v>
      </c>
      <c r="BC12" s="13">
        <f t="shared" si="30"/>
        <v>1016.5413063274013</v>
      </c>
      <c r="BD12" s="13">
        <f t="shared" si="30"/>
        <v>1065.7249616245185</v>
      </c>
      <c r="BE12" s="13">
        <f t="shared" si="30"/>
        <v>1114.9086169216357</v>
      </c>
      <c r="BF12" s="13">
        <f t="shared" si="30"/>
        <v>1164.0922722187531</v>
      </c>
      <c r="BG12" s="13">
        <f t="shared" si="30"/>
        <v>1213.2759275158703</v>
      </c>
      <c r="BH12" s="13">
        <f t="shared" si="30"/>
        <v>1262.4595828129877</v>
      </c>
      <c r="BI12" s="13">
        <f t="shared" si="30"/>
        <v>1311.6432381101049</v>
      </c>
      <c r="BJ12" s="13">
        <f t="shared" si="30"/>
        <v>1360.8268934072223</v>
      </c>
      <c r="BK12" s="13">
        <f t="shared" si="30"/>
        <v>1410.0105487043395</v>
      </c>
      <c r="BL12" s="13">
        <f t="shared" si="30"/>
        <v>1459.1942040014569</v>
      </c>
      <c r="BM12" s="13">
        <f t="shared" ref="BM12:CR12" si="31">$AC12*BM4+$AD12</f>
        <v>1508.3778592985741</v>
      </c>
      <c r="BN12" s="13">
        <f t="shared" si="31"/>
        <v>1557.5615145956913</v>
      </c>
      <c r="BO12" s="13">
        <f t="shared" si="31"/>
        <v>1606.7451698928087</v>
      </c>
      <c r="BP12" s="13">
        <f t="shared" si="31"/>
        <v>1655.9288251899259</v>
      </c>
      <c r="BQ12" s="13">
        <f t="shared" si="31"/>
        <v>1705.1124804870433</v>
      </c>
      <c r="BR12" s="13">
        <f t="shared" si="31"/>
        <v>1754.2961357841605</v>
      </c>
      <c r="BS12" s="13">
        <f t="shared" si="31"/>
        <v>1803.4797910812779</v>
      </c>
      <c r="BT12" s="13">
        <f t="shared" si="31"/>
        <v>1852.6634463783951</v>
      </c>
      <c r="BU12" s="13">
        <f t="shared" si="31"/>
        <v>1901.8471016755125</v>
      </c>
      <c r="BV12" s="13">
        <f t="shared" si="31"/>
        <v>1951.0307569726297</v>
      </c>
      <c r="BW12" s="13">
        <f t="shared" si="31"/>
        <v>2000.2144122697468</v>
      </c>
      <c r="BX12" s="13">
        <f t="shared" si="31"/>
        <v>2049.398067566864</v>
      </c>
      <c r="BY12" s="13">
        <f t="shared" si="31"/>
        <v>2098.5817228639817</v>
      </c>
      <c r="BZ12" s="13">
        <f t="shared" si="31"/>
        <v>2147.7653781610989</v>
      </c>
      <c r="CA12" s="13">
        <f t="shared" si="31"/>
        <v>2196.949033458216</v>
      </c>
      <c r="CB12" s="13">
        <f t="shared" si="31"/>
        <v>2246.1326887553332</v>
      </c>
      <c r="CC12" s="13">
        <f t="shared" si="31"/>
        <v>2295.3163440524504</v>
      </c>
      <c r="CD12" s="13">
        <f t="shared" si="31"/>
        <v>2344.499999349568</v>
      </c>
      <c r="CE12" s="13">
        <f t="shared" si="31"/>
        <v>2393.6836546466852</v>
      </c>
      <c r="CF12" s="13">
        <f t="shared" si="31"/>
        <v>2442.8673099438024</v>
      </c>
      <c r="CG12" s="13">
        <f t="shared" si="31"/>
        <v>2492.0509652409196</v>
      </c>
      <c r="CH12" s="13">
        <f t="shared" si="31"/>
        <v>2541.2346205380372</v>
      </c>
      <c r="CI12" s="13">
        <f t="shared" si="31"/>
        <v>2590.4182758351544</v>
      </c>
      <c r="CJ12" s="13">
        <f t="shared" si="31"/>
        <v>2639.6019311322716</v>
      </c>
      <c r="CK12" s="13">
        <f t="shared" si="31"/>
        <v>2688.7855864293888</v>
      </c>
      <c r="CL12" s="13">
        <f t="shared" si="31"/>
        <v>2737.969241726506</v>
      </c>
      <c r="CM12" s="13">
        <f t="shared" si="31"/>
        <v>2787.1528970236236</v>
      </c>
      <c r="CN12" s="13">
        <f t="shared" si="31"/>
        <v>2836.3365523207408</v>
      </c>
      <c r="CO12" s="13">
        <f t="shared" si="31"/>
        <v>2885.520207617858</v>
      </c>
      <c r="CP12" s="13">
        <f t="shared" si="31"/>
        <v>2934.7038629149752</v>
      </c>
      <c r="CQ12" s="13">
        <f t="shared" si="31"/>
        <v>2983.8875182120928</v>
      </c>
      <c r="CR12" s="13">
        <f t="shared" si="31"/>
        <v>3033.07117350921</v>
      </c>
      <c r="CS12" s="13">
        <f t="shared" ref="CS12:DA12" si="32">$AC12*CS4+$AD12</f>
        <v>3082.2548288063272</v>
      </c>
      <c r="CT12" s="13">
        <f t="shared" si="32"/>
        <v>3131.4384841034444</v>
      </c>
      <c r="CU12" s="13">
        <f t="shared" si="32"/>
        <v>3180.6221394005615</v>
      </c>
      <c r="CV12" s="13">
        <f t="shared" si="32"/>
        <v>3229.8057946976792</v>
      </c>
      <c r="CW12" s="13">
        <f t="shared" si="32"/>
        <v>3278.9894499947964</v>
      </c>
      <c r="CX12" s="13">
        <f t="shared" si="32"/>
        <v>3328.1731052919135</v>
      </c>
      <c r="CY12" s="13">
        <f t="shared" si="32"/>
        <v>3377.3567605890307</v>
      </c>
      <c r="CZ12" s="13">
        <f t="shared" si="32"/>
        <v>3426.5404158861484</v>
      </c>
      <c r="DA12" s="14">
        <f t="shared" si="32"/>
        <v>3475.7240711832656</v>
      </c>
    </row>
    <row r="13" spans="1:105" x14ac:dyDescent="0.25">
      <c r="A13" t="s">
        <v>96</v>
      </c>
      <c r="B13">
        <f ca="1">B9*B10-B2*B3*2*PI()/60</f>
        <v>6.3142025678469622</v>
      </c>
      <c r="W13">
        <f t="shared" si="13"/>
        <v>8</v>
      </c>
      <c r="X13" s="12">
        <f t="shared" si="2"/>
        <v>1117.0106150483921</v>
      </c>
      <c r="Y13">
        <f t="shared" si="3"/>
        <v>1690.9600374648767</v>
      </c>
      <c r="Z13">
        <f t="shared" si="4"/>
        <v>2282.2079300655637</v>
      </c>
      <c r="AA13">
        <f t="shared" si="5"/>
        <v>2879.715735248205</v>
      </c>
      <c r="AB13" s="14">
        <f t="shared" si="6"/>
        <v>3472.5201373712143</v>
      </c>
      <c r="AC13" cm="1">
        <f t="array" ref="AC13:AD13">LINEST(X13:AB13,$X$4:$AB$4)</f>
        <v>49.164789520241449</v>
      </c>
      <c r="AD13">
        <v>-71.427005931939675</v>
      </c>
      <c r="AF13">
        <f t="shared" si="14"/>
        <v>8</v>
      </c>
      <c r="AG13" s="12">
        <f t="shared" ref="AG13:BL13" si="33">$AC13*AG4+$AD13</f>
        <v>-71.427005931939675</v>
      </c>
      <c r="AH13" s="13">
        <f t="shared" si="33"/>
        <v>-22.262216411698226</v>
      </c>
      <c r="AI13" s="13">
        <f t="shared" si="33"/>
        <v>26.902573108543223</v>
      </c>
      <c r="AJ13" s="13">
        <f t="shared" si="33"/>
        <v>76.067362628784679</v>
      </c>
      <c r="AK13" s="13">
        <f t="shared" si="33"/>
        <v>125.23215214902612</v>
      </c>
      <c r="AL13" s="13">
        <f t="shared" si="33"/>
        <v>174.39694166926756</v>
      </c>
      <c r="AM13" s="13">
        <f t="shared" si="33"/>
        <v>223.56173118950903</v>
      </c>
      <c r="AN13" s="13">
        <f t="shared" si="33"/>
        <v>272.72652070975045</v>
      </c>
      <c r="AO13" s="13">
        <f t="shared" si="33"/>
        <v>321.89131022999192</v>
      </c>
      <c r="AP13" s="13">
        <f t="shared" si="33"/>
        <v>371.05609975023339</v>
      </c>
      <c r="AQ13" s="13">
        <f t="shared" si="33"/>
        <v>420.2208892704748</v>
      </c>
      <c r="AR13" s="13">
        <f t="shared" si="33"/>
        <v>469.38567879071627</v>
      </c>
      <c r="AS13" s="13">
        <f t="shared" si="33"/>
        <v>518.55046831095774</v>
      </c>
      <c r="AT13" s="13">
        <f t="shared" si="33"/>
        <v>567.71525783119921</v>
      </c>
      <c r="AU13" s="13">
        <f t="shared" si="33"/>
        <v>616.88004735144057</v>
      </c>
      <c r="AV13" s="13">
        <f t="shared" si="33"/>
        <v>666.04483687168204</v>
      </c>
      <c r="AW13" s="13">
        <f t="shared" si="33"/>
        <v>715.20962639192351</v>
      </c>
      <c r="AX13" s="13">
        <f t="shared" si="33"/>
        <v>764.37441591216498</v>
      </c>
      <c r="AY13" s="13">
        <f t="shared" si="33"/>
        <v>813.53920543240645</v>
      </c>
      <c r="AZ13" s="13">
        <f t="shared" si="33"/>
        <v>862.7039949526478</v>
      </c>
      <c r="BA13" s="13">
        <f t="shared" si="33"/>
        <v>911.86878447288927</v>
      </c>
      <c r="BB13" s="13">
        <f t="shared" si="33"/>
        <v>961.03357399313086</v>
      </c>
      <c r="BC13" s="13">
        <f t="shared" si="33"/>
        <v>1010.1983635133722</v>
      </c>
      <c r="BD13" s="13">
        <f t="shared" si="33"/>
        <v>1059.3631530336136</v>
      </c>
      <c r="BE13" s="13">
        <f t="shared" si="33"/>
        <v>1108.5279425538552</v>
      </c>
      <c r="BF13" s="13">
        <f t="shared" si="33"/>
        <v>1157.6927320740965</v>
      </c>
      <c r="BG13" s="13">
        <f t="shared" si="33"/>
        <v>1206.8575215943381</v>
      </c>
      <c r="BH13" s="13">
        <f t="shared" si="33"/>
        <v>1256.0223111145795</v>
      </c>
      <c r="BI13" s="13">
        <f t="shared" si="33"/>
        <v>1305.1871006348208</v>
      </c>
      <c r="BJ13" s="13">
        <f t="shared" si="33"/>
        <v>1354.3518901550624</v>
      </c>
      <c r="BK13" s="13">
        <f t="shared" si="33"/>
        <v>1403.5166796753037</v>
      </c>
      <c r="BL13" s="13">
        <f t="shared" si="33"/>
        <v>1452.6814691955453</v>
      </c>
      <c r="BM13" s="13">
        <f t="shared" ref="BM13:CR13" si="34">$AC13*BM4+$AD13</f>
        <v>1501.8462587157867</v>
      </c>
      <c r="BN13" s="13">
        <f t="shared" si="34"/>
        <v>1551.011048236028</v>
      </c>
      <c r="BO13" s="13">
        <f t="shared" si="34"/>
        <v>1600.1758377562696</v>
      </c>
      <c r="BP13" s="13">
        <f t="shared" si="34"/>
        <v>1649.340627276511</v>
      </c>
      <c r="BQ13" s="13">
        <f t="shared" si="34"/>
        <v>1698.5054167967526</v>
      </c>
      <c r="BR13" s="13">
        <f t="shared" si="34"/>
        <v>1747.6702063169939</v>
      </c>
      <c r="BS13" s="13">
        <f t="shared" si="34"/>
        <v>1796.8349958372353</v>
      </c>
      <c r="BT13" s="13">
        <f t="shared" si="34"/>
        <v>1845.9997853574769</v>
      </c>
      <c r="BU13" s="13">
        <f t="shared" si="34"/>
        <v>1895.1645748777182</v>
      </c>
      <c r="BV13" s="13">
        <f t="shared" si="34"/>
        <v>1944.3293643979598</v>
      </c>
      <c r="BW13" s="13">
        <f t="shared" si="34"/>
        <v>1993.4941539182014</v>
      </c>
      <c r="BX13" s="13">
        <f t="shared" si="34"/>
        <v>2042.6589434384427</v>
      </c>
      <c r="BY13" s="13">
        <f t="shared" si="34"/>
        <v>2091.8237329586841</v>
      </c>
      <c r="BZ13" s="13">
        <f t="shared" si="34"/>
        <v>2140.9885224789255</v>
      </c>
      <c r="CA13" s="13">
        <f t="shared" si="34"/>
        <v>2190.1533119991668</v>
      </c>
      <c r="CB13" s="13">
        <f t="shared" si="34"/>
        <v>2239.3181015194086</v>
      </c>
      <c r="CC13" s="13">
        <f t="shared" si="34"/>
        <v>2288.48289103965</v>
      </c>
      <c r="CD13" s="13">
        <f t="shared" si="34"/>
        <v>2337.6476805598913</v>
      </c>
      <c r="CE13" s="13">
        <f t="shared" si="34"/>
        <v>2386.8124700801327</v>
      </c>
      <c r="CF13" s="13">
        <f t="shared" si="34"/>
        <v>2435.9772596003741</v>
      </c>
      <c r="CG13" s="13">
        <f t="shared" si="34"/>
        <v>2485.1420491206159</v>
      </c>
      <c r="CH13" s="13">
        <f t="shared" si="34"/>
        <v>2534.3068386408572</v>
      </c>
      <c r="CI13" s="13">
        <f t="shared" si="34"/>
        <v>2583.4716281610986</v>
      </c>
      <c r="CJ13" s="13">
        <f t="shared" si="34"/>
        <v>2632.6364176813399</v>
      </c>
      <c r="CK13" s="13">
        <f t="shared" si="34"/>
        <v>2681.8012072015813</v>
      </c>
      <c r="CL13" s="13">
        <f t="shared" si="34"/>
        <v>2730.9659967218231</v>
      </c>
      <c r="CM13" s="13">
        <f t="shared" si="34"/>
        <v>2780.1307862420645</v>
      </c>
      <c r="CN13" s="13">
        <f t="shared" si="34"/>
        <v>2829.2955757623058</v>
      </c>
      <c r="CO13" s="13">
        <f t="shared" si="34"/>
        <v>2878.4603652825472</v>
      </c>
      <c r="CP13" s="13">
        <f t="shared" si="34"/>
        <v>2927.6251548027885</v>
      </c>
      <c r="CQ13" s="13">
        <f t="shared" si="34"/>
        <v>2976.7899443230303</v>
      </c>
      <c r="CR13" s="13">
        <f t="shared" si="34"/>
        <v>3025.9547338432717</v>
      </c>
      <c r="CS13" s="13">
        <f t="shared" ref="CS13:DA13" si="35">$AC13*CS4+$AD13</f>
        <v>3075.1195233635131</v>
      </c>
      <c r="CT13" s="13">
        <f t="shared" si="35"/>
        <v>3124.2843128837544</v>
      </c>
      <c r="CU13" s="13">
        <f t="shared" si="35"/>
        <v>3173.4491024039958</v>
      </c>
      <c r="CV13" s="13">
        <f t="shared" si="35"/>
        <v>3222.6138919242376</v>
      </c>
      <c r="CW13" s="13">
        <f t="shared" si="35"/>
        <v>3271.7786814444789</v>
      </c>
      <c r="CX13" s="13">
        <f t="shared" si="35"/>
        <v>3320.9434709647203</v>
      </c>
      <c r="CY13" s="13">
        <f t="shared" si="35"/>
        <v>3370.1082604849616</v>
      </c>
      <c r="CZ13" s="13">
        <f t="shared" si="35"/>
        <v>3419.273050005203</v>
      </c>
      <c r="DA13" s="14">
        <f t="shared" si="35"/>
        <v>3468.4378395254448</v>
      </c>
    </row>
    <row r="14" spans="1:105" x14ac:dyDescent="0.25">
      <c r="W14">
        <f t="shared" si="13"/>
        <v>9</v>
      </c>
      <c r="X14" s="12">
        <f t="shared" si="2"/>
        <v>1110.1134873556041</v>
      </c>
      <c r="Y14">
        <f t="shared" si="3"/>
        <v>1684.925694661255</v>
      </c>
      <c r="Z14">
        <f t="shared" si="4"/>
        <v>2275.6053699656572</v>
      </c>
      <c r="AA14">
        <f t="shared" si="5"/>
        <v>2872.541757727131</v>
      </c>
      <c r="AB14" s="14">
        <f t="shared" si="6"/>
        <v>3465.0608804246017</v>
      </c>
      <c r="AC14" cm="1">
        <f t="array" ref="AC14:AD14">LINEST(X14:AB14,$X$4:$AB$4)</f>
        <v>49.1459237433656</v>
      </c>
      <c r="AD14">
        <v>-77.354901654699461</v>
      </c>
      <c r="AF14">
        <f t="shared" si="14"/>
        <v>9</v>
      </c>
      <c r="AG14" s="12">
        <f t="shared" ref="AG14:BL14" si="36">$AC14*AG4+$AD14</f>
        <v>-77.354901654699461</v>
      </c>
      <c r="AH14" s="13">
        <f t="shared" si="36"/>
        <v>-28.208977911333861</v>
      </c>
      <c r="AI14" s="13">
        <f t="shared" si="36"/>
        <v>20.936945832031739</v>
      </c>
      <c r="AJ14" s="13">
        <f t="shared" si="36"/>
        <v>70.082869575397353</v>
      </c>
      <c r="AK14" s="13">
        <f t="shared" si="36"/>
        <v>119.22879331876294</v>
      </c>
      <c r="AL14" s="13">
        <f t="shared" si="36"/>
        <v>168.37471706212852</v>
      </c>
      <c r="AM14" s="13">
        <f t="shared" si="36"/>
        <v>217.52064080549417</v>
      </c>
      <c r="AN14" s="13">
        <f t="shared" si="36"/>
        <v>266.66656454885975</v>
      </c>
      <c r="AO14" s="13">
        <f t="shared" si="36"/>
        <v>315.81248829222534</v>
      </c>
      <c r="AP14" s="13">
        <f t="shared" si="36"/>
        <v>364.95841203559092</v>
      </c>
      <c r="AQ14" s="13">
        <f t="shared" si="36"/>
        <v>414.10433577895651</v>
      </c>
      <c r="AR14" s="13">
        <f t="shared" si="36"/>
        <v>463.25025952232215</v>
      </c>
      <c r="AS14" s="13">
        <f t="shared" si="36"/>
        <v>512.3961832656878</v>
      </c>
      <c r="AT14" s="13">
        <f t="shared" si="36"/>
        <v>561.54210700905332</v>
      </c>
      <c r="AU14" s="13">
        <f t="shared" si="36"/>
        <v>610.68803075241897</v>
      </c>
      <c r="AV14" s="13">
        <f t="shared" si="36"/>
        <v>659.8339544957845</v>
      </c>
      <c r="AW14" s="13">
        <f t="shared" si="36"/>
        <v>708.97987823915014</v>
      </c>
      <c r="AX14" s="13">
        <f t="shared" si="36"/>
        <v>758.12580198251578</v>
      </c>
      <c r="AY14" s="13">
        <f t="shared" si="36"/>
        <v>807.27172572588131</v>
      </c>
      <c r="AZ14" s="13">
        <f t="shared" si="36"/>
        <v>856.41764946924695</v>
      </c>
      <c r="BA14" s="13">
        <f t="shared" si="36"/>
        <v>905.56357321261248</v>
      </c>
      <c r="BB14" s="13">
        <f t="shared" si="36"/>
        <v>954.70949695597824</v>
      </c>
      <c r="BC14" s="13">
        <f t="shared" si="36"/>
        <v>1003.8554206993438</v>
      </c>
      <c r="BD14" s="13">
        <f t="shared" si="36"/>
        <v>1053.0013444427093</v>
      </c>
      <c r="BE14" s="13">
        <f t="shared" si="36"/>
        <v>1102.1472681860751</v>
      </c>
      <c r="BF14" s="13">
        <f t="shared" si="36"/>
        <v>1151.2931919294406</v>
      </c>
      <c r="BG14" s="13">
        <f t="shared" si="36"/>
        <v>1200.4391156728061</v>
      </c>
      <c r="BH14" s="13">
        <f t="shared" si="36"/>
        <v>1249.5850394161716</v>
      </c>
      <c r="BI14" s="13">
        <f t="shared" si="36"/>
        <v>1298.7309631595374</v>
      </c>
      <c r="BJ14" s="13">
        <f t="shared" si="36"/>
        <v>1347.8768869029029</v>
      </c>
      <c r="BK14" s="13">
        <f t="shared" si="36"/>
        <v>1397.0228106462685</v>
      </c>
      <c r="BL14" s="13">
        <f t="shared" si="36"/>
        <v>1446.1687343896342</v>
      </c>
      <c r="BM14" s="13">
        <f t="shared" ref="BM14:CR14" si="37">$AC14*BM4+$AD14</f>
        <v>1495.3146581329997</v>
      </c>
      <c r="BN14" s="13">
        <f t="shared" si="37"/>
        <v>1544.4605818763653</v>
      </c>
      <c r="BO14" s="13">
        <f t="shared" si="37"/>
        <v>1593.606505619731</v>
      </c>
      <c r="BP14" s="13">
        <f t="shared" si="37"/>
        <v>1642.7524293630966</v>
      </c>
      <c r="BQ14" s="13">
        <f t="shared" si="37"/>
        <v>1691.8983531064621</v>
      </c>
      <c r="BR14" s="13">
        <f t="shared" si="37"/>
        <v>1741.0442768498278</v>
      </c>
      <c r="BS14" s="13">
        <f t="shared" si="37"/>
        <v>1790.1902005931934</v>
      </c>
      <c r="BT14" s="13">
        <f t="shared" si="37"/>
        <v>1839.3361243365589</v>
      </c>
      <c r="BU14" s="13">
        <f t="shared" si="37"/>
        <v>1888.4820480799244</v>
      </c>
      <c r="BV14" s="13">
        <f t="shared" si="37"/>
        <v>1937.6279718232902</v>
      </c>
      <c r="BW14" s="13">
        <f t="shared" si="37"/>
        <v>1986.7738955666559</v>
      </c>
      <c r="BX14" s="13">
        <f t="shared" si="37"/>
        <v>2035.9198193100215</v>
      </c>
      <c r="BY14" s="13">
        <f t="shared" si="37"/>
        <v>2085.065743053387</v>
      </c>
      <c r="BZ14" s="13">
        <f t="shared" si="37"/>
        <v>2134.2116667967525</v>
      </c>
      <c r="CA14" s="13">
        <f t="shared" si="37"/>
        <v>2183.3575905401181</v>
      </c>
      <c r="CB14" s="13">
        <f t="shared" si="37"/>
        <v>2232.5035142834836</v>
      </c>
      <c r="CC14" s="13">
        <f t="shared" si="37"/>
        <v>2281.6494380268496</v>
      </c>
      <c r="CD14" s="13">
        <f t="shared" si="37"/>
        <v>2330.7953617702151</v>
      </c>
      <c r="CE14" s="13">
        <f t="shared" si="37"/>
        <v>2379.9412855135806</v>
      </c>
      <c r="CF14" s="13">
        <f t="shared" si="37"/>
        <v>2429.0872092569462</v>
      </c>
      <c r="CG14" s="13">
        <f t="shared" si="37"/>
        <v>2478.2331330003117</v>
      </c>
      <c r="CH14" s="13">
        <f t="shared" si="37"/>
        <v>2527.3790567436772</v>
      </c>
      <c r="CI14" s="13">
        <f t="shared" si="37"/>
        <v>2576.5249804870427</v>
      </c>
      <c r="CJ14" s="13">
        <f t="shared" si="37"/>
        <v>2625.6709042304087</v>
      </c>
      <c r="CK14" s="13">
        <f t="shared" si="37"/>
        <v>2674.8168279737743</v>
      </c>
      <c r="CL14" s="13">
        <f t="shared" si="37"/>
        <v>2723.9627517171398</v>
      </c>
      <c r="CM14" s="13">
        <f t="shared" si="37"/>
        <v>2773.1086754605053</v>
      </c>
      <c r="CN14" s="13">
        <f t="shared" si="37"/>
        <v>2822.2545992038708</v>
      </c>
      <c r="CO14" s="13">
        <f t="shared" si="37"/>
        <v>2871.4005229472364</v>
      </c>
      <c r="CP14" s="13">
        <f t="shared" si="37"/>
        <v>2920.5464466906024</v>
      </c>
      <c r="CQ14" s="13">
        <f t="shared" si="37"/>
        <v>2969.6923704339679</v>
      </c>
      <c r="CR14" s="13">
        <f t="shared" si="37"/>
        <v>3018.8382941773334</v>
      </c>
      <c r="CS14" s="13">
        <f t="shared" ref="CS14:DA14" si="38">$AC14*CS4+$AD14</f>
        <v>3067.9842179206989</v>
      </c>
      <c r="CT14" s="13">
        <f t="shared" si="38"/>
        <v>3117.1301416640645</v>
      </c>
      <c r="CU14" s="13">
        <f t="shared" si="38"/>
        <v>3166.27606540743</v>
      </c>
      <c r="CV14" s="13">
        <f t="shared" si="38"/>
        <v>3215.4219891507955</v>
      </c>
      <c r="CW14" s="13">
        <f t="shared" si="38"/>
        <v>3264.5679128941615</v>
      </c>
      <c r="CX14" s="13">
        <f t="shared" si="38"/>
        <v>3313.713836637527</v>
      </c>
      <c r="CY14" s="13">
        <f t="shared" si="38"/>
        <v>3362.8597603808926</v>
      </c>
      <c r="CZ14" s="13">
        <f t="shared" si="38"/>
        <v>3412.0056841242581</v>
      </c>
      <c r="DA14" s="14">
        <f t="shared" si="38"/>
        <v>3461.1516078676236</v>
      </c>
    </row>
    <row r="15" spans="1:105" x14ac:dyDescent="0.25">
      <c r="A15" t="s">
        <v>147</v>
      </c>
      <c r="B15" s="148">
        <f>AVERAGE(AVERAGEIF((AA64:AA68),"&gt;=0"),AVERAGEIF((AI64:AI68),"&gt;=0"),AVERAGEIF((AA72:AA76),"&gt;=0"),AVERAGEIF((AI72:AI76),"&gt;=0"),AVERAGEIF((AA80:AA84),"&gt;=0"))</f>
        <v>0.99684210526316264</v>
      </c>
      <c r="C15" s="182" t="s">
        <v>164</v>
      </c>
      <c r="W15">
        <f t="shared" si="13"/>
        <v>10</v>
      </c>
      <c r="X15" s="12">
        <f t="shared" si="2"/>
        <v>1103.2163596628161</v>
      </c>
      <c r="Y15">
        <f t="shared" si="3"/>
        <v>1678.8913518576335</v>
      </c>
      <c r="Z15">
        <f t="shared" si="4"/>
        <v>2269.0028098657508</v>
      </c>
      <c r="AA15">
        <f t="shared" si="5"/>
        <v>2865.367780206057</v>
      </c>
      <c r="AB15" s="14">
        <f t="shared" si="6"/>
        <v>3457.6016234779891</v>
      </c>
      <c r="AC15" cm="1">
        <f t="array" ref="AC15:AD15">LINEST(X15:AB15,$X$4:$AB$4)</f>
        <v>49.127057966489744</v>
      </c>
      <c r="AD15">
        <v>-83.282797377457882</v>
      </c>
      <c r="AF15">
        <f t="shared" si="14"/>
        <v>10</v>
      </c>
      <c r="AG15" s="12">
        <f t="shared" ref="AG15:BL15" si="39">$AC15*AG4+$AD15</f>
        <v>-83.282797377457882</v>
      </c>
      <c r="AH15" s="13">
        <f t="shared" si="39"/>
        <v>-34.155739410968138</v>
      </c>
      <c r="AI15" s="13">
        <f t="shared" si="39"/>
        <v>14.971318555521606</v>
      </c>
      <c r="AJ15" s="13">
        <f t="shared" si="39"/>
        <v>64.098376522011336</v>
      </c>
      <c r="AK15" s="13">
        <f t="shared" si="39"/>
        <v>113.22543448850109</v>
      </c>
      <c r="AL15" s="13">
        <f t="shared" si="39"/>
        <v>162.35249245499085</v>
      </c>
      <c r="AM15" s="13">
        <f t="shared" si="39"/>
        <v>211.47955042148055</v>
      </c>
      <c r="AN15" s="13">
        <f t="shared" si="39"/>
        <v>260.60660838797031</v>
      </c>
      <c r="AO15" s="13">
        <f t="shared" si="39"/>
        <v>309.73366635446007</v>
      </c>
      <c r="AP15" s="13">
        <f t="shared" si="39"/>
        <v>358.86072432094983</v>
      </c>
      <c r="AQ15" s="13">
        <f t="shared" si="39"/>
        <v>407.98778228743959</v>
      </c>
      <c r="AR15" s="13">
        <f t="shared" si="39"/>
        <v>457.11484025392929</v>
      </c>
      <c r="AS15" s="13">
        <f t="shared" si="39"/>
        <v>506.24189822041899</v>
      </c>
      <c r="AT15" s="13">
        <f t="shared" si="39"/>
        <v>555.3689561869088</v>
      </c>
      <c r="AU15" s="13">
        <f t="shared" si="39"/>
        <v>604.49601415339851</v>
      </c>
      <c r="AV15" s="13">
        <f t="shared" si="39"/>
        <v>653.62307211988832</v>
      </c>
      <c r="AW15" s="13">
        <f t="shared" si="39"/>
        <v>702.75013008637802</v>
      </c>
      <c r="AX15" s="13">
        <f t="shared" si="39"/>
        <v>751.87718805286772</v>
      </c>
      <c r="AY15" s="13">
        <f t="shared" si="39"/>
        <v>801.00424601935754</v>
      </c>
      <c r="AZ15" s="13">
        <f t="shared" si="39"/>
        <v>850.13130398584724</v>
      </c>
      <c r="BA15" s="13">
        <f t="shared" si="39"/>
        <v>899.25836195233705</v>
      </c>
      <c r="BB15" s="13">
        <f t="shared" si="39"/>
        <v>948.38541991882676</v>
      </c>
      <c r="BC15" s="13">
        <f t="shared" si="39"/>
        <v>997.51247788531646</v>
      </c>
      <c r="BD15" s="13">
        <f t="shared" si="39"/>
        <v>1046.6395358518062</v>
      </c>
      <c r="BE15" s="13">
        <f t="shared" si="39"/>
        <v>1095.7665938182959</v>
      </c>
      <c r="BF15" s="13">
        <f t="shared" si="39"/>
        <v>1144.8936517847858</v>
      </c>
      <c r="BG15" s="13">
        <f t="shared" si="39"/>
        <v>1194.0207097512755</v>
      </c>
      <c r="BH15" s="13">
        <f t="shared" si="39"/>
        <v>1243.1477677177652</v>
      </c>
      <c r="BI15" s="13">
        <f t="shared" si="39"/>
        <v>1292.2748256842549</v>
      </c>
      <c r="BJ15" s="13">
        <f t="shared" si="39"/>
        <v>1341.4018836507446</v>
      </c>
      <c r="BK15" s="13">
        <f t="shared" si="39"/>
        <v>1390.5289416172345</v>
      </c>
      <c r="BL15" s="13">
        <f t="shared" si="39"/>
        <v>1439.6559995837242</v>
      </c>
      <c r="BM15" s="13">
        <f t="shared" ref="BM15:CR15" si="40">$AC15*BM4+$AD15</f>
        <v>1488.7830575502139</v>
      </c>
      <c r="BN15" s="13">
        <f t="shared" si="40"/>
        <v>1537.9101155167036</v>
      </c>
      <c r="BO15" s="13">
        <f t="shared" si="40"/>
        <v>1587.0371734831933</v>
      </c>
      <c r="BP15" s="13">
        <f t="shared" si="40"/>
        <v>1636.1642314496833</v>
      </c>
      <c r="BQ15" s="13">
        <f t="shared" si="40"/>
        <v>1685.291289416173</v>
      </c>
      <c r="BR15" s="13">
        <f t="shared" si="40"/>
        <v>1734.4183473826627</v>
      </c>
      <c r="BS15" s="13">
        <f t="shared" si="40"/>
        <v>1783.5454053491524</v>
      </c>
      <c r="BT15" s="13">
        <f t="shared" si="40"/>
        <v>1832.6724633156421</v>
      </c>
      <c r="BU15" s="13">
        <f t="shared" si="40"/>
        <v>1881.799521282132</v>
      </c>
      <c r="BV15" s="13">
        <f t="shared" si="40"/>
        <v>1930.9265792486217</v>
      </c>
      <c r="BW15" s="13">
        <f t="shared" si="40"/>
        <v>1980.0536372151114</v>
      </c>
      <c r="BX15" s="13">
        <f t="shared" si="40"/>
        <v>2029.1806951816011</v>
      </c>
      <c r="BY15" s="13">
        <f t="shared" si="40"/>
        <v>2078.3077531480908</v>
      </c>
      <c r="BZ15" s="13">
        <f t="shared" si="40"/>
        <v>2127.4348111145805</v>
      </c>
      <c r="CA15" s="13">
        <f t="shared" si="40"/>
        <v>2176.5618690810702</v>
      </c>
      <c r="CB15" s="13">
        <f t="shared" si="40"/>
        <v>2225.6889270475599</v>
      </c>
      <c r="CC15" s="13">
        <f t="shared" si="40"/>
        <v>2274.8159850140496</v>
      </c>
      <c r="CD15" s="13">
        <f t="shared" si="40"/>
        <v>2323.9430429805398</v>
      </c>
      <c r="CE15" s="13">
        <f t="shared" si="40"/>
        <v>2373.0701009470295</v>
      </c>
      <c r="CF15" s="13">
        <f t="shared" si="40"/>
        <v>2422.1971589135192</v>
      </c>
      <c r="CG15" s="13">
        <f t="shared" si="40"/>
        <v>2471.3242168800089</v>
      </c>
      <c r="CH15" s="13">
        <f t="shared" si="40"/>
        <v>2520.4512748464986</v>
      </c>
      <c r="CI15" s="13">
        <f t="shared" si="40"/>
        <v>2569.5783328129883</v>
      </c>
      <c r="CJ15" s="13">
        <f t="shared" si="40"/>
        <v>2618.705390779478</v>
      </c>
      <c r="CK15" s="13">
        <f t="shared" si="40"/>
        <v>2667.8324487459677</v>
      </c>
      <c r="CL15" s="13">
        <f t="shared" si="40"/>
        <v>2716.9595067124574</v>
      </c>
      <c r="CM15" s="13">
        <f t="shared" si="40"/>
        <v>2766.0865646789471</v>
      </c>
      <c r="CN15" s="13">
        <f t="shared" si="40"/>
        <v>2815.2136226454372</v>
      </c>
      <c r="CO15" s="13">
        <f t="shared" si="40"/>
        <v>2864.3406806119269</v>
      </c>
      <c r="CP15" s="13">
        <f t="shared" si="40"/>
        <v>2913.4677385784166</v>
      </c>
      <c r="CQ15" s="13">
        <f t="shared" si="40"/>
        <v>2962.5947965449063</v>
      </c>
      <c r="CR15" s="13">
        <f t="shared" si="40"/>
        <v>3011.721854511396</v>
      </c>
      <c r="CS15" s="13">
        <f t="shared" ref="CS15:DA15" si="41">$AC15*CS4+$AD15</f>
        <v>3060.8489124778857</v>
      </c>
      <c r="CT15" s="13">
        <f t="shared" si="41"/>
        <v>3109.9759704443754</v>
      </c>
      <c r="CU15" s="13">
        <f t="shared" si="41"/>
        <v>3159.1030284108651</v>
      </c>
      <c r="CV15" s="13">
        <f t="shared" si="41"/>
        <v>3208.2300863773548</v>
      </c>
      <c r="CW15" s="13">
        <f t="shared" si="41"/>
        <v>3257.3571443438445</v>
      </c>
      <c r="CX15" s="13">
        <f t="shared" si="41"/>
        <v>3306.4842023103342</v>
      </c>
      <c r="CY15" s="13">
        <f t="shared" si="41"/>
        <v>3355.6112602768244</v>
      </c>
      <c r="CZ15" s="13">
        <f t="shared" si="41"/>
        <v>3404.7383182433141</v>
      </c>
      <c r="DA15" s="14">
        <f t="shared" si="41"/>
        <v>3453.8653762098038</v>
      </c>
    </row>
    <row r="16" spans="1:105" x14ac:dyDescent="0.25">
      <c r="A16" t="s">
        <v>148</v>
      </c>
      <c r="B16" s="149">
        <f>AVERAGE(AVERAGEIF((AB64:AB68),"&gt;=0"),AVERAGEIF((AJ64:AJ68),"&gt;=0"),AVERAGEIF((AB72:AB76),"&gt;=0"),AVERAGEIF((AJ72:AJ76),"&gt;=0"),AVERAGEIF((AB80:AB84),"&gt;=0"))</f>
        <v>5.6946856641653089E-2</v>
      </c>
      <c r="C16" s="182"/>
      <c r="W16">
        <f t="shared" si="13"/>
        <v>11</v>
      </c>
      <c r="X16" s="12">
        <f t="shared" si="2"/>
        <v>1096.3192319700281</v>
      </c>
      <c r="Y16">
        <f t="shared" si="3"/>
        <v>1672.8570090540118</v>
      </c>
      <c r="Z16">
        <f t="shared" si="4"/>
        <v>2262.4002497658444</v>
      </c>
      <c r="AA16">
        <f t="shared" si="5"/>
        <v>2858.193802684983</v>
      </c>
      <c r="AB16" s="14">
        <f t="shared" si="6"/>
        <v>3450.1423665313764</v>
      </c>
      <c r="AC16" cm="1">
        <f t="array" ref="AC16:AD16">LINEST(X16:AB16,$X$4:$AB$4)</f>
        <v>49.108192189613888</v>
      </c>
      <c r="AD16">
        <v>-89.210693100218123</v>
      </c>
      <c r="AF16">
        <f t="shared" si="14"/>
        <v>11</v>
      </c>
      <c r="AG16" s="12">
        <f t="shared" ref="AG16:BL16" si="42">$AC16*AG4+$AD16</f>
        <v>-89.210693100218123</v>
      </c>
      <c r="AH16" s="13">
        <f t="shared" si="42"/>
        <v>-40.102500910604235</v>
      </c>
      <c r="AI16" s="13">
        <f t="shared" si="42"/>
        <v>9.0056912790096533</v>
      </c>
      <c r="AJ16" s="13">
        <f t="shared" si="42"/>
        <v>58.113883468623555</v>
      </c>
      <c r="AK16" s="13">
        <f t="shared" si="42"/>
        <v>107.22207565823743</v>
      </c>
      <c r="AL16" s="13">
        <f t="shared" si="42"/>
        <v>156.3302678478513</v>
      </c>
      <c r="AM16" s="13">
        <f t="shared" si="42"/>
        <v>205.43846003746523</v>
      </c>
      <c r="AN16" s="13">
        <f t="shared" si="42"/>
        <v>254.54665222707911</v>
      </c>
      <c r="AO16" s="13">
        <f t="shared" si="42"/>
        <v>303.65484441669298</v>
      </c>
      <c r="AP16" s="13">
        <f t="shared" si="42"/>
        <v>352.76303660630685</v>
      </c>
      <c r="AQ16" s="13">
        <f t="shared" si="42"/>
        <v>401.87122879592073</v>
      </c>
      <c r="AR16" s="13">
        <f t="shared" si="42"/>
        <v>450.9794209855346</v>
      </c>
      <c r="AS16" s="13">
        <f t="shared" si="42"/>
        <v>500.08761317514859</v>
      </c>
      <c r="AT16" s="13">
        <f t="shared" si="42"/>
        <v>549.19580536476246</v>
      </c>
      <c r="AU16" s="13">
        <f t="shared" si="42"/>
        <v>598.30399755437634</v>
      </c>
      <c r="AV16" s="13">
        <f t="shared" si="42"/>
        <v>647.41218974399021</v>
      </c>
      <c r="AW16" s="13">
        <f t="shared" si="42"/>
        <v>696.52038193360409</v>
      </c>
      <c r="AX16" s="13">
        <f t="shared" si="42"/>
        <v>745.62857412321796</v>
      </c>
      <c r="AY16" s="13">
        <f t="shared" si="42"/>
        <v>794.73676631283183</v>
      </c>
      <c r="AZ16" s="13">
        <f t="shared" si="42"/>
        <v>843.84495850244571</v>
      </c>
      <c r="BA16" s="13">
        <f t="shared" si="42"/>
        <v>892.95315069205958</v>
      </c>
      <c r="BB16" s="13">
        <f t="shared" si="42"/>
        <v>942.06134288167345</v>
      </c>
      <c r="BC16" s="13">
        <f t="shared" si="42"/>
        <v>991.16953507128733</v>
      </c>
      <c r="BD16" s="13">
        <f t="shared" si="42"/>
        <v>1040.2777272609012</v>
      </c>
      <c r="BE16" s="13">
        <f t="shared" si="42"/>
        <v>1089.3859194505153</v>
      </c>
      <c r="BF16" s="13">
        <f t="shared" si="42"/>
        <v>1138.4941116401292</v>
      </c>
      <c r="BG16" s="13">
        <f t="shared" si="42"/>
        <v>1187.6023038297431</v>
      </c>
      <c r="BH16" s="13">
        <f t="shared" si="42"/>
        <v>1236.7104960193569</v>
      </c>
      <c r="BI16" s="13">
        <f t="shared" si="42"/>
        <v>1285.8186882089708</v>
      </c>
      <c r="BJ16" s="13">
        <f t="shared" si="42"/>
        <v>1334.9268803985847</v>
      </c>
      <c r="BK16" s="13">
        <f t="shared" si="42"/>
        <v>1384.0350725881985</v>
      </c>
      <c r="BL16" s="13">
        <f t="shared" si="42"/>
        <v>1433.1432647778124</v>
      </c>
      <c r="BM16" s="13">
        <f t="shared" ref="BM16:CR16" si="43">$AC16*BM4+$AD16</f>
        <v>1482.2514569674263</v>
      </c>
      <c r="BN16" s="13">
        <f t="shared" si="43"/>
        <v>1531.3596491570402</v>
      </c>
      <c r="BO16" s="13">
        <f t="shared" si="43"/>
        <v>1580.467841346654</v>
      </c>
      <c r="BP16" s="13">
        <f t="shared" si="43"/>
        <v>1629.5760335362679</v>
      </c>
      <c r="BQ16" s="13">
        <f t="shared" si="43"/>
        <v>1678.6842257258818</v>
      </c>
      <c r="BR16" s="13">
        <f t="shared" si="43"/>
        <v>1727.7924179154957</v>
      </c>
      <c r="BS16" s="13">
        <f t="shared" si="43"/>
        <v>1776.9006101051095</v>
      </c>
      <c r="BT16" s="13">
        <f t="shared" si="43"/>
        <v>1826.0088022947234</v>
      </c>
      <c r="BU16" s="13">
        <f t="shared" si="43"/>
        <v>1875.1169944843373</v>
      </c>
      <c r="BV16" s="13">
        <f t="shared" si="43"/>
        <v>1924.2251866739514</v>
      </c>
      <c r="BW16" s="13">
        <f t="shared" si="43"/>
        <v>1973.333378863565</v>
      </c>
      <c r="BX16" s="13">
        <f t="shared" si="43"/>
        <v>2022.4415710531789</v>
      </c>
      <c r="BY16" s="13">
        <f t="shared" si="43"/>
        <v>2071.5497632427928</v>
      </c>
      <c r="BZ16" s="13">
        <f t="shared" si="43"/>
        <v>2120.6579554324067</v>
      </c>
      <c r="CA16" s="13">
        <f t="shared" si="43"/>
        <v>2169.7661476220205</v>
      </c>
      <c r="CB16" s="13">
        <f t="shared" si="43"/>
        <v>2218.8743398116344</v>
      </c>
      <c r="CC16" s="13">
        <f t="shared" si="43"/>
        <v>2267.9825320012487</v>
      </c>
      <c r="CD16" s="13">
        <f t="shared" si="43"/>
        <v>2317.0907241908626</v>
      </c>
      <c r="CE16" s="13">
        <f t="shared" si="43"/>
        <v>2366.1989163804765</v>
      </c>
      <c r="CF16" s="13">
        <f t="shared" si="43"/>
        <v>2415.3071085700903</v>
      </c>
      <c r="CG16" s="13">
        <f t="shared" si="43"/>
        <v>2464.4153007597042</v>
      </c>
      <c r="CH16" s="13">
        <f t="shared" si="43"/>
        <v>2513.5234929493181</v>
      </c>
      <c r="CI16" s="13">
        <f t="shared" si="43"/>
        <v>2562.631685138932</v>
      </c>
      <c r="CJ16" s="13">
        <f t="shared" si="43"/>
        <v>2611.7398773285458</v>
      </c>
      <c r="CK16" s="13">
        <f t="shared" si="43"/>
        <v>2660.8480695181597</v>
      </c>
      <c r="CL16" s="13">
        <f t="shared" si="43"/>
        <v>2709.9562617077736</v>
      </c>
      <c r="CM16" s="13">
        <f t="shared" si="43"/>
        <v>2759.0644538973875</v>
      </c>
      <c r="CN16" s="13">
        <f t="shared" si="43"/>
        <v>2808.1726460870013</v>
      </c>
      <c r="CO16" s="13">
        <f t="shared" si="43"/>
        <v>2857.2808382766152</v>
      </c>
      <c r="CP16" s="13">
        <f t="shared" si="43"/>
        <v>2906.3890304662291</v>
      </c>
      <c r="CQ16" s="13">
        <f t="shared" si="43"/>
        <v>2955.497222655843</v>
      </c>
      <c r="CR16" s="13">
        <f t="shared" si="43"/>
        <v>3004.6054148454568</v>
      </c>
      <c r="CS16" s="13">
        <f t="shared" ref="CS16:DA16" si="44">$AC16*CS4+$AD16</f>
        <v>3053.7136070350707</v>
      </c>
      <c r="CT16" s="13">
        <f t="shared" si="44"/>
        <v>3102.8217992246846</v>
      </c>
      <c r="CU16" s="13">
        <f t="shared" si="44"/>
        <v>3151.9299914142985</v>
      </c>
      <c r="CV16" s="13">
        <f t="shared" si="44"/>
        <v>3201.0381836039123</v>
      </c>
      <c r="CW16" s="13">
        <f t="shared" si="44"/>
        <v>3250.1463757935262</v>
      </c>
      <c r="CX16" s="13">
        <f t="shared" si="44"/>
        <v>3299.2545679831401</v>
      </c>
      <c r="CY16" s="13">
        <f t="shared" si="44"/>
        <v>3348.362760172754</v>
      </c>
      <c r="CZ16" s="13">
        <f t="shared" si="44"/>
        <v>3397.4709523623678</v>
      </c>
      <c r="DA16" s="14">
        <f t="shared" si="44"/>
        <v>3446.5791445519817</v>
      </c>
    </row>
    <row r="17" spans="1:105" x14ac:dyDescent="0.25">
      <c r="A17" t="s">
        <v>149</v>
      </c>
      <c r="B17" s="120">
        <f>AVERAGE(AVERAGEIF((AC64:AC68),"&gt;=0"),AVERAGEIF((AK64:AK68),"&gt;=0"),AVERAGEIF((AC72:AC76),"&gt;=0"),AVERAGEIF((AK72:AK76),"&gt;=0"),AVERAGEIF((AC80:AC84),"&gt;=0"))</f>
        <v>1.015672710048433E-2</v>
      </c>
      <c r="C17" s="182"/>
      <c r="D17" s="31"/>
      <c r="W17">
        <f t="shared" si="13"/>
        <v>12</v>
      </c>
      <c r="X17" s="12">
        <f t="shared" si="2"/>
        <v>1089.4221042772401</v>
      </c>
      <c r="Y17">
        <f t="shared" si="3"/>
        <v>1666.8226662503903</v>
      </c>
      <c r="Z17">
        <f t="shared" si="4"/>
        <v>2255.7976896659384</v>
      </c>
      <c r="AA17">
        <f t="shared" si="5"/>
        <v>2851.019825163909</v>
      </c>
      <c r="AB17" s="14">
        <f t="shared" si="6"/>
        <v>3442.6831095847638</v>
      </c>
      <c r="AC17" cm="1">
        <f t="array" ref="AC17:AD17">LINEST(X17:AB17,$X$4:$AB$4)</f>
        <v>49.089326412738032</v>
      </c>
      <c r="AD17">
        <v>-95.138588822976999</v>
      </c>
      <c r="AF17">
        <f t="shared" si="14"/>
        <v>12</v>
      </c>
      <c r="AG17" s="12">
        <f t="shared" ref="AG17:BL17" si="45">$AC17*AG4+$AD17</f>
        <v>-95.138588822976999</v>
      </c>
      <c r="AH17" s="13">
        <f t="shared" si="45"/>
        <v>-46.049262410238967</v>
      </c>
      <c r="AI17" s="13">
        <f t="shared" si="45"/>
        <v>3.0400640024990651</v>
      </c>
      <c r="AJ17" s="13">
        <f t="shared" si="45"/>
        <v>52.129390415237083</v>
      </c>
      <c r="AK17" s="13">
        <f t="shared" si="45"/>
        <v>101.21871682797513</v>
      </c>
      <c r="AL17" s="13">
        <f t="shared" si="45"/>
        <v>150.30804324071318</v>
      </c>
      <c r="AM17" s="13">
        <f t="shared" si="45"/>
        <v>199.39736965345116</v>
      </c>
      <c r="AN17" s="13">
        <f t="shared" si="45"/>
        <v>248.48669606618921</v>
      </c>
      <c r="AO17" s="13">
        <f t="shared" si="45"/>
        <v>297.57602247892726</v>
      </c>
      <c r="AP17" s="13">
        <f t="shared" si="45"/>
        <v>346.6653488916653</v>
      </c>
      <c r="AQ17" s="13">
        <f t="shared" si="45"/>
        <v>395.75467530440335</v>
      </c>
      <c r="AR17" s="13">
        <f t="shared" si="45"/>
        <v>444.8440017171414</v>
      </c>
      <c r="AS17" s="13">
        <f t="shared" si="45"/>
        <v>493.93332812987933</v>
      </c>
      <c r="AT17" s="13">
        <f t="shared" si="45"/>
        <v>543.02265454261737</v>
      </c>
      <c r="AU17" s="13">
        <f t="shared" si="45"/>
        <v>592.11198095535542</v>
      </c>
      <c r="AV17" s="13">
        <f t="shared" si="45"/>
        <v>641.20130736809347</v>
      </c>
      <c r="AW17" s="13">
        <f t="shared" si="45"/>
        <v>690.29063378083151</v>
      </c>
      <c r="AX17" s="13">
        <f t="shared" si="45"/>
        <v>739.37996019356956</v>
      </c>
      <c r="AY17" s="13">
        <f t="shared" si="45"/>
        <v>788.46928660630761</v>
      </c>
      <c r="AZ17" s="13">
        <f t="shared" si="45"/>
        <v>837.55861301904565</v>
      </c>
      <c r="BA17" s="13">
        <f t="shared" si="45"/>
        <v>886.6479394317837</v>
      </c>
      <c r="BB17" s="13">
        <f t="shared" si="45"/>
        <v>935.73726584452174</v>
      </c>
      <c r="BC17" s="13">
        <f t="shared" si="45"/>
        <v>984.82659225725979</v>
      </c>
      <c r="BD17" s="13">
        <f t="shared" si="45"/>
        <v>1033.9159186699978</v>
      </c>
      <c r="BE17" s="13">
        <f t="shared" si="45"/>
        <v>1083.0052450827357</v>
      </c>
      <c r="BF17" s="13">
        <f t="shared" si="45"/>
        <v>1132.0945714954737</v>
      </c>
      <c r="BG17" s="13">
        <f t="shared" si="45"/>
        <v>1181.1838979082117</v>
      </c>
      <c r="BH17" s="13">
        <f t="shared" si="45"/>
        <v>1230.2732243209498</v>
      </c>
      <c r="BI17" s="13">
        <f t="shared" si="45"/>
        <v>1279.3625507336878</v>
      </c>
      <c r="BJ17" s="13">
        <f t="shared" si="45"/>
        <v>1328.4518771464259</v>
      </c>
      <c r="BK17" s="13">
        <f t="shared" si="45"/>
        <v>1377.5412035591639</v>
      </c>
      <c r="BL17" s="13">
        <f t="shared" si="45"/>
        <v>1426.630529971902</v>
      </c>
      <c r="BM17" s="13">
        <f t="shared" ref="BM17:CR17" si="46">$AC17*BM4+$AD17</f>
        <v>1475.71985638464</v>
      </c>
      <c r="BN17" s="13">
        <f t="shared" si="46"/>
        <v>1524.8091827973781</v>
      </c>
      <c r="BO17" s="13">
        <f t="shared" si="46"/>
        <v>1573.8985092101161</v>
      </c>
      <c r="BP17" s="13">
        <f t="shared" si="46"/>
        <v>1622.9878356228542</v>
      </c>
      <c r="BQ17" s="13">
        <f t="shared" si="46"/>
        <v>1672.0771620355922</v>
      </c>
      <c r="BR17" s="13">
        <f t="shared" si="46"/>
        <v>1721.1664884483303</v>
      </c>
      <c r="BS17" s="13">
        <f t="shared" si="46"/>
        <v>1770.2558148610683</v>
      </c>
      <c r="BT17" s="13">
        <f t="shared" si="46"/>
        <v>1819.3451412738063</v>
      </c>
      <c r="BU17" s="13">
        <f t="shared" si="46"/>
        <v>1868.4344676865444</v>
      </c>
      <c r="BV17" s="13">
        <f t="shared" si="46"/>
        <v>1917.5237940992822</v>
      </c>
      <c r="BW17" s="13">
        <f t="shared" si="46"/>
        <v>1966.6131205120205</v>
      </c>
      <c r="BX17" s="13">
        <f t="shared" si="46"/>
        <v>2015.7024469247585</v>
      </c>
      <c r="BY17" s="13">
        <f t="shared" si="46"/>
        <v>2064.7917733374966</v>
      </c>
      <c r="BZ17" s="13">
        <f t="shared" si="46"/>
        <v>2113.8810997502346</v>
      </c>
      <c r="CA17" s="13">
        <f t="shared" si="46"/>
        <v>2162.9704261629727</v>
      </c>
      <c r="CB17" s="13">
        <f t="shared" si="46"/>
        <v>2212.0597525757107</v>
      </c>
      <c r="CC17" s="13">
        <f t="shared" si="46"/>
        <v>2261.1490789884483</v>
      </c>
      <c r="CD17" s="13">
        <f t="shared" si="46"/>
        <v>2310.2384054011864</v>
      </c>
      <c r="CE17" s="13">
        <f t="shared" si="46"/>
        <v>2359.3277318139244</v>
      </c>
      <c r="CF17" s="13">
        <f t="shared" si="46"/>
        <v>2408.4170582266624</v>
      </c>
      <c r="CG17" s="13">
        <f t="shared" si="46"/>
        <v>2457.5063846394005</v>
      </c>
      <c r="CH17" s="13">
        <f t="shared" si="46"/>
        <v>2506.5957110521385</v>
      </c>
      <c r="CI17" s="13">
        <f t="shared" si="46"/>
        <v>2555.6850374648766</v>
      </c>
      <c r="CJ17" s="13">
        <f t="shared" si="46"/>
        <v>2604.7743638776146</v>
      </c>
      <c r="CK17" s="13">
        <f t="shared" si="46"/>
        <v>2653.8636902903527</v>
      </c>
      <c r="CL17" s="13">
        <f t="shared" si="46"/>
        <v>2702.9530167030907</v>
      </c>
      <c r="CM17" s="13">
        <f t="shared" si="46"/>
        <v>2752.0423431158288</v>
      </c>
      <c r="CN17" s="13">
        <f t="shared" si="46"/>
        <v>2801.1316695285668</v>
      </c>
      <c r="CO17" s="13">
        <f t="shared" si="46"/>
        <v>2850.2209959413049</v>
      </c>
      <c r="CP17" s="13">
        <f t="shared" si="46"/>
        <v>2899.3103223540429</v>
      </c>
      <c r="CQ17" s="13">
        <f t="shared" si="46"/>
        <v>2948.399648766781</v>
      </c>
      <c r="CR17" s="13">
        <f t="shared" si="46"/>
        <v>2997.488975179519</v>
      </c>
      <c r="CS17" s="13">
        <f t="shared" ref="CS17:DA17" si="47">$AC17*CS4+$AD17</f>
        <v>3046.578301592257</v>
      </c>
      <c r="CT17" s="13">
        <f t="shared" si="47"/>
        <v>3095.6676280049951</v>
      </c>
      <c r="CU17" s="13">
        <f t="shared" si="47"/>
        <v>3144.7569544177331</v>
      </c>
      <c r="CV17" s="13">
        <f t="shared" si="47"/>
        <v>3193.8462808304712</v>
      </c>
      <c r="CW17" s="13">
        <f t="shared" si="47"/>
        <v>3242.9356072432092</v>
      </c>
      <c r="CX17" s="13">
        <f t="shared" si="47"/>
        <v>3292.0249336559473</v>
      </c>
      <c r="CY17" s="13">
        <f t="shared" si="47"/>
        <v>3341.1142600686853</v>
      </c>
      <c r="CZ17" s="13">
        <f t="shared" si="47"/>
        <v>3390.2035864814234</v>
      </c>
      <c r="DA17" s="14">
        <f t="shared" si="47"/>
        <v>3439.2929128941614</v>
      </c>
    </row>
    <row r="18" spans="1:105" x14ac:dyDescent="0.25">
      <c r="W18">
        <f t="shared" si="13"/>
        <v>13</v>
      </c>
      <c r="X18" s="12">
        <f t="shared" si="2"/>
        <v>1082.5249765844521</v>
      </c>
      <c r="Y18">
        <f t="shared" si="3"/>
        <v>1660.7883234467686</v>
      </c>
      <c r="Z18">
        <f t="shared" si="4"/>
        <v>2249.1951295660319</v>
      </c>
      <c r="AA18">
        <f t="shared" si="5"/>
        <v>2843.845847642835</v>
      </c>
      <c r="AB18" s="14">
        <f t="shared" si="6"/>
        <v>3435.2238526381516</v>
      </c>
      <c r="AC18" cm="1">
        <f t="array" ref="AC18:AD18">LINEST(X18:AB18,$X$4:$AB$4)</f>
        <v>49.070460635862219</v>
      </c>
      <c r="AD18">
        <v>-101.0664845457386</v>
      </c>
      <c r="AF18">
        <f t="shared" si="14"/>
        <v>13</v>
      </c>
      <c r="AG18" s="12">
        <f t="shared" ref="AG18:BL18" si="48">$AC18*AG4+$AD18</f>
        <v>-101.0664845457386</v>
      </c>
      <c r="AH18" s="13">
        <f t="shared" si="48"/>
        <v>-51.996023909876385</v>
      </c>
      <c r="AI18" s="13">
        <f t="shared" si="48"/>
        <v>-2.9255632740141664</v>
      </c>
      <c r="AJ18" s="13">
        <f t="shared" si="48"/>
        <v>46.144897361848052</v>
      </c>
      <c r="AK18" s="13">
        <f t="shared" si="48"/>
        <v>95.215357997710271</v>
      </c>
      <c r="AL18" s="13">
        <f t="shared" si="48"/>
        <v>144.28581863357249</v>
      </c>
      <c r="AM18" s="13">
        <f t="shared" si="48"/>
        <v>193.35627926943471</v>
      </c>
      <c r="AN18" s="13">
        <f t="shared" si="48"/>
        <v>242.42673990529693</v>
      </c>
      <c r="AO18" s="13">
        <f t="shared" si="48"/>
        <v>291.49720054115915</v>
      </c>
      <c r="AP18" s="13">
        <f t="shared" si="48"/>
        <v>340.56766117702136</v>
      </c>
      <c r="AQ18" s="13">
        <f t="shared" si="48"/>
        <v>389.63812181288358</v>
      </c>
      <c r="AR18" s="13">
        <f t="shared" si="48"/>
        <v>438.7085824487458</v>
      </c>
      <c r="AS18" s="13">
        <f t="shared" si="48"/>
        <v>487.77904308460802</v>
      </c>
      <c r="AT18" s="13">
        <f t="shared" si="48"/>
        <v>536.84950372047024</v>
      </c>
      <c r="AU18" s="13">
        <f t="shared" si="48"/>
        <v>585.91996435633246</v>
      </c>
      <c r="AV18" s="13">
        <f t="shared" si="48"/>
        <v>634.99042499219468</v>
      </c>
      <c r="AW18" s="13">
        <f t="shared" si="48"/>
        <v>684.06088562805689</v>
      </c>
      <c r="AX18" s="13">
        <f t="shared" si="48"/>
        <v>733.13134626391911</v>
      </c>
      <c r="AY18" s="13">
        <f t="shared" si="48"/>
        <v>782.20180689978133</v>
      </c>
      <c r="AZ18" s="13">
        <f t="shared" si="48"/>
        <v>831.27226753564355</v>
      </c>
      <c r="BA18" s="13">
        <f t="shared" si="48"/>
        <v>880.34272817150577</v>
      </c>
      <c r="BB18" s="13">
        <f t="shared" si="48"/>
        <v>929.41318880736799</v>
      </c>
      <c r="BC18" s="13">
        <f t="shared" si="48"/>
        <v>978.48364944323021</v>
      </c>
      <c r="BD18" s="13">
        <f t="shared" si="48"/>
        <v>1027.5541100790924</v>
      </c>
      <c r="BE18" s="13">
        <f t="shared" si="48"/>
        <v>1076.6245707149546</v>
      </c>
      <c r="BF18" s="13">
        <f t="shared" si="48"/>
        <v>1125.6950313508169</v>
      </c>
      <c r="BG18" s="13">
        <f t="shared" si="48"/>
        <v>1174.7654919866791</v>
      </c>
      <c r="BH18" s="13">
        <f t="shared" si="48"/>
        <v>1223.8359526225413</v>
      </c>
      <c r="BI18" s="13">
        <f t="shared" si="48"/>
        <v>1272.9064132584035</v>
      </c>
      <c r="BJ18" s="13">
        <f t="shared" si="48"/>
        <v>1321.9768738942657</v>
      </c>
      <c r="BK18" s="13">
        <f t="shared" si="48"/>
        <v>1371.047334530128</v>
      </c>
      <c r="BL18" s="13">
        <f t="shared" si="48"/>
        <v>1420.1177951659902</v>
      </c>
      <c r="BM18" s="13">
        <f t="shared" ref="BM18:CR18" si="49">$AC18*BM4+$AD18</f>
        <v>1469.1882558018524</v>
      </c>
      <c r="BN18" s="13">
        <f t="shared" si="49"/>
        <v>1518.2587164377146</v>
      </c>
      <c r="BO18" s="13">
        <f t="shared" si="49"/>
        <v>1567.3291770735768</v>
      </c>
      <c r="BP18" s="13">
        <f t="shared" si="49"/>
        <v>1616.399637709439</v>
      </c>
      <c r="BQ18" s="13">
        <f t="shared" si="49"/>
        <v>1665.4700983453013</v>
      </c>
      <c r="BR18" s="13">
        <f t="shared" si="49"/>
        <v>1714.5405589811635</v>
      </c>
      <c r="BS18" s="13">
        <f t="shared" si="49"/>
        <v>1763.6110196170257</v>
      </c>
      <c r="BT18" s="13">
        <f t="shared" si="49"/>
        <v>1812.6814802528879</v>
      </c>
      <c r="BU18" s="13">
        <f t="shared" si="49"/>
        <v>1861.7519408887501</v>
      </c>
      <c r="BV18" s="13">
        <f t="shared" si="49"/>
        <v>1910.8224015246124</v>
      </c>
      <c r="BW18" s="13">
        <f t="shared" si="49"/>
        <v>1959.8928621604746</v>
      </c>
      <c r="BX18" s="13">
        <f t="shared" si="49"/>
        <v>2008.9633227963368</v>
      </c>
      <c r="BY18" s="13">
        <f t="shared" si="49"/>
        <v>2058.033783432199</v>
      </c>
      <c r="BZ18" s="13">
        <f t="shared" si="49"/>
        <v>2107.1042440680612</v>
      </c>
      <c r="CA18" s="13">
        <f t="shared" si="49"/>
        <v>2156.1747047039235</v>
      </c>
      <c r="CB18" s="13">
        <f t="shared" si="49"/>
        <v>2205.2451653397857</v>
      </c>
      <c r="CC18" s="13">
        <f t="shared" si="49"/>
        <v>2254.3156259756479</v>
      </c>
      <c r="CD18" s="13">
        <f t="shared" si="49"/>
        <v>2303.3860866115101</v>
      </c>
      <c r="CE18" s="13">
        <f t="shared" si="49"/>
        <v>2352.4565472473723</v>
      </c>
      <c r="CF18" s="13">
        <f t="shared" si="49"/>
        <v>2401.5270078832345</v>
      </c>
      <c r="CG18" s="13">
        <f t="shared" si="49"/>
        <v>2450.5974685190968</v>
      </c>
      <c r="CH18" s="13">
        <f t="shared" si="49"/>
        <v>2499.667929154959</v>
      </c>
      <c r="CI18" s="13">
        <f t="shared" si="49"/>
        <v>2548.7383897908212</v>
      </c>
      <c r="CJ18" s="13">
        <f t="shared" si="49"/>
        <v>2597.8088504266834</v>
      </c>
      <c r="CK18" s="13">
        <f t="shared" si="49"/>
        <v>2646.8793110625456</v>
      </c>
      <c r="CL18" s="13">
        <f t="shared" si="49"/>
        <v>2695.9497716984079</v>
      </c>
      <c r="CM18" s="13">
        <f t="shared" si="49"/>
        <v>2745.0202323342701</v>
      </c>
      <c r="CN18" s="13">
        <f t="shared" si="49"/>
        <v>2794.0906929701323</v>
      </c>
      <c r="CO18" s="13">
        <f t="shared" si="49"/>
        <v>2843.1611536059945</v>
      </c>
      <c r="CP18" s="13">
        <f t="shared" si="49"/>
        <v>2892.2316142418567</v>
      </c>
      <c r="CQ18" s="13">
        <f t="shared" si="49"/>
        <v>2941.302074877719</v>
      </c>
      <c r="CR18" s="13">
        <f t="shared" si="49"/>
        <v>2990.3725355135812</v>
      </c>
      <c r="CS18" s="13">
        <f t="shared" ref="CS18:DA18" si="50">$AC18*CS4+$AD18</f>
        <v>3039.4429961494434</v>
      </c>
      <c r="CT18" s="13">
        <f t="shared" si="50"/>
        <v>3088.5134567853056</v>
      </c>
      <c r="CU18" s="13">
        <f t="shared" si="50"/>
        <v>3137.5839174211678</v>
      </c>
      <c r="CV18" s="13">
        <f t="shared" si="50"/>
        <v>3186.65437805703</v>
      </c>
      <c r="CW18" s="13">
        <f t="shared" si="50"/>
        <v>3235.7248386928923</v>
      </c>
      <c r="CX18" s="13">
        <f t="shared" si="50"/>
        <v>3284.7952993287545</v>
      </c>
      <c r="CY18" s="13">
        <f t="shared" si="50"/>
        <v>3333.8657599646167</v>
      </c>
      <c r="CZ18" s="13">
        <f t="shared" si="50"/>
        <v>3382.9362206004789</v>
      </c>
      <c r="DA18" s="14">
        <f t="shared" si="50"/>
        <v>3432.0066812363411</v>
      </c>
    </row>
    <row r="19" spans="1:105" x14ac:dyDescent="0.25">
      <c r="W19">
        <f t="shared" si="13"/>
        <v>14</v>
      </c>
      <c r="X19" s="12">
        <f t="shared" si="2"/>
        <v>1075.6278488916641</v>
      </c>
      <c r="Y19">
        <f t="shared" si="3"/>
        <v>1654.7539806431471</v>
      </c>
      <c r="Z19">
        <f t="shared" si="4"/>
        <v>2242.5925694661255</v>
      </c>
      <c r="AA19">
        <f t="shared" si="5"/>
        <v>2836.671870121761</v>
      </c>
      <c r="AB19" s="14">
        <f t="shared" si="6"/>
        <v>3427.7645956915389</v>
      </c>
      <c r="AC19" cm="1">
        <f t="array" ref="AC19:AD19">LINEST(X19:AB19,$X$4:$AB$4)</f>
        <v>49.051594858986356</v>
      </c>
      <c r="AD19">
        <v>-106.99438026849793</v>
      </c>
      <c r="AF19">
        <f t="shared" si="14"/>
        <v>14</v>
      </c>
      <c r="AG19" s="12">
        <f t="shared" ref="AG19:BL19" si="51">$AC19*AG4+$AD19</f>
        <v>-106.99438026849793</v>
      </c>
      <c r="AH19" s="13">
        <f t="shared" si="51"/>
        <v>-57.942785409511579</v>
      </c>
      <c r="AI19" s="13">
        <f t="shared" si="51"/>
        <v>-8.8911905505252236</v>
      </c>
      <c r="AJ19" s="13">
        <f t="shared" si="51"/>
        <v>40.160404308461125</v>
      </c>
      <c r="AK19" s="13">
        <f t="shared" si="51"/>
        <v>89.211999167447487</v>
      </c>
      <c r="AL19" s="13">
        <f t="shared" si="51"/>
        <v>138.26359402643385</v>
      </c>
      <c r="AM19" s="13">
        <f t="shared" si="51"/>
        <v>187.31518888542018</v>
      </c>
      <c r="AN19" s="13">
        <f t="shared" si="51"/>
        <v>236.36678374440658</v>
      </c>
      <c r="AO19" s="13">
        <f t="shared" si="51"/>
        <v>285.41837860339291</v>
      </c>
      <c r="AP19" s="13">
        <f t="shared" si="51"/>
        <v>334.46997346237924</v>
      </c>
      <c r="AQ19" s="13">
        <f t="shared" si="51"/>
        <v>383.52156832136563</v>
      </c>
      <c r="AR19" s="13">
        <f t="shared" si="51"/>
        <v>432.57316318035203</v>
      </c>
      <c r="AS19" s="13">
        <f t="shared" si="51"/>
        <v>481.6247580393383</v>
      </c>
      <c r="AT19" s="13">
        <f t="shared" si="51"/>
        <v>530.67635289832469</v>
      </c>
      <c r="AU19" s="13">
        <f t="shared" si="51"/>
        <v>579.72794775731109</v>
      </c>
      <c r="AV19" s="13">
        <f t="shared" si="51"/>
        <v>628.77954261629736</v>
      </c>
      <c r="AW19" s="13">
        <f t="shared" si="51"/>
        <v>677.83113747528375</v>
      </c>
      <c r="AX19" s="13">
        <f t="shared" si="51"/>
        <v>726.88273233427014</v>
      </c>
      <c r="AY19" s="13">
        <f t="shared" si="51"/>
        <v>775.93432719325642</v>
      </c>
      <c r="AZ19" s="13">
        <f t="shared" si="51"/>
        <v>824.98592205224281</v>
      </c>
      <c r="BA19" s="13">
        <f t="shared" si="51"/>
        <v>874.0375169112292</v>
      </c>
      <c r="BB19" s="13">
        <f t="shared" si="51"/>
        <v>923.0891117702156</v>
      </c>
      <c r="BC19" s="13">
        <f t="shared" si="51"/>
        <v>972.14070662920199</v>
      </c>
      <c r="BD19" s="13">
        <f t="shared" si="51"/>
        <v>1021.1923014881881</v>
      </c>
      <c r="BE19" s="13">
        <f t="shared" si="51"/>
        <v>1070.2438963471745</v>
      </c>
      <c r="BF19" s="13">
        <f t="shared" si="51"/>
        <v>1119.2954912061609</v>
      </c>
      <c r="BG19" s="13">
        <f t="shared" si="51"/>
        <v>1168.3470860651473</v>
      </c>
      <c r="BH19" s="13">
        <f t="shared" si="51"/>
        <v>1217.3986809241337</v>
      </c>
      <c r="BI19" s="13">
        <f t="shared" si="51"/>
        <v>1266.4502757831201</v>
      </c>
      <c r="BJ19" s="13">
        <f t="shared" si="51"/>
        <v>1315.5018706421063</v>
      </c>
      <c r="BK19" s="13">
        <f t="shared" si="51"/>
        <v>1364.5534655010927</v>
      </c>
      <c r="BL19" s="13">
        <f t="shared" si="51"/>
        <v>1413.6050603600791</v>
      </c>
      <c r="BM19" s="13">
        <f t="shared" ref="BM19:CR19" si="52">$AC19*BM4+$AD19</f>
        <v>1462.6566552190654</v>
      </c>
      <c r="BN19" s="13">
        <f t="shared" si="52"/>
        <v>1511.7082500780518</v>
      </c>
      <c r="BO19" s="13">
        <f t="shared" si="52"/>
        <v>1560.7598449370382</v>
      </c>
      <c r="BP19" s="13">
        <f t="shared" si="52"/>
        <v>1609.8114397960246</v>
      </c>
      <c r="BQ19" s="13">
        <f t="shared" si="52"/>
        <v>1658.8630346550108</v>
      </c>
      <c r="BR19" s="13">
        <f t="shared" si="52"/>
        <v>1707.9146295139972</v>
      </c>
      <c r="BS19" s="13">
        <f t="shared" si="52"/>
        <v>1756.9662243729836</v>
      </c>
      <c r="BT19" s="13">
        <f t="shared" si="52"/>
        <v>1806.01781923197</v>
      </c>
      <c r="BU19" s="13">
        <f t="shared" si="52"/>
        <v>1855.0694140909563</v>
      </c>
      <c r="BV19" s="13">
        <f t="shared" si="52"/>
        <v>1904.1210089499427</v>
      </c>
      <c r="BW19" s="13">
        <f t="shared" si="52"/>
        <v>1953.1726038089291</v>
      </c>
      <c r="BX19" s="13">
        <f t="shared" si="52"/>
        <v>2002.2241986679155</v>
      </c>
      <c r="BY19" s="13">
        <f t="shared" si="52"/>
        <v>2051.2757935269019</v>
      </c>
      <c r="BZ19" s="13">
        <f t="shared" si="52"/>
        <v>2100.3273883858878</v>
      </c>
      <c r="CA19" s="13">
        <f t="shared" si="52"/>
        <v>2149.3789832448742</v>
      </c>
      <c r="CB19" s="13">
        <f t="shared" si="52"/>
        <v>2198.4305781038606</v>
      </c>
      <c r="CC19" s="13">
        <f t="shared" si="52"/>
        <v>2247.482172962847</v>
      </c>
      <c r="CD19" s="13">
        <f t="shared" si="52"/>
        <v>2296.5337678218334</v>
      </c>
      <c r="CE19" s="13">
        <f t="shared" si="52"/>
        <v>2345.5853626808198</v>
      </c>
      <c r="CF19" s="13">
        <f t="shared" si="52"/>
        <v>2394.6369575398062</v>
      </c>
      <c r="CG19" s="13">
        <f t="shared" si="52"/>
        <v>2443.6885523987926</v>
      </c>
      <c r="CH19" s="13">
        <f t="shared" si="52"/>
        <v>2492.740147257779</v>
      </c>
      <c r="CI19" s="13">
        <f t="shared" si="52"/>
        <v>2541.7917421167654</v>
      </c>
      <c r="CJ19" s="13">
        <f t="shared" si="52"/>
        <v>2590.8433369757518</v>
      </c>
      <c r="CK19" s="13">
        <f t="shared" si="52"/>
        <v>2639.8949318347381</v>
      </c>
      <c r="CL19" s="13">
        <f t="shared" si="52"/>
        <v>2688.9465266937245</v>
      </c>
      <c r="CM19" s="13">
        <f t="shared" si="52"/>
        <v>2737.9981215527105</v>
      </c>
      <c r="CN19" s="13">
        <f t="shared" si="52"/>
        <v>2787.0497164116969</v>
      </c>
      <c r="CO19" s="13">
        <f t="shared" si="52"/>
        <v>2836.1013112706833</v>
      </c>
      <c r="CP19" s="13">
        <f t="shared" si="52"/>
        <v>2885.1529061296696</v>
      </c>
      <c r="CQ19" s="13">
        <f t="shared" si="52"/>
        <v>2934.204500988656</v>
      </c>
      <c r="CR19" s="13">
        <f t="shared" si="52"/>
        <v>2983.2560958476424</v>
      </c>
      <c r="CS19" s="13">
        <f t="shared" ref="CS19:DA19" si="53">$AC19*CS4+$AD19</f>
        <v>3032.3076907066288</v>
      </c>
      <c r="CT19" s="13">
        <f t="shared" si="53"/>
        <v>3081.3592855656152</v>
      </c>
      <c r="CU19" s="13">
        <f t="shared" si="53"/>
        <v>3130.4108804246016</v>
      </c>
      <c r="CV19" s="13">
        <f t="shared" si="53"/>
        <v>3179.462475283588</v>
      </c>
      <c r="CW19" s="13">
        <f t="shared" si="53"/>
        <v>3228.5140701425744</v>
      </c>
      <c r="CX19" s="13">
        <f t="shared" si="53"/>
        <v>3277.5656650015608</v>
      </c>
      <c r="CY19" s="13">
        <f t="shared" si="53"/>
        <v>3326.6172598605472</v>
      </c>
      <c r="CZ19" s="13">
        <f t="shared" si="53"/>
        <v>3375.6688547195331</v>
      </c>
      <c r="DA19" s="14">
        <f t="shared" si="53"/>
        <v>3424.7204495785195</v>
      </c>
    </row>
    <row r="20" spans="1:105" x14ac:dyDescent="0.25">
      <c r="W20">
        <f t="shared" si="13"/>
        <v>15</v>
      </c>
      <c r="X20" s="12">
        <f t="shared" si="2"/>
        <v>1068.7307211988762</v>
      </c>
      <c r="Y20">
        <f t="shared" si="3"/>
        <v>1648.7196378395254</v>
      </c>
      <c r="Z20">
        <f t="shared" si="4"/>
        <v>2235.9900093662191</v>
      </c>
      <c r="AA20">
        <f t="shared" si="5"/>
        <v>2829.497892600687</v>
      </c>
      <c r="AB20" s="14">
        <f t="shared" si="6"/>
        <v>3420.3053387449263</v>
      </c>
      <c r="AC20" cm="1">
        <f t="array" ref="AC20:AD20">LINEST(X20:AB20,$X$4:$AB$4)</f>
        <v>49.032729082110507</v>
      </c>
      <c r="AD20">
        <v>-112.92227599125727</v>
      </c>
      <c r="AF20">
        <f t="shared" si="14"/>
        <v>15</v>
      </c>
      <c r="AG20" s="12">
        <f t="shared" ref="AG20:BL20" si="54">$AC20*AG4+$AD20</f>
        <v>-112.92227599125727</v>
      </c>
      <c r="AH20" s="13">
        <f t="shared" si="54"/>
        <v>-63.889546909146759</v>
      </c>
      <c r="AI20" s="13">
        <f t="shared" si="54"/>
        <v>-14.856817827036252</v>
      </c>
      <c r="AJ20" s="13">
        <f t="shared" si="54"/>
        <v>34.175911255074254</v>
      </c>
      <c r="AK20" s="13">
        <f t="shared" si="54"/>
        <v>83.208640337184761</v>
      </c>
      <c r="AL20" s="13">
        <f t="shared" si="54"/>
        <v>132.24136941929527</v>
      </c>
      <c r="AM20" s="13">
        <f t="shared" si="54"/>
        <v>181.27409850140577</v>
      </c>
      <c r="AN20" s="13">
        <f t="shared" si="54"/>
        <v>230.30682758351628</v>
      </c>
      <c r="AO20" s="13">
        <f t="shared" si="54"/>
        <v>279.33955666562679</v>
      </c>
      <c r="AP20" s="13">
        <f t="shared" si="54"/>
        <v>328.37228574773729</v>
      </c>
      <c r="AQ20" s="13">
        <f t="shared" si="54"/>
        <v>377.4050148298478</v>
      </c>
      <c r="AR20" s="13">
        <f t="shared" si="54"/>
        <v>426.43774391195825</v>
      </c>
      <c r="AS20" s="13">
        <f t="shared" si="54"/>
        <v>475.47047299406881</v>
      </c>
      <c r="AT20" s="13">
        <f t="shared" si="54"/>
        <v>524.50320207617938</v>
      </c>
      <c r="AU20" s="13">
        <f t="shared" si="54"/>
        <v>573.53593115828983</v>
      </c>
      <c r="AV20" s="13">
        <f t="shared" si="54"/>
        <v>622.56866024040028</v>
      </c>
      <c r="AW20" s="13">
        <f t="shared" si="54"/>
        <v>671.60138932251084</v>
      </c>
      <c r="AX20" s="13">
        <f t="shared" si="54"/>
        <v>720.6341184046214</v>
      </c>
      <c r="AY20" s="13">
        <f t="shared" si="54"/>
        <v>769.66684748673185</v>
      </c>
      <c r="AZ20" s="13">
        <f t="shared" si="54"/>
        <v>818.6995765688423</v>
      </c>
      <c r="BA20" s="13">
        <f t="shared" si="54"/>
        <v>867.73230565095287</v>
      </c>
      <c r="BB20" s="13">
        <f t="shared" si="54"/>
        <v>916.76503473306343</v>
      </c>
      <c r="BC20" s="13">
        <f t="shared" si="54"/>
        <v>965.79776381517377</v>
      </c>
      <c r="BD20" s="13">
        <f t="shared" si="54"/>
        <v>1014.8304928972843</v>
      </c>
      <c r="BE20" s="13">
        <f t="shared" si="54"/>
        <v>1063.8632219793949</v>
      </c>
      <c r="BF20" s="13">
        <f t="shared" si="54"/>
        <v>1112.8959510615055</v>
      </c>
      <c r="BG20" s="13">
        <f t="shared" si="54"/>
        <v>1161.928680143616</v>
      </c>
      <c r="BH20" s="13">
        <f t="shared" si="54"/>
        <v>1210.9614092257264</v>
      </c>
      <c r="BI20" s="13">
        <f t="shared" si="54"/>
        <v>1259.9941383078369</v>
      </c>
      <c r="BJ20" s="13">
        <f t="shared" si="54"/>
        <v>1309.0268673899475</v>
      </c>
      <c r="BK20" s="13">
        <f t="shared" si="54"/>
        <v>1358.0595964720578</v>
      </c>
      <c r="BL20" s="13">
        <f t="shared" si="54"/>
        <v>1407.0923255541684</v>
      </c>
      <c r="BM20" s="13">
        <f t="shared" ref="BM20:CR20" si="55">$AC20*BM4+$AD20</f>
        <v>1456.1250546362789</v>
      </c>
      <c r="BN20" s="13">
        <f t="shared" si="55"/>
        <v>1505.1577837183895</v>
      </c>
      <c r="BO20" s="13">
        <f t="shared" si="55"/>
        <v>1554.1905128005001</v>
      </c>
      <c r="BP20" s="13">
        <f t="shared" si="55"/>
        <v>1603.2232418826104</v>
      </c>
      <c r="BQ20" s="13">
        <f t="shared" si="55"/>
        <v>1652.255970964721</v>
      </c>
      <c r="BR20" s="13">
        <f t="shared" si="55"/>
        <v>1701.2887000468315</v>
      </c>
      <c r="BS20" s="13">
        <f t="shared" si="55"/>
        <v>1750.3214291289419</v>
      </c>
      <c r="BT20" s="13">
        <f t="shared" si="55"/>
        <v>1799.3541582110524</v>
      </c>
      <c r="BU20" s="13">
        <f t="shared" si="55"/>
        <v>1848.386887293163</v>
      </c>
      <c r="BV20" s="13">
        <f t="shared" si="55"/>
        <v>1897.4196163752736</v>
      </c>
      <c r="BW20" s="13">
        <f t="shared" si="55"/>
        <v>1946.4523454573841</v>
      </c>
      <c r="BX20" s="13">
        <f t="shared" si="55"/>
        <v>1995.4850745394947</v>
      </c>
      <c r="BY20" s="13">
        <f t="shared" si="55"/>
        <v>2044.5178036216048</v>
      </c>
      <c r="BZ20" s="13">
        <f t="shared" si="55"/>
        <v>2093.5505327037154</v>
      </c>
      <c r="CA20" s="13">
        <f t="shared" si="55"/>
        <v>2142.5832617858259</v>
      </c>
      <c r="CB20" s="13">
        <f t="shared" si="55"/>
        <v>2191.6159908679365</v>
      </c>
      <c r="CC20" s="13">
        <f t="shared" si="55"/>
        <v>2240.6487199500471</v>
      </c>
      <c r="CD20" s="13">
        <f t="shared" si="55"/>
        <v>2289.6814490321576</v>
      </c>
      <c r="CE20" s="13">
        <f t="shared" si="55"/>
        <v>2338.7141781142682</v>
      </c>
      <c r="CF20" s="13">
        <f t="shared" si="55"/>
        <v>2387.7469071963787</v>
      </c>
      <c r="CG20" s="13">
        <f t="shared" si="55"/>
        <v>2436.7796362784893</v>
      </c>
      <c r="CH20" s="13">
        <f t="shared" si="55"/>
        <v>2485.8123653605994</v>
      </c>
      <c r="CI20" s="13">
        <f t="shared" si="55"/>
        <v>2534.84509444271</v>
      </c>
      <c r="CJ20" s="13">
        <f t="shared" si="55"/>
        <v>2583.8778235248205</v>
      </c>
      <c r="CK20" s="13">
        <f t="shared" si="55"/>
        <v>2632.9105526069311</v>
      </c>
      <c r="CL20" s="13">
        <f t="shared" si="55"/>
        <v>2681.9432816890417</v>
      </c>
      <c r="CM20" s="13">
        <f t="shared" si="55"/>
        <v>2730.9760107711522</v>
      </c>
      <c r="CN20" s="13">
        <f t="shared" si="55"/>
        <v>2780.0087398532628</v>
      </c>
      <c r="CO20" s="13">
        <f t="shared" si="55"/>
        <v>2829.0414689353729</v>
      </c>
      <c r="CP20" s="13">
        <f t="shared" si="55"/>
        <v>2878.0741980174835</v>
      </c>
      <c r="CQ20" s="13">
        <f t="shared" si="55"/>
        <v>2927.106927099594</v>
      </c>
      <c r="CR20" s="13">
        <f t="shared" si="55"/>
        <v>2976.1396561817046</v>
      </c>
      <c r="CS20" s="13">
        <f t="shared" ref="CS20:DA20" si="56">$AC20*CS4+$AD20</f>
        <v>3025.1723852638152</v>
      </c>
      <c r="CT20" s="13">
        <f t="shared" si="56"/>
        <v>3074.2051143459257</v>
      </c>
      <c r="CU20" s="13">
        <f t="shared" si="56"/>
        <v>3123.2378434280363</v>
      </c>
      <c r="CV20" s="13">
        <f t="shared" si="56"/>
        <v>3172.2705725101468</v>
      </c>
      <c r="CW20" s="13">
        <f t="shared" si="56"/>
        <v>3221.3033015922574</v>
      </c>
      <c r="CX20" s="13">
        <f t="shared" si="56"/>
        <v>3270.3360306743675</v>
      </c>
      <c r="CY20" s="13">
        <f t="shared" si="56"/>
        <v>3319.3687597564781</v>
      </c>
      <c r="CZ20" s="13">
        <f t="shared" si="56"/>
        <v>3368.4014888385886</v>
      </c>
      <c r="DA20" s="14">
        <f t="shared" si="56"/>
        <v>3417.4342179206992</v>
      </c>
    </row>
    <row r="21" spans="1:105" x14ac:dyDescent="0.25">
      <c r="W21">
        <f t="shared" si="13"/>
        <v>16</v>
      </c>
      <c r="X21" s="12">
        <f t="shared" si="2"/>
        <v>1061.8335935060882</v>
      </c>
      <c r="Y21">
        <f t="shared" si="3"/>
        <v>1642.6852950359039</v>
      </c>
      <c r="Z21">
        <f t="shared" si="4"/>
        <v>2229.3874492663131</v>
      </c>
      <c r="AA21">
        <f t="shared" si="5"/>
        <v>2822.323915079613</v>
      </c>
      <c r="AB21" s="14">
        <f t="shared" si="6"/>
        <v>3412.8460817983137</v>
      </c>
      <c r="AC21" cm="1">
        <f t="array" ref="AC21:AD21">LINEST(X21:AB21,$X$4:$AB$4)</f>
        <v>49.013863305234672</v>
      </c>
      <c r="AD21">
        <v>-118.85017171401796</v>
      </c>
      <c r="AF21">
        <f t="shared" si="14"/>
        <v>16</v>
      </c>
      <c r="AG21" s="12">
        <f t="shared" ref="AG21:BL21" si="57">$AC21*AG4+$AD21</f>
        <v>-118.85017171401796</v>
      </c>
      <c r="AH21" s="13">
        <f t="shared" si="57"/>
        <v>-69.836308408783282</v>
      </c>
      <c r="AI21" s="13">
        <f t="shared" si="57"/>
        <v>-20.822445103548617</v>
      </c>
      <c r="AJ21" s="13">
        <f t="shared" si="57"/>
        <v>28.191418201686048</v>
      </c>
      <c r="AK21" s="13">
        <f t="shared" si="57"/>
        <v>77.205281506920727</v>
      </c>
      <c r="AL21" s="13">
        <f t="shared" si="57"/>
        <v>126.21914481215541</v>
      </c>
      <c r="AM21" s="13">
        <f t="shared" si="57"/>
        <v>175.23300811739006</v>
      </c>
      <c r="AN21" s="13">
        <f t="shared" si="57"/>
        <v>224.24687142262474</v>
      </c>
      <c r="AO21" s="13">
        <f t="shared" si="57"/>
        <v>273.26073472785941</v>
      </c>
      <c r="AP21" s="13">
        <f t="shared" si="57"/>
        <v>322.27459803309409</v>
      </c>
      <c r="AQ21" s="13">
        <f t="shared" si="57"/>
        <v>371.28846133832877</v>
      </c>
      <c r="AR21" s="13">
        <f t="shared" si="57"/>
        <v>420.30232464356345</v>
      </c>
      <c r="AS21" s="13">
        <f t="shared" si="57"/>
        <v>469.31618794879807</v>
      </c>
      <c r="AT21" s="13">
        <f t="shared" si="57"/>
        <v>518.33005125403281</v>
      </c>
      <c r="AU21" s="13">
        <f t="shared" si="57"/>
        <v>567.34391455926743</v>
      </c>
      <c r="AV21" s="13">
        <f t="shared" si="57"/>
        <v>616.35777786450217</v>
      </c>
      <c r="AW21" s="13">
        <f t="shared" si="57"/>
        <v>665.37164116973679</v>
      </c>
      <c r="AX21" s="13">
        <f t="shared" si="57"/>
        <v>714.38550447497141</v>
      </c>
      <c r="AY21" s="13">
        <f t="shared" si="57"/>
        <v>763.39936778020615</v>
      </c>
      <c r="AZ21" s="13">
        <f t="shared" si="57"/>
        <v>812.41323108544077</v>
      </c>
      <c r="BA21" s="13">
        <f t="shared" si="57"/>
        <v>861.42709439067551</v>
      </c>
      <c r="BB21" s="13">
        <f t="shared" si="57"/>
        <v>910.44095769591013</v>
      </c>
      <c r="BC21" s="13">
        <f t="shared" si="57"/>
        <v>959.45482100114486</v>
      </c>
      <c r="BD21" s="13">
        <f t="shared" si="57"/>
        <v>1008.4686843063796</v>
      </c>
      <c r="BE21" s="13">
        <f t="shared" si="57"/>
        <v>1057.4825476116141</v>
      </c>
      <c r="BF21" s="13">
        <f t="shared" si="57"/>
        <v>1106.4964109168488</v>
      </c>
      <c r="BG21" s="13">
        <f t="shared" si="57"/>
        <v>1155.5102742220836</v>
      </c>
      <c r="BH21" s="13">
        <f t="shared" si="57"/>
        <v>1204.5241375273181</v>
      </c>
      <c r="BI21" s="13">
        <f t="shared" si="57"/>
        <v>1253.5380008325528</v>
      </c>
      <c r="BJ21" s="13">
        <f t="shared" si="57"/>
        <v>1302.5518641377876</v>
      </c>
      <c r="BK21" s="13">
        <f t="shared" si="57"/>
        <v>1351.5657274430223</v>
      </c>
      <c r="BL21" s="13">
        <f t="shared" si="57"/>
        <v>1400.5795907482568</v>
      </c>
      <c r="BM21" s="13">
        <f t="shared" ref="BM21:CR21" si="58">$AC21*BM4+$AD21</f>
        <v>1449.5934540534915</v>
      </c>
      <c r="BN21" s="13">
        <f t="shared" si="58"/>
        <v>1498.6073173587263</v>
      </c>
      <c r="BO21" s="13">
        <f t="shared" si="58"/>
        <v>1547.6211806639608</v>
      </c>
      <c r="BP21" s="13">
        <f t="shared" si="58"/>
        <v>1596.6350439691955</v>
      </c>
      <c r="BQ21" s="13">
        <f t="shared" si="58"/>
        <v>1645.6489072744303</v>
      </c>
      <c r="BR21" s="13">
        <f t="shared" si="58"/>
        <v>1694.662770579665</v>
      </c>
      <c r="BS21" s="13">
        <f t="shared" si="58"/>
        <v>1743.6766338848995</v>
      </c>
      <c r="BT21" s="13">
        <f t="shared" si="58"/>
        <v>1792.6904971901342</v>
      </c>
      <c r="BU21" s="13">
        <f t="shared" si="58"/>
        <v>1841.704360495369</v>
      </c>
      <c r="BV21" s="13">
        <f t="shared" si="58"/>
        <v>1890.7182238006035</v>
      </c>
      <c r="BW21" s="13">
        <f t="shared" si="58"/>
        <v>1939.7320871058382</v>
      </c>
      <c r="BX21" s="13">
        <f t="shared" si="58"/>
        <v>1988.745950411073</v>
      </c>
      <c r="BY21" s="13">
        <f t="shared" si="58"/>
        <v>2037.7598137163077</v>
      </c>
      <c r="BZ21" s="13">
        <f t="shared" si="58"/>
        <v>2086.7736770215424</v>
      </c>
      <c r="CA21" s="13">
        <f t="shared" si="58"/>
        <v>2135.7875403267772</v>
      </c>
      <c r="CB21" s="13">
        <f t="shared" si="58"/>
        <v>2184.8014036320114</v>
      </c>
      <c r="CC21" s="13">
        <f t="shared" si="58"/>
        <v>2233.8152669372462</v>
      </c>
      <c r="CD21" s="13">
        <f t="shared" si="58"/>
        <v>2282.8291302424809</v>
      </c>
      <c r="CE21" s="13">
        <f t="shared" si="58"/>
        <v>2331.8429935477157</v>
      </c>
      <c r="CF21" s="13">
        <f t="shared" si="58"/>
        <v>2380.8568568529504</v>
      </c>
      <c r="CG21" s="13">
        <f t="shared" si="58"/>
        <v>2429.8707201581851</v>
      </c>
      <c r="CH21" s="13">
        <f t="shared" si="58"/>
        <v>2478.8845834634199</v>
      </c>
      <c r="CI21" s="13">
        <f t="shared" si="58"/>
        <v>2527.8984467686541</v>
      </c>
      <c r="CJ21" s="13">
        <f t="shared" si="58"/>
        <v>2576.9123100738889</v>
      </c>
      <c r="CK21" s="13">
        <f t="shared" si="58"/>
        <v>2625.9261733791236</v>
      </c>
      <c r="CL21" s="13">
        <f t="shared" si="58"/>
        <v>2674.9400366843583</v>
      </c>
      <c r="CM21" s="13">
        <f t="shared" si="58"/>
        <v>2723.9538999895931</v>
      </c>
      <c r="CN21" s="13">
        <f t="shared" si="58"/>
        <v>2772.9677632948278</v>
      </c>
      <c r="CO21" s="13">
        <f t="shared" si="58"/>
        <v>2821.9816266000626</v>
      </c>
      <c r="CP21" s="13">
        <f t="shared" si="58"/>
        <v>2870.9954899052968</v>
      </c>
      <c r="CQ21" s="13">
        <f t="shared" si="58"/>
        <v>2920.0093532105316</v>
      </c>
      <c r="CR21" s="13">
        <f t="shared" si="58"/>
        <v>2969.0232165157663</v>
      </c>
      <c r="CS21" s="13">
        <f t="shared" ref="CS21:DA21" si="59">$AC21*CS4+$AD21</f>
        <v>3018.037079821001</v>
      </c>
      <c r="CT21" s="13">
        <f t="shared" si="59"/>
        <v>3067.0509431262358</v>
      </c>
      <c r="CU21" s="13">
        <f t="shared" si="59"/>
        <v>3116.0648064314705</v>
      </c>
      <c r="CV21" s="13">
        <f t="shared" si="59"/>
        <v>3165.0786697367053</v>
      </c>
      <c r="CW21" s="13">
        <f t="shared" si="59"/>
        <v>3214.0925330419395</v>
      </c>
      <c r="CX21" s="13">
        <f t="shared" si="59"/>
        <v>3263.1063963471743</v>
      </c>
      <c r="CY21" s="13">
        <f t="shared" si="59"/>
        <v>3312.120259652409</v>
      </c>
      <c r="CZ21" s="13">
        <f t="shared" si="59"/>
        <v>3361.1341229576437</v>
      </c>
      <c r="DA21" s="14">
        <f t="shared" si="59"/>
        <v>3410.1479862628785</v>
      </c>
    </row>
    <row r="22" spans="1:105" x14ac:dyDescent="0.25">
      <c r="W22">
        <f t="shared" si="13"/>
        <v>17</v>
      </c>
      <c r="X22" s="12">
        <f t="shared" si="2"/>
        <v>1054.9364658132999</v>
      </c>
      <c r="Y22">
        <f t="shared" si="3"/>
        <v>1636.6509522322822</v>
      </c>
      <c r="Z22">
        <f t="shared" si="4"/>
        <v>2222.7848891664066</v>
      </c>
      <c r="AA22">
        <f t="shared" si="5"/>
        <v>2815.149937558539</v>
      </c>
      <c r="AB22" s="14">
        <f t="shared" si="6"/>
        <v>3405.386824851701</v>
      </c>
      <c r="AC22" cm="1">
        <f t="array" ref="AC22:AD22">LINEST(X22:AB22,$X$4:$AB$4)</f>
        <v>48.99499752835883</v>
      </c>
      <c r="AD22">
        <v>-124.7780674367782</v>
      </c>
      <c r="AF22">
        <f t="shared" si="14"/>
        <v>17</v>
      </c>
      <c r="AG22" s="12">
        <f t="shared" ref="AG22:BL22" si="60">$AC22*AG4+$AD22</f>
        <v>-124.7780674367782</v>
      </c>
      <c r="AH22" s="13">
        <f t="shared" si="60"/>
        <v>-75.783069908419378</v>
      </c>
      <c r="AI22" s="13">
        <f t="shared" si="60"/>
        <v>-26.788072380060541</v>
      </c>
      <c r="AJ22" s="13">
        <f t="shared" si="60"/>
        <v>22.206925148298296</v>
      </c>
      <c r="AK22" s="13">
        <f t="shared" si="60"/>
        <v>71.201922676657119</v>
      </c>
      <c r="AL22" s="13">
        <f t="shared" si="60"/>
        <v>120.19692020501594</v>
      </c>
      <c r="AM22" s="13">
        <f t="shared" si="60"/>
        <v>169.19191773337479</v>
      </c>
      <c r="AN22" s="13">
        <f t="shared" si="60"/>
        <v>218.18691526173359</v>
      </c>
      <c r="AO22" s="13">
        <f t="shared" si="60"/>
        <v>267.18191279009244</v>
      </c>
      <c r="AP22" s="13">
        <f t="shared" si="60"/>
        <v>316.17691031845129</v>
      </c>
      <c r="AQ22" s="13">
        <f t="shared" si="60"/>
        <v>365.17190784681009</v>
      </c>
      <c r="AR22" s="13">
        <f t="shared" si="60"/>
        <v>414.16690537516888</v>
      </c>
      <c r="AS22" s="13">
        <f t="shared" si="60"/>
        <v>463.16190290352779</v>
      </c>
      <c r="AT22" s="13">
        <f t="shared" si="60"/>
        <v>512.15690043188658</v>
      </c>
      <c r="AU22" s="13">
        <f t="shared" si="60"/>
        <v>561.15189796024538</v>
      </c>
      <c r="AV22" s="13">
        <f t="shared" si="60"/>
        <v>610.14689548860429</v>
      </c>
      <c r="AW22" s="13">
        <f t="shared" si="60"/>
        <v>659.14189301696308</v>
      </c>
      <c r="AX22" s="13">
        <f t="shared" si="60"/>
        <v>708.13689054532188</v>
      </c>
      <c r="AY22" s="13">
        <f t="shared" si="60"/>
        <v>757.13188807368078</v>
      </c>
      <c r="AZ22" s="13">
        <f t="shared" si="60"/>
        <v>806.12688560203958</v>
      </c>
      <c r="BA22" s="13">
        <f t="shared" si="60"/>
        <v>855.12188313039837</v>
      </c>
      <c r="BB22" s="13">
        <f t="shared" si="60"/>
        <v>904.11688065875728</v>
      </c>
      <c r="BC22" s="13">
        <f t="shared" si="60"/>
        <v>953.11187818711596</v>
      </c>
      <c r="BD22" s="13">
        <f t="shared" si="60"/>
        <v>1002.1068757154749</v>
      </c>
      <c r="BE22" s="13">
        <f t="shared" si="60"/>
        <v>1051.1018732438338</v>
      </c>
      <c r="BF22" s="13">
        <f t="shared" si="60"/>
        <v>1100.0968707721925</v>
      </c>
      <c r="BG22" s="13">
        <f t="shared" si="60"/>
        <v>1149.0918683005514</v>
      </c>
      <c r="BH22" s="13">
        <f t="shared" si="60"/>
        <v>1198.0868658289103</v>
      </c>
      <c r="BI22" s="13">
        <f t="shared" si="60"/>
        <v>1247.081863357269</v>
      </c>
      <c r="BJ22" s="13">
        <f t="shared" si="60"/>
        <v>1296.0768608856279</v>
      </c>
      <c r="BK22" s="13">
        <f t="shared" si="60"/>
        <v>1345.0718584139868</v>
      </c>
      <c r="BL22" s="13">
        <f t="shared" si="60"/>
        <v>1394.0668559423455</v>
      </c>
      <c r="BM22" s="13">
        <f t="shared" ref="BM22:CR22" si="61">$AC22*BM4+$AD22</f>
        <v>1443.0618534707044</v>
      </c>
      <c r="BN22" s="13">
        <f t="shared" si="61"/>
        <v>1492.0568509990633</v>
      </c>
      <c r="BO22" s="13">
        <f t="shared" si="61"/>
        <v>1541.051848527422</v>
      </c>
      <c r="BP22" s="13">
        <f t="shared" si="61"/>
        <v>1590.0468460557809</v>
      </c>
      <c r="BQ22" s="13">
        <f t="shared" si="61"/>
        <v>1639.0418435841398</v>
      </c>
      <c r="BR22" s="13">
        <f t="shared" si="61"/>
        <v>1688.0368411124985</v>
      </c>
      <c r="BS22" s="13">
        <f t="shared" si="61"/>
        <v>1737.0318386408574</v>
      </c>
      <c r="BT22" s="13">
        <f t="shared" si="61"/>
        <v>1786.0268361692163</v>
      </c>
      <c r="BU22" s="13">
        <f t="shared" si="61"/>
        <v>1835.0218336975749</v>
      </c>
      <c r="BV22" s="13">
        <f t="shared" si="61"/>
        <v>1884.0168312259339</v>
      </c>
      <c r="BW22" s="13">
        <f t="shared" si="61"/>
        <v>1933.0118287542928</v>
      </c>
      <c r="BX22" s="13">
        <f t="shared" si="61"/>
        <v>1982.0068262826517</v>
      </c>
      <c r="BY22" s="13">
        <f t="shared" si="61"/>
        <v>2031.0018238110101</v>
      </c>
      <c r="BZ22" s="13">
        <f t="shared" si="61"/>
        <v>2079.996821339369</v>
      </c>
      <c r="CA22" s="13">
        <f t="shared" si="61"/>
        <v>2128.9918188677279</v>
      </c>
      <c r="CB22" s="13">
        <f t="shared" si="61"/>
        <v>2177.9868163960869</v>
      </c>
      <c r="CC22" s="13">
        <f t="shared" si="61"/>
        <v>2226.9818139244458</v>
      </c>
      <c r="CD22" s="13">
        <f t="shared" si="61"/>
        <v>2275.9768114528047</v>
      </c>
      <c r="CE22" s="13">
        <f t="shared" si="61"/>
        <v>2324.9718089811631</v>
      </c>
      <c r="CF22" s="13">
        <f t="shared" si="61"/>
        <v>2373.966806509522</v>
      </c>
      <c r="CG22" s="13">
        <f t="shared" si="61"/>
        <v>2422.9618040378809</v>
      </c>
      <c r="CH22" s="13">
        <f t="shared" si="61"/>
        <v>2471.9568015662398</v>
      </c>
      <c r="CI22" s="13">
        <f t="shared" si="61"/>
        <v>2520.9517990945988</v>
      </c>
      <c r="CJ22" s="13">
        <f t="shared" si="61"/>
        <v>2569.9467966229577</v>
      </c>
      <c r="CK22" s="13">
        <f t="shared" si="61"/>
        <v>2618.9417941513161</v>
      </c>
      <c r="CL22" s="13">
        <f t="shared" si="61"/>
        <v>2667.936791679675</v>
      </c>
      <c r="CM22" s="13">
        <f t="shared" si="61"/>
        <v>2716.9317892080339</v>
      </c>
      <c r="CN22" s="13">
        <f t="shared" si="61"/>
        <v>2765.9267867363928</v>
      </c>
      <c r="CO22" s="13">
        <f t="shared" si="61"/>
        <v>2814.9217842647518</v>
      </c>
      <c r="CP22" s="13">
        <f t="shared" si="61"/>
        <v>2863.9167817931107</v>
      </c>
      <c r="CQ22" s="13">
        <f t="shared" si="61"/>
        <v>2912.9117793214691</v>
      </c>
      <c r="CR22" s="13">
        <f t="shared" si="61"/>
        <v>2961.906776849828</v>
      </c>
      <c r="CS22" s="13">
        <f t="shared" ref="CS22:DA22" si="62">$AC22*CS4+$AD22</f>
        <v>3010.9017743781869</v>
      </c>
      <c r="CT22" s="13">
        <f t="shared" si="62"/>
        <v>3059.8967719065458</v>
      </c>
      <c r="CU22" s="13">
        <f t="shared" si="62"/>
        <v>3108.8917694349047</v>
      </c>
      <c r="CV22" s="13">
        <f t="shared" si="62"/>
        <v>3157.8867669632632</v>
      </c>
      <c r="CW22" s="13">
        <f t="shared" si="62"/>
        <v>3206.8817644916221</v>
      </c>
      <c r="CX22" s="13">
        <f t="shared" si="62"/>
        <v>3255.876762019981</v>
      </c>
      <c r="CY22" s="13">
        <f t="shared" si="62"/>
        <v>3304.8717595483399</v>
      </c>
      <c r="CZ22" s="13">
        <f t="shared" si="62"/>
        <v>3353.8667570766988</v>
      </c>
      <c r="DA22" s="14">
        <f t="shared" si="62"/>
        <v>3402.8617546050577</v>
      </c>
    </row>
    <row r="23" spans="1:105" x14ac:dyDescent="0.25">
      <c r="W23">
        <f t="shared" si="13"/>
        <v>18</v>
      </c>
      <c r="X23" s="12">
        <f t="shared" si="2"/>
        <v>1048.039338120512</v>
      </c>
      <c r="Y23">
        <f t="shared" si="3"/>
        <v>1630.6166094286605</v>
      </c>
      <c r="Z23">
        <f t="shared" si="4"/>
        <v>2216.1823290665002</v>
      </c>
      <c r="AA23">
        <f t="shared" si="5"/>
        <v>2807.975960037465</v>
      </c>
      <c r="AB23" s="14">
        <f t="shared" si="6"/>
        <v>3397.9275679050888</v>
      </c>
      <c r="AC23" cm="1">
        <f t="array" ref="AC23:AD23">LINEST(X23:AB23,$X$4:$AB$4)</f>
        <v>48.976131751482995</v>
      </c>
      <c r="AD23">
        <v>-130.70596315953844</v>
      </c>
      <c r="AF23">
        <f t="shared" si="14"/>
        <v>18</v>
      </c>
      <c r="AG23" s="12">
        <f t="shared" ref="AG23:BL23" si="63">$AC23*AG4+$AD23</f>
        <v>-130.70596315953844</v>
      </c>
      <c r="AH23" s="13">
        <f t="shared" si="63"/>
        <v>-81.729831408055446</v>
      </c>
      <c r="AI23" s="13">
        <f t="shared" si="63"/>
        <v>-32.753699656572451</v>
      </c>
      <c r="AJ23" s="13">
        <f t="shared" si="63"/>
        <v>16.222432094910545</v>
      </c>
      <c r="AK23" s="13">
        <f t="shared" si="63"/>
        <v>65.19856384639354</v>
      </c>
      <c r="AL23" s="13">
        <f t="shared" si="63"/>
        <v>114.17469559787654</v>
      </c>
      <c r="AM23" s="13">
        <f t="shared" si="63"/>
        <v>163.15082734935953</v>
      </c>
      <c r="AN23" s="13">
        <f t="shared" si="63"/>
        <v>212.12695910084256</v>
      </c>
      <c r="AO23" s="13">
        <f t="shared" si="63"/>
        <v>261.10309085232552</v>
      </c>
      <c r="AP23" s="13">
        <f t="shared" si="63"/>
        <v>310.07922260380849</v>
      </c>
      <c r="AQ23" s="13">
        <f t="shared" si="63"/>
        <v>359.05535435529151</v>
      </c>
      <c r="AR23" s="13">
        <f t="shared" si="63"/>
        <v>408.03148610677454</v>
      </c>
      <c r="AS23" s="13">
        <f t="shared" si="63"/>
        <v>457.0076178582575</v>
      </c>
      <c r="AT23" s="13">
        <f t="shared" si="63"/>
        <v>505.98374960974047</v>
      </c>
      <c r="AU23" s="13">
        <f t="shared" si="63"/>
        <v>554.95988136122355</v>
      </c>
      <c r="AV23" s="13">
        <f t="shared" si="63"/>
        <v>603.93601311270652</v>
      </c>
      <c r="AW23" s="13">
        <f t="shared" si="63"/>
        <v>652.91214486418949</v>
      </c>
      <c r="AX23" s="13">
        <f t="shared" si="63"/>
        <v>701.88827661567245</v>
      </c>
      <c r="AY23" s="13">
        <f t="shared" si="63"/>
        <v>750.86440836715542</v>
      </c>
      <c r="AZ23" s="13">
        <f t="shared" si="63"/>
        <v>799.8405401186385</v>
      </c>
      <c r="BA23" s="13">
        <f t="shared" si="63"/>
        <v>848.81667187012147</v>
      </c>
      <c r="BB23" s="13">
        <f t="shared" si="63"/>
        <v>897.79280362160443</v>
      </c>
      <c r="BC23" s="13">
        <f t="shared" si="63"/>
        <v>946.76893537308752</v>
      </c>
      <c r="BD23" s="13">
        <f t="shared" si="63"/>
        <v>995.74506712457037</v>
      </c>
      <c r="BE23" s="13">
        <f t="shared" si="63"/>
        <v>1044.7211988760534</v>
      </c>
      <c r="BF23" s="13">
        <f t="shared" si="63"/>
        <v>1093.6973306275365</v>
      </c>
      <c r="BG23" s="13">
        <f t="shared" si="63"/>
        <v>1142.6734623790194</v>
      </c>
      <c r="BH23" s="13">
        <f t="shared" si="63"/>
        <v>1191.6495941305025</v>
      </c>
      <c r="BI23" s="13">
        <f t="shared" si="63"/>
        <v>1240.6257258819855</v>
      </c>
      <c r="BJ23" s="13">
        <f t="shared" si="63"/>
        <v>1289.6018576334684</v>
      </c>
      <c r="BK23" s="13">
        <f t="shared" si="63"/>
        <v>1338.5779893849515</v>
      </c>
      <c r="BL23" s="13">
        <f t="shared" si="63"/>
        <v>1387.5541211364343</v>
      </c>
      <c r="BM23" s="13">
        <f t="shared" ref="BM23:CR23" si="64">$AC23*BM4+$AD23</f>
        <v>1436.5302528879174</v>
      </c>
      <c r="BN23" s="13">
        <f t="shared" si="64"/>
        <v>1485.5063846394005</v>
      </c>
      <c r="BO23" s="13">
        <f t="shared" si="64"/>
        <v>1534.4825163908833</v>
      </c>
      <c r="BP23" s="13">
        <f t="shared" si="64"/>
        <v>1583.4586481423664</v>
      </c>
      <c r="BQ23" s="13">
        <f t="shared" si="64"/>
        <v>1632.4347798938493</v>
      </c>
      <c r="BR23" s="13">
        <f t="shared" si="64"/>
        <v>1681.4109116453324</v>
      </c>
      <c r="BS23" s="13">
        <f t="shared" si="64"/>
        <v>1730.3870433968154</v>
      </c>
      <c r="BT23" s="13">
        <f t="shared" si="64"/>
        <v>1779.3631751482983</v>
      </c>
      <c r="BU23" s="13">
        <f t="shared" si="64"/>
        <v>1828.3393068997814</v>
      </c>
      <c r="BV23" s="13">
        <f t="shared" si="64"/>
        <v>1877.3154386512645</v>
      </c>
      <c r="BW23" s="13">
        <f t="shared" si="64"/>
        <v>1926.2915704027473</v>
      </c>
      <c r="BX23" s="13">
        <f t="shared" si="64"/>
        <v>1975.2677021542304</v>
      </c>
      <c r="BY23" s="13">
        <f t="shared" si="64"/>
        <v>2024.2438339057135</v>
      </c>
      <c r="BZ23" s="13">
        <f t="shared" si="64"/>
        <v>2073.2199656571966</v>
      </c>
      <c r="CA23" s="13">
        <f t="shared" si="64"/>
        <v>2122.1960974086792</v>
      </c>
      <c r="CB23" s="13">
        <f t="shared" si="64"/>
        <v>2171.1722291601623</v>
      </c>
      <c r="CC23" s="13">
        <f t="shared" si="64"/>
        <v>2220.1483609116453</v>
      </c>
      <c r="CD23" s="13">
        <f t="shared" si="64"/>
        <v>2269.1244926631284</v>
      </c>
      <c r="CE23" s="13">
        <f t="shared" si="64"/>
        <v>2318.1006244146115</v>
      </c>
      <c r="CF23" s="13">
        <f t="shared" si="64"/>
        <v>2367.0767561660941</v>
      </c>
      <c r="CG23" s="13">
        <f t="shared" si="64"/>
        <v>2416.0528879175772</v>
      </c>
      <c r="CH23" s="13">
        <f t="shared" si="64"/>
        <v>2465.0290196690603</v>
      </c>
      <c r="CI23" s="13">
        <f t="shared" si="64"/>
        <v>2514.0051514205434</v>
      </c>
      <c r="CJ23" s="13">
        <f t="shared" si="64"/>
        <v>2562.9812831720265</v>
      </c>
      <c r="CK23" s="13">
        <f t="shared" si="64"/>
        <v>2611.9574149235095</v>
      </c>
      <c r="CL23" s="13">
        <f t="shared" si="64"/>
        <v>2660.9335466749922</v>
      </c>
      <c r="CM23" s="13">
        <f t="shared" si="64"/>
        <v>2709.9096784264752</v>
      </c>
      <c r="CN23" s="13">
        <f t="shared" si="64"/>
        <v>2758.8858101779583</v>
      </c>
      <c r="CO23" s="13">
        <f t="shared" si="64"/>
        <v>2807.8619419294414</v>
      </c>
      <c r="CP23" s="13">
        <f t="shared" si="64"/>
        <v>2856.8380736809245</v>
      </c>
      <c r="CQ23" s="13">
        <f t="shared" si="64"/>
        <v>2905.8142054324071</v>
      </c>
      <c r="CR23" s="13">
        <f t="shared" si="64"/>
        <v>2954.7903371838902</v>
      </c>
      <c r="CS23" s="13">
        <f t="shared" ref="CS23:DA23" si="65">$AC23*CS4+$AD23</f>
        <v>3003.7664689353733</v>
      </c>
      <c r="CT23" s="13">
        <f t="shared" si="65"/>
        <v>3052.7426006868563</v>
      </c>
      <c r="CU23" s="13">
        <f t="shared" si="65"/>
        <v>3101.7187324383394</v>
      </c>
      <c r="CV23" s="13">
        <f t="shared" si="65"/>
        <v>3150.6948641898221</v>
      </c>
      <c r="CW23" s="13">
        <f t="shared" si="65"/>
        <v>3199.6709959413051</v>
      </c>
      <c r="CX23" s="13">
        <f t="shared" si="65"/>
        <v>3248.6471276927882</v>
      </c>
      <c r="CY23" s="13">
        <f t="shared" si="65"/>
        <v>3297.6232594442713</v>
      </c>
      <c r="CZ23" s="13">
        <f t="shared" si="65"/>
        <v>3346.5993911957544</v>
      </c>
      <c r="DA23" s="14">
        <f t="shared" si="65"/>
        <v>3395.575522947237</v>
      </c>
    </row>
    <row r="24" spans="1:105" x14ac:dyDescent="0.25">
      <c r="W24">
        <f t="shared" si="13"/>
        <v>19</v>
      </c>
      <c r="X24" s="12">
        <f t="shared" si="2"/>
        <v>1041.142210427724</v>
      </c>
      <c r="Y24">
        <f t="shared" si="3"/>
        <v>1624.582266625039</v>
      </c>
      <c r="Z24">
        <f t="shared" si="4"/>
        <v>2209.5797689665937</v>
      </c>
      <c r="AA24">
        <f t="shared" si="5"/>
        <v>2800.801982516391</v>
      </c>
      <c r="AB24" s="14">
        <f t="shared" si="6"/>
        <v>3390.4683109584762</v>
      </c>
      <c r="AC24" cm="1">
        <f t="array" ref="AC24:AD24">LINEST(X24:AB24,$X$4:$AB$4)</f>
        <v>48.957265974607132</v>
      </c>
      <c r="AD24">
        <v>-136.63385888229732</v>
      </c>
      <c r="AF24">
        <f t="shared" si="14"/>
        <v>19</v>
      </c>
      <c r="AG24" s="12">
        <f t="shared" ref="AG24:BL24" si="66">$AC24*AG4+$AD24</f>
        <v>-136.63385888229732</v>
      </c>
      <c r="AH24" s="13">
        <f t="shared" si="66"/>
        <v>-87.676592907690178</v>
      </c>
      <c r="AI24" s="13">
        <f t="shared" si="66"/>
        <v>-38.719326933083053</v>
      </c>
      <c r="AJ24" s="13">
        <f t="shared" si="66"/>
        <v>10.237939041524072</v>
      </c>
      <c r="AK24" s="13">
        <f t="shared" si="66"/>
        <v>59.195205016131212</v>
      </c>
      <c r="AL24" s="13">
        <f t="shared" si="66"/>
        <v>108.15247099073835</v>
      </c>
      <c r="AM24" s="13">
        <f t="shared" si="66"/>
        <v>157.10973696534546</v>
      </c>
      <c r="AN24" s="13">
        <f t="shared" si="66"/>
        <v>206.0670029399526</v>
      </c>
      <c r="AO24" s="13">
        <f t="shared" si="66"/>
        <v>255.02426891455974</v>
      </c>
      <c r="AP24" s="13">
        <f t="shared" si="66"/>
        <v>303.98153488916688</v>
      </c>
      <c r="AQ24" s="13">
        <f t="shared" si="66"/>
        <v>352.93880086377402</v>
      </c>
      <c r="AR24" s="13">
        <f t="shared" si="66"/>
        <v>401.8960668383811</v>
      </c>
      <c r="AS24" s="13">
        <f t="shared" si="66"/>
        <v>450.85333281298824</v>
      </c>
      <c r="AT24" s="13">
        <f t="shared" si="66"/>
        <v>499.81059878759538</v>
      </c>
      <c r="AU24" s="13">
        <f t="shared" si="66"/>
        <v>548.76786476220252</v>
      </c>
      <c r="AV24" s="13">
        <f t="shared" si="66"/>
        <v>597.72513073680966</v>
      </c>
      <c r="AW24" s="13">
        <f t="shared" si="66"/>
        <v>646.6823967114168</v>
      </c>
      <c r="AX24" s="13">
        <f t="shared" si="66"/>
        <v>695.63966268602394</v>
      </c>
      <c r="AY24" s="13">
        <f t="shared" si="66"/>
        <v>744.59692866063108</v>
      </c>
      <c r="AZ24" s="13">
        <f t="shared" si="66"/>
        <v>793.55419463523822</v>
      </c>
      <c r="BA24" s="13">
        <f t="shared" si="66"/>
        <v>842.51146060984536</v>
      </c>
      <c r="BB24" s="13">
        <f t="shared" si="66"/>
        <v>891.4687265844525</v>
      </c>
      <c r="BC24" s="13">
        <f t="shared" si="66"/>
        <v>940.42599255905952</v>
      </c>
      <c r="BD24" s="13">
        <f t="shared" si="66"/>
        <v>989.38325853366678</v>
      </c>
      <c r="BE24" s="13">
        <f t="shared" si="66"/>
        <v>1038.3405245082738</v>
      </c>
      <c r="BF24" s="13">
        <f t="shared" si="66"/>
        <v>1087.2977904828811</v>
      </c>
      <c r="BG24" s="13">
        <f t="shared" si="66"/>
        <v>1136.2550564574881</v>
      </c>
      <c r="BH24" s="13">
        <f t="shared" si="66"/>
        <v>1185.2123224320953</v>
      </c>
      <c r="BI24" s="13">
        <f t="shared" si="66"/>
        <v>1234.1695884067024</v>
      </c>
      <c r="BJ24" s="13">
        <f t="shared" si="66"/>
        <v>1283.1268543813096</v>
      </c>
      <c r="BK24" s="13">
        <f t="shared" si="66"/>
        <v>1332.0841203559166</v>
      </c>
      <c r="BL24" s="13">
        <f t="shared" si="66"/>
        <v>1381.0413863305239</v>
      </c>
      <c r="BM24" s="13">
        <f t="shared" ref="BM24:CR24" si="67">$AC24*BM4+$AD24</f>
        <v>1429.9986523051309</v>
      </c>
      <c r="BN24" s="13">
        <f t="shared" si="67"/>
        <v>1478.9559182797379</v>
      </c>
      <c r="BO24" s="13">
        <f t="shared" si="67"/>
        <v>1527.9131842543452</v>
      </c>
      <c r="BP24" s="13">
        <f t="shared" si="67"/>
        <v>1576.8704502289522</v>
      </c>
      <c r="BQ24" s="13">
        <f t="shared" si="67"/>
        <v>1625.8277162035595</v>
      </c>
      <c r="BR24" s="13">
        <f t="shared" si="67"/>
        <v>1674.7849821781665</v>
      </c>
      <c r="BS24" s="13">
        <f t="shared" si="67"/>
        <v>1723.7422481527738</v>
      </c>
      <c r="BT24" s="13">
        <f t="shared" si="67"/>
        <v>1772.6995141273808</v>
      </c>
      <c r="BU24" s="13">
        <f t="shared" si="67"/>
        <v>1821.656780101988</v>
      </c>
      <c r="BV24" s="13">
        <f t="shared" si="67"/>
        <v>1870.6140460765951</v>
      </c>
      <c r="BW24" s="13">
        <f t="shared" si="67"/>
        <v>1919.5713120512023</v>
      </c>
      <c r="BX24" s="13">
        <f t="shared" si="67"/>
        <v>1968.5285780258096</v>
      </c>
      <c r="BY24" s="13">
        <f t="shared" si="67"/>
        <v>2017.4858440004164</v>
      </c>
      <c r="BZ24" s="13">
        <f t="shared" si="67"/>
        <v>2066.4431099750236</v>
      </c>
      <c r="CA24" s="13">
        <f t="shared" si="67"/>
        <v>2115.4003759496309</v>
      </c>
      <c r="CB24" s="13">
        <f t="shared" si="67"/>
        <v>2164.3576419242381</v>
      </c>
      <c r="CC24" s="13">
        <f t="shared" si="67"/>
        <v>2213.3149078988449</v>
      </c>
      <c r="CD24" s="13">
        <f t="shared" si="67"/>
        <v>2262.2721738734522</v>
      </c>
      <c r="CE24" s="13">
        <f t="shared" si="67"/>
        <v>2311.2294398480594</v>
      </c>
      <c r="CF24" s="13">
        <f t="shared" si="67"/>
        <v>2360.1867058226662</v>
      </c>
      <c r="CG24" s="13">
        <f t="shared" si="67"/>
        <v>2409.1439717972735</v>
      </c>
      <c r="CH24" s="13">
        <f t="shared" si="67"/>
        <v>2458.1012377718807</v>
      </c>
      <c r="CI24" s="13">
        <f t="shared" si="67"/>
        <v>2507.058503746488</v>
      </c>
      <c r="CJ24" s="13">
        <f t="shared" si="67"/>
        <v>2556.0157697210948</v>
      </c>
      <c r="CK24" s="13">
        <f t="shared" si="67"/>
        <v>2604.973035695702</v>
      </c>
      <c r="CL24" s="13">
        <f t="shared" si="67"/>
        <v>2653.9303016703093</v>
      </c>
      <c r="CM24" s="13">
        <f t="shared" si="67"/>
        <v>2702.8875676449165</v>
      </c>
      <c r="CN24" s="13">
        <f t="shared" si="67"/>
        <v>2751.8448336195233</v>
      </c>
      <c r="CO24" s="13">
        <f t="shared" si="67"/>
        <v>2800.8020995941306</v>
      </c>
      <c r="CP24" s="13">
        <f t="shared" si="67"/>
        <v>2849.7593655687378</v>
      </c>
      <c r="CQ24" s="13">
        <f t="shared" si="67"/>
        <v>2898.7166315433451</v>
      </c>
      <c r="CR24" s="13">
        <f t="shared" si="67"/>
        <v>2947.6738975179519</v>
      </c>
      <c r="CS24" s="13">
        <f t="shared" ref="CS24:DA24" si="68">$AC24*CS4+$AD24</f>
        <v>2996.6311634925592</v>
      </c>
      <c r="CT24" s="13">
        <f t="shared" si="68"/>
        <v>3045.5884294671664</v>
      </c>
      <c r="CU24" s="13">
        <f t="shared" si="68"/>
        <v>3094.5456954417732</v>
      </c>
      <c r="CV24" s="13">
        <f t="shared" si="68"/>
        <v>3143.5029614163805</v>
      </c>
      <c r="CW24" s="13">
        <f t="shared" si="68"/>
        <v>3192.4602273909877</v>
      </c>
      <c r="CX24" s="13">
        <f t="shared" si="68"/>
        <v>3241.417493365595</v>
      </c>
      <c r="CY24" s="13">
        <f t="shared" si="68"/>
        <v>3290.3747593402018</v>
      </c>
      <c r="CZ24" s="13">
        <f t="shared" si="68"/>
        <v>3339.332025314809</v>
      </c>
      <c r="DA24" s="14">
        <f t="shared" si="68"/>
        <v>3388.2892912894163</v>
      </c>
    </row>
    <row r="25" spans="1:105" x14ac:dyDescent="0.25">
      <c r="W25">
        <f t="shared" si="13"/>
        <v>20</v>
      </c>
      <c r="X25" s="12">
        <f t="shared" si="2"/>
        <v>1034.245082734936</v>
      </c>
      <c r="Y25">
        <f t="shared" si="3"/>
        <v>1618.5479238214173</v>
      </c>
      <c r="Z25">
        <f t="shared" si="4"/>
        <v>2202.9772088666878</v>
      </c>
      <c r="AA25">
        <f t="shared" si="5"/>
        <v>2793.628004995317</v>
      </c>
      <c r="AB25" s="14">
        <f t="shared" si="6"/>
        <v>3383.0090540118636</v>
      </c>
      <c r="AC25" cm="1">
        <f t="array" ref="AC25:AD25">LINEST(X25:AB25,$X$4:$AB$4)</f>
        <v>48.938400197731291</v>
      </c>
      <c r="AD25">
        <v>-142.56175460505801</v>
      </c>
      <c r="AF25">
        <f t="shared" si="14"/>
        <v>20</v>
      </c>
      <c r="AG25" s="12">
        <f t="shared" ref="AG25:BL25" si="69">$AC25*AG4+$AD25</f>
        <v>-142.56175460505801</v>
      </c>
      <c r="AH25" s="13">
        <f t="shared" si="69"/>
        <v>-93.62335440732673</v>
      </c>
      <c r="AI25" s="13">
        <f t="shared" si="69"/>
        <v>-44.684954209595432</v>
      </c>
      <c r="AJ25" s="13">
        <f t="shared" si="69"/>
        <v>4.2534459881358657</v>
      </c>
      <c r="AK25" s="13">
        <f t="shared" si="69"/>
        <v>53.191846185867149</v>
      </c>
      <c r="AL25" s="13">
        <f t="shared" si="69"/>
        <v>102.13024638359843</v>
      </c>
      <c r="AM25" s="13">
        <f t="shared" si="69"/>
        <v>151.06864658132974</v>
      </c>
      <c r="AN25" s="13">
        <f t="shared" si="69"/>
        <v>200.007046779061</v>
      </c>
      <c r="AO25" s="13">
        <f t="shared" si="69"/>
        <v>248.94544697679231</v>
      </c>
      <c r="AP25" s="13">
        <f t="shared" si="69"/>
        <v>297.88384717452362</v>
      </c>
      <c r="AQ25" s="13">
        <f t="shared" si="69"/>
        <v>346.82224737225488</v>
      </c>
      <c r="AR25" s="13">
        <f t="shared" si="69"/>
        <v>395.76064756998619</v>
      </c>
      <c r="AS25" s="13">
        <f t="shared" si="69"/>
        <v>444.6990477677175</v>
      </c>
      <c r="AT25" s="13">
        <f t="shared" si="69"/>
        <v>493.63744796544881</v>
      </c>
      <c r="AU25" s="13">
        <f t="shared" si="69"/>
        <v>542.57584816318001</v>
      </c>
      <c r="AV25" s="13">
        <f t="shared" si="69"/>
        <v>591.51424836091132</v>
      </c>
      <c r="AW25" s="13">
        <f t="shared" si="69"/>
        <v>640.45264855864264</v>
      </c>
      <c r="AX25" s="13">
        <f t="shared" si="69"/>
        <v>689.39104875637395</v>
      </c>
      <c r="AY25" s="13">
        <f t="shared" si="69"/>
        <v>738.32944895410526</v>
      </c>
      <c r="AZ25" s="13">
        <f t="shared" si="69"/>
        <v>787.26784915183646</v>
      </c>
      <c r="BA25" s="13">
        <f t="shared" si="69"/>
        <v>836.20624934956777</v>
      </c>
      <c r="BB25" s="13">
        <f t="shared" si="69"/>
        <v>885.1446495472992</v>
      </c>
      <c r="BC25" s="13">
        <f t="shared" si="69"/>
        <v>934.08304974503039</v>
      </c>
      <c r="BD25" s="13">
        <f t="shared" si="69"/>
        <v>983.02144994276159</v>
      </c>
      <c r="BE25" s="13">
        <f t="shared" si="69"/>
        <v>1031.959850140493</v>
      </c>
      <c r="BF25" s="13">
        <f t="shared" si="69"/>
        <v>1080.8982503382242</v>
      </c>
      <c r="BG25" s="13">
        <f t="shared" si="69"/>
        <v>1129.8366505359556</v>
      </c>
      <c r="BH25" s="13">
        <f t="shared" si="69"/>
        <v>1178.7750507336868</v>
      </c>
      <c r="BI25" s="13">
        <f t="shared" si="69"/>
        <v>1227.713450931418</v>
      </c>
      <c r="BJ25" s="13">
        <f t="shared" si="69"/>
        <v>1276.6518511291495</v>
      </c>
      <c r="BK25" s="13">
        <f t="shared" si="69"/>
        <v>1325.5902513268807</v>
      </c>
      <c r="BL25" s="13">
        <f t="shared" si="69"/>
        <v>1374.5286515246121</v>
      </c>
      <c r="BM25" s="13">
        <f t="shared" ref="BM25:CR25" si="70">$AC25*BM4+$AD25</f>
        <v>1423.4670517223433</v>
      </c>
      <c r="BN25" s="13">
        <f t="shared" si="70"/>
        <v>1472.4054519200745</v>
      </c>
      <c r="BO25" s="13">
        <f t="shared" si="70"/>
        <v>1521.3438521178059</v>
      </c>
      <c r="BP25" s="13">
        <f t="shared" si="70"/>
        <v>1570.2822523155371</v>
      </c>
      <c r="BQ25" s="13">
        <f t="shared" si="70"/>
        <v>1619.2206525132685</v>
      </c>
      <c r="BR25" s="13">
        <f t="shared" si="70"/>
        <v>1668.1590527109997</v>
      </c>
      <c r="BS25" s="13">
        <f t="shared" si="70"/>
        <v>1717.0974529087309</v>
      </c>
      <c r="BT25" s="13">
        <f t="shared" si="70"/>
        <v>1766.0358531064624</v>
      </c>
      <c r="BU25" s="13">
        <f t="shared" si="70"/>
        <v>1814.9742533041936</v>
      </c>
      <c r="BV25" s="13">
        <f t="shared" si="70"/>
        <v>1863.912653501925</v>
      </c>
      <c r="BW25" s="13">
        <f t="shared" si="70"/>
        <v>1912.8510536996564</v>
      </c>
      <c r="BX25" s="13">
        <f t="shared" si="70"/>
        <v>1961.7894538973874</v>
      </c>
      <c r="BY25" s="13">
        <f t="shared" si="70"/>
        <v>2010.7278540951188</v>
      </c>
      <c r="BZ25" s="13">
        <f t="shared" si="70"/>
        <v>2059.6662542928502</v>
      </c>
      <c r="CA25" s="13">
        <f t="shared" si="70"/>
        <v>2108.6046544905812</v>
      </c>
      <c r="CB25" s="13">
        <f t="shared" si="70"/>
        <v>2157.5430546883126</v>
      </c>
      <c r="CC25" s="13">
        <f t="shared" si="70"/>
        <v>2206.481454886044</v>
      </c>
      <c r="CD25" s="13">
        <f t="shared" si="70"/>
        <v>2255.419855083775</v>
      </c>
      <c r="CE25" s="13">
        <f t="shared" si="70"/>
        <v>2304.3582552815064</v>
      </c>
      <c r="CF25" s="13">
        <f t="shared" si="70"/>
        <v>2353.2966554792379</v>
      </c>
      <c r="CG25" s="13">
        <f t="shared" si="70"/>
        <v>2402.2350556769693</v>
      </c>
      <c r="CH25" s="13">
        <f t="shared" si="70"/>
        <v>2451.1734558747003</v>
      </c>
      <c r="CI25" s="13">
        <f t="shared" si="70"/>
        <v>2500.1118560724317</v>
      </c>
      <c r="CJ25" s="13">
        <f t="shared" si="70"/>
        <v>2549.0502562701631</v>
      </c>
      <c r="CK25" s="13">
        <f t="shared" si="70"/>
        <v>2597.9886564678941</v>
      </c>
      <c r="CL25" s="13">
        <f t="shared" si="70"/>
        <v>2646.9270566656255</v>
      </c>
      <c r="CM25" s="13">
        <f t="shared" si="70"/>
        <v>2695.8654568633569</v>
      </c>
      <c r="CN25" s="13">
        <f t="shared" si="70"/>
        <v>2744.8038570610879</v>
      </c>
      <c r="CO25" s="13">
        <f t="shared" si="70"/>
        <v>2793.7422572588193</v>
      </c>
      <c r="CP25" s="13">
        <f t="shared" si="70"/>
        <v>2842.6806574565508</v>
      </c>
      <c r="CQ25" s="13">
        <f t="shared" si="70"/>
        <v>2891.6190576542822</v>
      </c>
      <c r="CR25" s="13">
        <f t="shared" si="70"/>
        <v>2940.5574578520132</v>
      </c>
      <c r="CS25" s="13">
        <f t="shared" ref="CS25:DA25" si="71">$AC25*CS4+$AD25</f>
        <v>2989.4958580497446</v>
      </c>
      <c r="CT25" s="13">
        <f t="shared" si="71"/>
        <v>3038.434258247476</v>
      </c>
      <c r="CU25" s="13">
        <f t="shared" si="71"/>
        <v>3087.372658445207</v>
      </c>
      <c r="CV25" s="13">
        <f t="shared" si="71"/>
        <v>3136.3110586429384</v>
      </c>
      <c r="CW25" s="13">
        <f t="shared" si="71"/>
        <v>3185.2494588406698</v>
      </c>
      <c r="CX25" s="13">
        <f t="shared" si="71"/>
        <v>3234.1878590384013</v>
      </c>
      <c r="CY25" s="13">
        <f t="shared" si="71"/>
        <v>3283.1262592361322</v>
      </c>
      <c r="CZ25" s="13">
        <f t="shared" si="71"/>
        <v>3332.0646594338637</v>
      </c>
      <c r="DA25" s="14">
        <f t="shared" si="71"/>
        <v>3381.0030596315951</v>
      </c>
    </row>
    <row r="26" spans="1:105" x14ac:dyDescent="0.25">
      <c r="W26">
        <f t="shared" si="13"/>
        <v>21</v>
      </c>
      <c r="X26" s="12">
        <f t="shared" si="2"/>
        <v>1027.347955042148</v>
      </c>
      <c r="Y26">
        <f t="shared" si="3"/>
        <v>1612.5135810177958</v>
      </c>
      <c r="Z26">
        <f t="shared" si="4"/>
        <v>2196.3746487667813</v>
      </c>
      <c r="AA26">
        <f t="shared" si="5"/>
        <v>2786.454027474243</v>
      </c>
      <c r="AB26" s="14">
        <f t="shared" si="6"/>
        <v>3375.5497970652509</v>
      </c>
      <c r="AC26" cm="1">
        <f t="array" ref="AC26:AD26">LINEST(X26:AB26,$X$4:$AB$4)</f>
        <v>48.919534420855442</v>
      </c>
      <c r="AD26">
        <v>-148.4896503278178</v>
      </c>
      <c r="AF26">
        <f t="shared" si="14"/>
        <v>21</v>
      </c>
      <c r="AG26" s="12">
        <f t="shared" ref="AG26:BL26" si="72">$AC26*AG4+$AD26</f>
        <v>-148.4896503278178</v>
      </c>
      <c r="AH26" s="13">
        <f t="shared" si="72"/>
        <v>-99.570115906962357</v>
      </c>
      <c r="AI26" s="13">
        <f t="shared" si="72"/>
        <v>-50.650581486106915</v>
      </c>
      <c r="AJ26" s="13">
        <f t="shared" si="72"/>
        <v>-1.7310470652514596</v>
      </c>
      <c r="AK26" s="13">
        <f t="shared" si="72"/>
        <v>47.188487355603968</v>
      </c>
      <c r="AL26" s="13">
        <f t="shared" si="72"/>
        <v>96.108021776459395</v>
      </c>
      <c r="AM26" s="13">
        <f t="shared" si="72"/>
        <v>145.02755619731488</v>
      </c>
      <c r="AN26" s="13">
        <f t="shared" si="72"/>
        <v>193.94709061817031</v>
      </c>
      <c r="AO26" s="13">
        <f t="shared" si="72"/>
        <v>242.86662503902573</v>
      </c>
      <c r="AP26" s="13">
        <f t="shared" si="72"/>
        <v>291.78615945988116</v>
      </c>
      <c r="AQ26" s="13">
        <f t="shared" si="72"/>
        <v>340.70569388073659</v>
      </c>
      <c r="AR26" s="13">
        <f t="shared" si="72"/>
        <v>389.62522830159207</v>
      </c>
      <c r="AS26" s="13">
        <f t="shared" si="72"/>
        <v>438.54476272244756</v>
      </c>
      <c r="AT26" s="13">
        <f t="shared" si="72"/>
        <v>487.46429714330293</v>
      </c>
      <c r="AU26" s="13">
        <f t="shared" si="72"/>
        <v>536.38383156415841</v>
      </c>
      <c r="AV26" s="13">
        <f t="shared" si="72"/>
        <v>585.30336598501378</v>
      </c>
      <c r="AW26" s="13">
        <f t="shared" si="72"/>
        <v>634.22290040586927</v>
      </c>
      <c r="AX26" s="13">
        <f t="shared" si="72"/>
        <v>683.14243482672475</v>
      </c>
      <c r="AY26" s="13">
        <f t="shared" si="72"/>
        <v>732.06196924758012</v>
      </c>
      <c r="AZ26" s="13">
        <f t="shared" si="72"/>
        <v>780.98150366843561</v>
      </c>
      <c r="BA26" s="13">
        <f t="shared" si="72"/>
        <v>829.90103808929098</v>
      </c>
      <c r="BB26" s="13">
        <f t="shared" si="72"/>
        <v>878.82057251014658</v>
      </c>
      <c r="BC26" s="13">
        <f t="shared" si="72"/>
        <v>927.74010693100195</v>
      </c>
      <c r="BD26" s="13">
        <f t="shared" si="72"/>
        <v>976.65964135185732</v>
      </c>
      <c r="BE26" s="13">
        <f t="shared" si="72"/>
        <v>1025.5791757727129</v>
      </c>
      <c r="BF26" s="13">
        <f t="shared" si="72"/>
        <v>1074.4987101935683</v>
      </c>
      <c r="BG26" s="13">
        <f t="shared" si="72"/>
        <v>1123.4182446144237</v>
      </c>
      <c r="BH26" s="13">
        <f t="shared" si="72"/>
        <v>1172.337779035279</v>
      </c>
      <c r="BI26" s="13">
        <f t="shared" si="72"/>
        <v>1221.2573134561346</v>
      </c>
      <c r="BJ26" s="13">
        <f t="shared" si="72"/>
        <v>1270.17684787699</v>
      </c>
      <c r="BK26" s="13">
        <f t="shared" si="72"/>
        <v>1319.0963822978454</v>
      </c>
      <c r="BL26" s="13">
        <f t="shared" si="72"/>
        <v>1368.015916718701</v>
      </c>
      <c r="BM26" s="13">
        <f t="shared" ref="BM26:CR26" si="73">$AC26*BM4+$AD26</f>
        <v>1416.9354511395563</v>
      </c>
      <c r="BN26" s="13">
        <f t="shared" si="73"/>
        <v>1465.8549855604117</v>
      </c>
      <c r="BO26" s="13">
        <f t="shared" si="73"/>
        <v>1514.7745199812673</v>
      </c>
      <c r="BP26" s="13">
        <f t="shared" si="73"/>
        <v>1563.6940544021227</v>
      </c>
      <c r="BQ26" s="13">
        <f t="shared" si="73"/>
        <v>1612.613588822978</v>
      </c>
      <c r="BR26" s="13">
        <f t="shared" si="73"/>
        <v>1661.5331232438336</v>
      </c>
      <c r="BS26" s="13">
        <f t="shared" si="73"/>
        <v>1710.452657664689</v>
      </c>
      <c r="BT26" s="13">
        <f t="shared" si="73"/>
        <v>1759.3721920855444</v>
      </c>
      <c r="BU26" s="13">
        <f t="shared" si="73"/>
        <v>1808.2917265063998</v>
      </c>
      <c r="BV26" s="13">
        <f t="shared" si="73"/>
        <v>1857.2112609272554</v>
      </c>
      <c r="BW26" s="13">
        <f t="shared" si="73"/>
        <v>1906.130795348111</v>
      </c>
      <c r="BX26" s="13">
        <f t="shared" si="73"/>
        <v>1955.0503297689661</v>
      </c>
      <c r="BY26" s="13">
        <f t="shared" si="73"/>
        <v>2003.9698641898217</v>
      </c>
      <c r="BZ26" s="13">
        <f t="shared" si="73"/>
        <v>2052.8893986106773</v>
      </c>
      <c r="CA26" s="13">
        <f t="shared" si="73"/>
        <v>2101.8089330315324</v>
      </c>
      <c r="CB26" s="13">
        <f t="shared" si="73"/>
        <v>2150.728467452388</v>
      </c>
      <c r="CC26" s="13">
        <f t="shared" si="73"/>
        <v>2199.6480018732436</v>
      </c>
      <c r="CD26" s="13">
        <f t="shared" si="73"/>
        <v>2248.5675362940988</v>
      </c>
      <c r="CE26" s="13">
        <f t="shared" si="73"/>
        <v>2297.4870707149544</v>
      </c>
      <c r="CF26" s="13">
        <f t="shared" si="73"/>
        <v>2346.4066051358095</v>
      </c>
      <c r="CG26" s="13">
        <f t="shared" si="73"/>
        <v>2395.3261395566651</v>
      </c>
      <c r="CH26" s="13">
        <f t="shared" si="73"/>
        <v>2444.2456739775207</v>
      </c>
      <c r="CI26" s="13">
        <f t="shared" si="73"/>
        <v>2493.1652083983759</v>
      </c>
      <c r="CJ26" s="13">
        <f t="shared" si="73"/>
        <v>2542.0847428192315</v>
      </c>
      <c r="CK26" s="13">
        <f t="shared" si="73"/>
        <v>2591.004277240087</v>
      </c>
      <c r="CL26" s="13">
        <f t="shared" si="73"/>
        <v>2639.9238116609422</v>
      </c>
      <c r="CM26" s="13">
        <f t="shared" si="73"/>
        <v>2688.8433460817978</v>
      </c>
      <c r="CN26" s="13">
        <f t="shared" si="73"/>
        <v>2737.7628805026534</v>
      </c>
      <c r="CO26" s="13">
        <f t="shared" si="73"/>
        <v>2786.6824149235085</v>
      </c>
      <c r="CP26" s="13">
        <f t="shared" si="73"/>
        <v>2835.6019493443641</v>
      </c>
      <c r="CQ26" s="13">
        <f t="shared" si="73"/>
        <v>2884.5214837652197</v>
      </c>
      <c r="CR26" s="13">
        <f t="shared" si="73"/>
        <v>2933.4410181860749</v>
      </c>
      <c r="CS26" s="13">
        <f t="shared" ref="CS26:DA26" si="74">$AC26*CS4+$AD26</f>
        <v>2982.3605526069305</v>
      </c>
      <c r="CT26" s="13">
        <f t="shared" si="74"/>
        <v>3031.2800870277861</v>
      </c>
      <c r="CU26" s="13">
        <f t="shared" si="74"/>
        <v>3080.1996214486412</v>
      </c>
      <c r="CV26" s="13">
        <f t="shared" si="74"/>
        <v>3129.1191558694968</v>
      </c>
      <c r="CW26" s="13">
        <f t="shared" si="74"/>
        <v>3178.0386902903524</v>
      </c>
      <c r="CX26" s="13">
        <f t="shared" si="74"/>
        <v>3226.9582247112075</v>
      </c>
      <c r="CY26" s="13">
        <f t="shared" si="74"/>
        <v>3275.8777591320631</v>
      </c>
      <c r="CZ26" s="13">
        <f t="shared" si="74"/>
        <v>3324.7972935529187</v>
      </c>
      <c r="DA26" s="14">
        <f t="shared" si="74"/>
        <v>3373.7168279737739</v>
      </c>
    </row>
    <row r="27" spans="1:105" x14ac:dyDescent="0.25">
      <c r="W27">
        <f t="shared" si="13"/>
        <v>22</v>
      </c>
      <c r="X27" s="12">
        <f t="shared" si="2"/>
        <v>1020.45082734936</v>
      </c>
      <c r="Y27">
        <f t="shared" si="3"/>
        <v>1606.4792382141741</v>
      </c>
      <c r="Z27">
        <f t="shared" si="4"/>
        <v>2189.7720886668749</v>
      </c>
      <c r="AA27">
        <f t="shared" si="5"/>
        <v>2779.2800499531691</v>
      </c>
      <c r="AB27" s="14">
        <f t="shared" si="6"/>
        <v>3368.0905401186383</v>
      </c>
      <c r="AC27" cm="1">
        <f t="array" ref="AC27:AD27">LINEST(X27:AB27,$X$4:$AB$4)</f>
        <v>48.9006686439796</v>
      </c>
      <c r="AD27">
        <v>-154.41754605057758</v>
      </c>
      <c r="AF27">
        <f t="shared" si="14"/>
        <v>22</v>
      </c>
      <c r="AG27" s="12">
        <f t="shared" ref="AG27:BL27" si="75">$AC27*AG4+$AD27</f>
        <v>-154.41754605057758</v>
      </c>
      <c r="AH27" s="13">
        <f t="shared" si="75"/>
        <v>-105.51687740659798</v>
      </c>
      <c r="AI27" s="13">
        <f t="shared" si="75"/>
        <v>-56.616208762618385</v>
      </c>
      <c r="AJ27" s="13">
        <f t="shared" si="75"/>
        <v>-7.7155401186387849</v>
      </c>
      <c r="AK27" s="13">
        <f t="shared" si="75"/>
        <v>41.185128525340815</v>
      </c>
      <c r="AL27" s="13">
        <f t="shared" si="75"/>
        <v>90.085797169320415</v>
      </c>
      <c r="AM27" s="13">
        <f t="shared" si="75"/>
        <v>138.98646581330001</v>
      </c>
      <c r="AN27" s="13">
        <f t="shared" si="75"/>
        <v>187.88713445727961</v>
      </c>
      <c r="AO27" s="13">
        <f t="shared" si="75"/>
        <v>236.78780310125921</v>
      </c>
      <c r="AP27" s="13">
        <f t="shared" si="75"/>
        <v>285.68847174523881</v>
      </c>
      <c r="AQ27" s="13">
        <f t="shared" si="75"/>
        <v>334.58914038921841</v>
      </c>
      <c r="AR27" s="13">
        <f t="shared" si="75"/>
        <v>383.48980903319807</v>
      </c>
      <c r="AS27" s="13">
        <f t="shared" si="75"/>
        <v>432.39047767717761</v>
      </c>
      <c r="AT27" s="13">
        <f t="shared" si="75"/>
        <v>481.29114632115716</v>
      </c>
      <c r="AU27" s="13">
        <f t="shared" si="75"/>
        <v>530.19181496513681</v>
      </c>
      <c r="AV27" s="13">
        <f t="shared" si="75"/>
        <v>579.09248360911647</v>
      </c>
      <c r="AW27" s="13">
        <f t="shared" si="75"/>
        <v>627.99315225309601</v>
      </c>
      <c r="AX27" s="13">
        <f t="shared" si="75"/>
        <v>676.89382089707556</v>
      </c>
      <c r="AY27" s="13">
        <f t="shared" si="75"/>
        <v>725.79448954105521</v>
      </c>
      <c r="AZ27" s="13">
        <f t="shared" si="75"/>
        <v>774.69515818503487</v>
      </c>
      <c r="BA27" s="13">
        <f t="shared" si="75"/>
        <v>823.59582682901441</v>
      </c>
      <c r="BB27" s="13">
        <f t="shared" si="75"/>
        <v>872.49649547299396</v>
      </c>
      <c r="BC27" s="13">
        <f t="shared" si="75"/>
        <v>921.39716411697373</v>
      </c>
      <c r="BD27" s="13">
        <f t="shared" si="75"/>
        <v>970.29783276095327</v>
      </c>
      <c r="BE27" s="13">
        <f t="shared" si="75"/>
        <v>1019.1985014049328</v>
      </c>
      <c r="BF27" s="13">
        <f t="shared" si="75"/>
        <v>1068.0991700489124</v>
      </c>
      <c r="BG27" s="13">
        <f t="shared" si="75"/>
        <v>1116.9998386928919</v>
      </c>
      <c r="BH27" s="13">
        <f t="shared" si="75"/>
        <v>1165.9005073368717</v>
      </c>
      <c r="BI27" s="13">
        <f t="shared" si="75"/>
        <v>1214.8011759808512</v>
      </c>
      <c r="BJ27" s="13">
        <f t="shared" si="75"/>
        <v>1263.7018446248308</v>
      </c>
      <c r="BK27" s="13">
        <f t="shared" si="75"/>
        <v>1312.6025132688105</v>
      </c>
      <c r="BL27" s="13">
        <f t="shared" si="75"/>
        <v>1361.5031819127901</v>
      </c>
      <c r="BM27" s="13">
        <f t="shared" ref="BM27:CR27" si="76">$AC27*BM4+$AD27</f>
        <v>1410.4038505567696</v>
      </c>
      <c r="BN27" s="13">
        <f t="shared" si="76"/>
        <v>1459.3045192007492</v>
      </c>
      <c r="BO27" s="13">
        <f t="shared" si="76"/>
        <v>1508.2051878447287</v>
      </c>
      <c r="BP27" s="13">
        <f t="shared" si="76"/>
        <v>1557.1058564887085</v>
      </c>
      <c r="BQ27" s="13">
        <f t="shared" si="76"/>
        <v>1606.006525132688</v>
      </c>
      <c r="BR27" s="13">
        <f t="shared" si="76"/>
        <v>1654.9071937766676</v>
      </c>
      <c r="BS27" s="13">
        <f t="shared" si="76"/>
        <v>1703.8078624206473</v>
      </c>
      <c r="BT27" s="13">
        <f t="shared" si="76"/>
        <v>1752.7085310646269</v>
      </c>
      <c r="BU27" s="13">
        <f t="shared" si="76"/>
        <v>1801.6091997086064</v>
      </c>
      <c r="BV27" s="13">
        <f t="shared" si="76"/>
        <v>1850.509868352586</v>
      </c>
      <c r="BW27" s="13">
        <f t="shared" si="76"/>
        <v>1899.4105369965655</v>
      </c>
      <c r="BX27" s="13">
        <f t="shared" si="76"/>
        <v>1948.3112056405453</v>
      </c>
      <c r="BY27" s="13">
        <f t="shared" si="76"/>
        <v>1997.211874284525</v>
      </c>
      <c r="BZ27" s="13">
        <f t="shared" si="76"/>
        <v>2046.1125429285044</v>
      </c>
      <c r="CA27" s="13">
        <f t="shared" si="76"/>
        <v>2095.0132115724841</v>
      </c>
      <c r="CB27" s="13">
        <f t="shared" si="76"/>
        <v>2143.9138802164634</v>
      </c>
      <c r="CC27" s="13">
        <f t="shared" si="76"/>
        <v>2192.8145488604432</v>
      </c>
      <c r="CD27" s="13">
        <f t="shared" si="76"/>
        <v>2241.715217504423</v>
      </c>
      <c r="CE27" s="13">
        <f t="shared" si="76"/>
        <v>2290.6158861484023</v>
      </c>
      <c r="CF27" s="13">
        <f t="shared" si="76"/>
        <v>2339.5165547923821</v>
      </c>
      <c r="CG27" s="13">
        <f t="shared" si="76"/>
        <v>2388.4172234363614</v>
      </c>
      <c r="CH27" s="13">
        <f t="shared" si="76"/>
        <v>2437.3178920803412</v>
      </c>
      <c r="CI27" s="13">
        <f t="shared" si="76"/>
        <v>2486.2185607243209</v>
      </c>
      <c r="CJ27" s="13">
        <f t="shared" si="76"/>
        <v>2535.1192293683002</v>
      </c>
      <c r="CK27" s="13">
        <f t="shared" si="76"/>
        <v>2584.01989801228</v>
      </c>
      <c r="CL27" s="13">
        <f t="shared" si="76"/>
        <v>2632.9205666562598</v>
      </c>
      <c r="CM27" s="13">
        <f t="shared" si="76"/>
        <v>2681.8212353002391</v>
      </c>
      <c r="CN27" s="13">
        <f t="shared" si="76"/>
        <v>2730.7219039442189</v>
      </c>
      <c r="CO27" s="13">
        <f t="shared" si="76"/>
        <v>2779.6225725881986</v>
      </c>
      <c r="CP27" s="13">
        <f t="shared" si="76"/>
        <v>2828.523241232178</v>
      </c>
      <c r="CQ27" s="13">
        <f t="shared" si="76"/>
        <v>2877.4239098761577</v>
      </c>
      <c r="CR27" s="13">
        <f t="shared" si="76"/>
        <v>2926.324578520137</v>
      </c>
      <c r="CS27" s="13">
        <f t="shared" ref="CS27:DA27" si="77">$AC27*CS4+$AD27</f>
        <v>2975.2252471641168</v>
      </c>
      <c r="CT27" s="13">
        <f t="shared" si="77"/>
        <v>3024.1259158080966</v>
      </c>
      <c r="CU27" s="13">
        <f t="shared" si="77"/>
        <v>3073.0265844520759</v>
      </c>
      <c r="CV27" s="13">
        <f t="shared" si="77"/>
        <v>3121.9272530960557</v>
      </c>
      <c r="CW27" s="13">
        <f t="shared" si="77"/>
        <v>3170.827921740035</v>
      </c>
      <c r="CX27" s="13">
        <f t="shared" si="77"/>
        <v>3219.7285903840148</v>
      </c>
      <c r="CY27" s="13">
        <f t="shared" si="77"/>
        <v>3268.6292590279945</v>
      </c>
      <c r="CZ27" s="13">
        <f t="shared" si="77"/>
        <v>3317.5299276719738</v>
      </c>
      <c r="DA27" s="14">
        <f t="shared" si="77"/>
        <v>3366.4305963159536</v>
      </c>
    </row>
    <row r="28" spans="1:105" x14ac:dyDescent="0.25">
      <c r="W28">
        <f t="shared" si="13"/>
        <v>23</v>
      </c>
      <c r="X28" s="12">
        <f t="shared" si="2"/>
        <v>1013.553699656572</v>
      </c>
      <c r="Y28">
        <f t="shared" si="3"/>
        <v>1600.4448954105526</v>
      </c>
      <c r="Z28">
        <f t="shared" si="4"/>
        <v>2183.1695285669684</v>
      </c>
      <c r="AA28">
        <f t="shared" si="5"/>
        <v>2772.1060724320951</v>
      </c>
      <c r="AB28" s="14">
        <f t="shared" si="6"/>
        <v>3360.6312831720261</v>
      </c>
      <c r="AC28" cm="1">
        <f t="array" ref="AC28:AD28">LINEST(X28:AB28,$X$4:$AB$4)</f>
        <v>48.881802867103758</v>
      </c>
      <c r="AD28">
        <v>-160.34544177333737</v>
      </c>
      <c r="AF28">
        <f t="shared" si="14"/>
        <v>23</v>
      </c>
      <c r="AG28" s="12">
        <f t="shared" ref="AG28:BL28" si="78">$AC28*AG4+$AD28</f>
        <v>-160.34544177333737</v>
      </c>
      <c r="AH28" s="13">
        <f t="shared" si="78"/>
        <v>-111.46363890623361</v>
      </c>
      <c r="AI28" s="13">
        <f t="shared" si="78"/>
        <v>-62.581836039129854</v>
      </c>
      <c r="AJ28" s="13">
        <f t="shared" si="78"/>
        <v>-13.70003317202611</v>
      </c>
      <c r="AK28" s="13">
        <f t="shared" si="78"/>
        <v>35.181769695077662</v>
      </c>
      <c r="AL28" s="13">
        <f t="shared" si="78"/>
        <v>84.063572562181434</v>
      </c>
      <c r="AM28" s="13">
        <f t="shared" si="78"/>
        <v>132.94537542928515</v>
      </c>
      <c r="AN28" s="13">
        <f t="shared" si="78"/>
        <v>181.82717829638892</v>
      </c>
      <c r="AO28" s="13">
        <f t="shared" si="78"/>
        <v>230.70898116349269</v>
      </c>
      <c r="AP28" s="13">
        <f t="shared" si="78"/>
        <v>279.59078403059647</v>
      </c>
      <c r="AQ28" s="13">
        <f t="shared" si="78"/>
        <v>328.47258689770024</v>
      </c>
      <c r="AR28" s="13">
        <f t="shared" si="78"/>
        <v>377.35438976480395</v>
      </c>
      <c r="AS28" s="13">
        <f t="shared" si="78"/>
        <v>426.23619263190767</v>
      </c>
      <c r="AT28" s="13">
        <f t="shared" si="78"/>
        <v>475.1179954990115</v>
      </c>
      <c r="AU28" s="13">
        <f t="shared" si="78"/>
        <v>523.99979836611521</v>
      </c>
      <c r="AV28" s="13">
        <f t="shared" si="78"/>
        <v>572.88160123321904</v>
      </c>
      <c r="AW28" s="13">
        <f t="shared" si="78"/>
        <v>621.76340410032276</v>
      </c>
      <c r="AX28" s="13">
        <f t="shared" si="78"/>
        <v>670.64520696742647</v>
      </c>
      <c r="AY28" s="13">
        <f t="shared" si="78"/>
        <v>719.5270098345303</v>
      </c>
      <c r="AZ28" s="13">
        <f t="shared" si="78"/>
        <v>768.40881270163402</v>
      </c>
      <c r="BA28" s="13">
        <f t="shared" si="78"/>
        <v>817.29061556873785</v>
      </c>
      <c r="BB28" s="13">
        <f t="shared" si="78"/>
        <v>866.17241843584156</v>
      </c>
      <c r="BC28" s="13">
        <f t="shared" si="78"/>
        <v>915.05422130294528</v>
      </c>
      <c r="BD28" s="13">
        <f t="shared" si="78"/>
        <v>963.936024170049</v>
      </c>
      <c r="BE28" s="13">
        <f t="shared" si="78"/>
        <v>1012.8178270371527</v>
      </c>
      <c r="BF28" s="13">
        <f t="shared" si="78"/>
        <v>1061.6996299042567</v>
      </c>
      <c r="BG28" s="13">
        <f t="shared" si="78"/>
        <v>1110.5814327713604</v>
      </c>
      <c r="BH28" s="13">
        <f t="shared" si="78"/>
        <v>1159.4632356384641</v>
      </c>
      <c r="BI28" s="13">
        <f t="shared" si="78"/>
        <v>1208.3450385055678</v>
      </c>
      <c r="BJ28" s="13">
        <f t="shared" si="78"/>
        <v>1257.2268413726715</v>
      </c>
      <c r="BK28" s="13">
        <f t="shared" si="78"/>
        <v>1306.1086442397755</v>
      </c>
      <c r="BL28" s="13">
        <f t="shared" si="78"/>
        <v>1354.9904471068792</v>
      </c>
      <c r="BM28" s="13">
        <f t="shared" ref="BM28:CR28" si="79">$AC28*BM4+$AD28</f>
        <v>1403.8722499739829</v>
      </c>
      <c r="BN28" s="13">
        <f t="shared" si="79"/>
        <v>1452.7540528410866</v>
      </c>
      <c r="BO28" s="13">
        <f t="shared" si="79"/>
        <v>1501.6358557081903</v>
      </c>
      <c r="BP28" s="13">
        <f t="shared" si="79"/>
        <v>1550.5176585752943</v>
      </c>
      <c r="BQ28" s="13">
        <f t="shared" si="79"/>
        <v>1599.399461442398</v>
      </c>
      <c r="BR28" s="13">
        <f t="shared" si="79"/>
        <v>1648.2812643095017</v>
      </c>
      <c r="BS28" s="13">
        <f t="shared" si="79"/>
        <v>1697.1630671766054</v>
      </c>
      <c r="BT28" s="13">
        <f t="shared" si="79"/>
        <v>1746.0448700437091</v>
      </c>
      <c r="BU28" s="13">
        <f t="shared" si="79"/>
        <v>1794.9266729108131</v>
      </c>
      <c r="BV28" s="13">
        <f t="shared" si="79"/>
        <v>1843.8084757779168</v>
      </c>
      <c r="BW28" s="13">
        <f t="shared" si="79"/>
        <v>1892.6902786450205</v>
      </c>
      <c r="BX28" s="13">
        <f t="shared" si="79"/>
        <v>1941.5720815121244</v>
      </c>
      <c r="BY28" s="13">
        <f t="shared" si="79"/>
        <v>1990.4538843792279</v>
      </c>
      <c r="BZ28" s="13">
        <f t="shared" si="79"/>
        <v>2039.3356872463319</v>
      </c>
      <c r="CA28" s="13">
        <f t="shared" si="79"/>
        <v>2088.2174901134354</v>
      </c>
      <c r="CB28" s="13">
        <f t="shared" si="79"/>
        <v>2137.0992929805393</v>
      </c>
      <c r="CC28" s="13">
        <f t="shared" si="79"/>
        <v>2185.9810958476428</v>
      </c>
      <c r="CD28" s="13">
        <f t="shared" si="79"/>
        <v>2234.8628987147467</v>
      </c>
      <c r="CE28" s="13">
        <f t="shared" si="79"/>
        <v>2283.7447015818507</v>
      </c>
      <c r="CF28" s="13">
        <f t="shared" si="79"/>
        <v>2332.6265044489542</v>
      </c>
      <c r="CG28" s="13">
        <f t="shared" si="79"/>
        <v>2381.5083073160581</v>
      </c>
      <c r="CH28" s="13">
        <f t="shared" si="79"/>
        <v>2430.3901101831616</v>
      </c>
      <c r="CI28" s="13">
        <f t="shared" si="79"/>
        <v>2479.2719130502655</v>
      </c>
      <c r="CJ28" s="13">
        <f t="shared" si="79"/>
        <v>2528.1537159173695</v>
      </c>
      <c r="CK28" s="13">
        <f t="shared" si="79"/>
        <v>2577.035518784473</v>
      </c>
      <c r="CL28" s="13">
        <f t="shared" si="79"/>
        <v>2625.9173216515769</v>
      </c>
      <c r="CM28" s="13">
        <f t="shared" si="79"/>
        <v>2674.7991245186804</v>
      </c>
      <c r="CN28" s="13">
        <f t="shared" si="79"/>
        <v>2723.6809273857843</v>
      </c>
      <c r="CO28" s="13">
        <f t="shared" si="79"/>
        <v>2772.5627302528883</v>
      </c>
      <c r="CP28" s="13">
        <f t="shared" si="79"/>
        <v>2821.4445331199918</v>
      </c>
      <c r="CQ28" s="13">
        <f t="shared" si="79"/>
        <v>2870.3263359870957</v>
      </c>
      <c r="CR28" s="13">
        <f t="shared" si="79"/>
        <v>2919.2081388541992</v>
      </c>
      <c r="CS28" s="13">
        <f t="shared" ref="CS28:DA28" si="80">$AC28*CS4+$AD28</f>
        <v>2968.0899417213031</v>
      </c>
      <c r="CT28" s="13">
        <f t="shared" si="80"/>
        <v>3016.9717445884071</v>
      </c>
      <c r="CU28" s="13">
        <f t="shared" si="80"/>
        <v>3065.8535474555106</v>
      </c>
      <c r="CV28" s="13">
        <f t="shared" si="80"/>
        <v>3114.7353503226145</v>
      </c>
      <c r="CW28" s="13">
        <f t="shared" si="80"/>
        <v>3163.617153189718</v>
      </c>
      <c r="CX28" s="13">
        <f t="shared" si="80"/>
        <v>3212.498956056822</v>
      </c>
      <c r="CY28" s="13">
        <f t="shared" si="80"/>
        <v>3261.3807589239259</v>
      </c>
      <c r="CZ28" s="13">
        <f t="shared" si="80"/>
        <v>3310.2625617910294</v>
      </c>
      <c r="DA28" s="14">
        <f t="shared" si="80"/>
        <v>3359.1443646581333</v>
      </c>
    </row>
    <row r="29" spans="1:105" x14ac:dyDescent="0.25">
      <c r="W29">
        <f t="shared" si="13"/>
        <v>24</v>
      </c>
      <c r="X29" s="12">
        <f t="shared" si="2"/>
        <v>1006.656571963784</v>
      </c>
      <c r="Y29">
        <f t="shared" si="3"/>
        <v>1594.4105526069309</v>
      </c>
      <c r="Z29">
        <f t="shared" si="4"/>
        <v>2176.566968467062</v>
      </c>
      <c r="AA29">
        <f t="shared" si="5"/>
        <v>2764.9320949110211</v>
      </c>
      <c r="AB29" s="14">
        <f t="shared" si="6"/>
        <v>3353.1720262254134</v>
      </c>
      <c r="AC29" cm="1">
        <f t="array" ref="AC29:AD29">LINEST(X29:AB29,$X$4:$AB$4)</f>
        <v>48.862937090227909</v>
      </c>
      <c r="AD29">
        <v>-166.27333749609716</v>
      </c>
      <c r="AF29">
        <f t="shared" si="14"/>
        <v>24</v>
      </c>
      <c r="AG29" s="12">
        <f t="shared" ref="AG29:BL29" si="81">$AC29*AG4+$AD29</f>
        <v>-166.27333749609716</v>
      </c>
      <c r="AH29" s="13">
        <f t="shared" si="81"/>
        <v>-117.41040040586924</v>
      </c>
      <c r="AI29" s="13">
        <f t="shared" si="81"/>
        <v>-68.547463315641338</v>
      </c>
      <c r="AJ29" s="13">
        <f t="shared" si="81"/>
        <v>-19.684526225413435</v>
      </c>
      <c r="AK29" s="13">
        <f t="shared" si="81"/>
        <v>29.178410864814481</v>
      </c>
      <c r="AL29" s="13">
        <f t="shared" si="81"/>
        <v>78.041347955042397</v>
      </c>
      <c r="AM29" s="13">
        <f t="shared" si="81"/>
        <v>126.90428504527029</v>
      </c>
      <c r="AN29" s="13">
        <f t="shared" si="81"/>
        <v>175.76722213549823</v>
      </c>
      <c r="AO29" s="13">
        <f t="shared" si="81"/>
        <v>224.63015922572612</v>
      </c>
      <c r="AP29" s="13">
        <f t="shared" si="81"/>
        <v>273.49309631595401</v>
      </c>
      <c r="AQ29" s="13">
        <f t="shared" si="81"/>
        <v>322.35603340618195</v>
      </c>
      <c r="AR29" s="13">
        <f t="shared" si="81"/>
        <v>371.21897049640984</v>
      </c>
      <c r="AS29" s="13">
        <f t="shared" si="81"/>
        <v>420.08190758663773</v>
      </c>
      <c r="AT29" s="13">
        <f t="shared" si="81"/>
        <v>468.94484467686561</v>
      </c>
      <c r="AU29" s="13">
        <f t="shared" si="81"/>
        <v>517.80778176709362</v>
      </c>
      <c r="AV29" s="13">
        <f t="shared" si="81"/>
        <v>566.6707188573215</v>
      </c>
      <c r="AW29" s="13">
        <f t="shared" si="81"/>
        <v>615.53365594754939</v>
      </c>
      <c r="AX29" s="13">
        <f t="shared" si="81"/>
        <v>664.39659303777728</v>
      </c>
      <c r="AY29" s="13">
        <f t="shared" si="81"/>
        <v>713.25953012800517</v>
      </c>
      <c r="AZ29" s="13">
        <f t="shared" si="81"/>
        <v>762.12246721823317</v>
      </c>
      <c r="BA29" s="13">
        <f t="shared" si="81"/>
        <v>810.98540430846106</v>
      </c>
      <c r="BB29" s="13">
        <f t="shared" si="81"/>
        <v>859.84834139868894</v>
      </c>
      <c r="BC29" s="13">
        <f t="shared" si="81"/>
        <v>908.71127848891683</v>
      </c>
      <c r="BD29" s="13">
        <f t="shared" si="81"/>
        <v>957.57421557914472</v>
      </c>
      <c r="BE29" s="13">
        <f t="shared" si="81"/>
        <v>1006.4371526693726</v>
      </c>
      <c r="BF29" s="13">
        <f t="shared" si="81"/>
        <v>1055.3000897596005</v>
      </c>
      <c r="BG29" s="13">
        <f t="shared" si="81"/>
        <v>1104.1630268498284</v>
      </c>
      <c r="BH29" s="13">
        <f t="shared" si="81"/>
        <v>1153.0259639400565</v>
      </c>
      <c r="BI29" s="13">
        <f t="shared" si="81"/>
        <v>1201.8889010302844</v>
      </c>
      <c r="BJ29" s="13">
        <f t="shared" si="81"/>
        <v>1250.7518381205123</v>
      </c>
      <c r="BK29" s="13">
        <f t="shared" si="81"/>
        <v>1299.6147752107402</v>
      </c>
      <c r="BL29" s="13">
        <f t="shared" si="81"/>
        <v>1348.4777123009681</v>
      </c>
      <c r="BM29" s="13">
        <f t="shared" ref="BM29:CR29" si="82">$AC29*BM4+$AD29</f>
        <v>1397.3406493911959</v>
      </c>
      <c r="BN29" s="13">
        <f t="shared" si="82"/>
        <v>1446.2035864814238</v>
      </c>
      <c r="BO29" s="13">
        <f t="shared" si="82"/>
        <v>1495.0665235716517</v>
      </c>
      <c r="BP29" s="13">
        <f t="shared" si="82"/>
        <v>1543.9294606618796</v>
      </c>
      <c r="BQ29" s="13">
        <f t="shared" si="82"/>
        <v>1592.7923977521075</v>
      </c>
      <c r="BR29" s="13">
        <f t="shared" si="82"/>
        <v>1641.6553348423354</v>
      </c>
      <c r="BS29" s="13">
        <f t="shared" si="82"/>
        <v>1690.5182719325635</v>
      </c>
      <c r="BT29" s="13">
        <f t="shared" si="82"/>
        <v>1739.3812090227914</v>
      </c>
      <c r="BU29" s="13">
        <f t="shared" si="82"/>
        <v>1788.2441461130193</v>
      </c>
      <c r="BV29" s="13">
        <f t="shared" si="82"/>
        <v>1837.1070832032472</v>
      </c>
      <c r="BW29" s="13">
        <f t="shared" si="82"/>
        <v>1885.970020293475</v>
      </c>
      <c r="BX29" s="13">
        <f t="shared" si="82"/>
        <v>1934.8329573837032</v>
      </c>
      <c r="BY29" s="13">
        <f t="shared" si="82"/>
        <v>1983.6958944739308</v>
      </c>
      <c r="BZ29" s="13">
        <f t="shared" si="82"/>
        <v>2032.5588315641589</v>
      </c>
      <c r="CA29" s="13">
        <f t="shared" si="82"/>
        <v>2081.4217686543866</v>
      </c>
      <c r="CB29" s="13">
        <f t="shared" si="82"/>
        <v>2130.2847057446147</v>
      </c>
      <c r="CC29" s="13">
        <f t="shared" si="82"/>
        <v>2179.1476428348424</v>
      </c>
      <c r="CD29" s="13">
        <f t="shared" si="82"/>
        <v>2228.0105799250705</v>
      </c>
      <c r="CE29" s="13">
        <f t="shared" si="82"/>
        <v>2276.8735170152981</v>
      </c>
      <c r="CF29" s="13">
        <f t="shared" si="82"/>
        <v>2325.7364541055263</v>
      </c>
      <c r="CG29" s="13">
        <f t="shared" si="82"/>
        <v>2374.5993911957539</v>
      </c>
      <c r="CH29" s="13">
        <f t="shared" si="82"/>
        <v>2423.462328285982</v>
      </c>
      <c r="CI29" s="13">
        <f t="shared" si="82"/>
        <v>2472.3252653762102</v>
      </c>
      <c r="CJ29" s="13">
        <f t="shared" si="82"/>
        <v>2521.1882024664378</v>
      </c>
      <c r="CK29" s="13">
        <f t="shared" si="82"/>
        <v>2570.0511395566659</v>
      </c>
      <c r="CL29" s="13">
        <f t="shared" si="82"/>
        <v>2618.9140766468936</v>
      </c>
      <c r="CM29" s="13">
        <f t="shared" si="82"/>
        <v>2667.7770137371217</v>
      </c>
      <c r="CN29" s="13">
        <f t="shared" si="82"/>
        <v>2716.6399508273494</v>
      </c>
      <c r="CO29" s="13">
        <f t="shared" si="82"/>
        <v>2765.5028879175775</v>
      </c>
      <c r="CP29" s="13">
        <f t="shared" si="82"/>
        <v>2814.3658250078051</v>
      </c>
      <c r="CQ29" s="13">
        <f t="shared" si="82"/>
        <v>2863.2287620980333</v>
      </c>
      <c r="CR29" s="13">
        <f t="shared" si="82"/>
        <v>2912.0916991882609</v>
      </c>
      <c r="CS29" s="13">
        <f t="shared" ref="CS29:DA29" si="83">$AC29*CS4+$AD29</f>
        <v>2960.954636278489</v>
      </c>
      <c r="CT29" s="13">
        <f t="shared" si="83"/>
        <v>3009.8175733687171</v>
      </c>
      <c r="CU29" s="13">
        <f t="shared" si="83"/>
        <v>3058.6805104589448</v>
      </c>
      <c r="CV29" s="13">
        <f t="shared" si="83"/>
        <v>3107.5434475491729</v>
      </c>
      <c r="CW29" s="13">
        <f t="shared" si="83"/>
        <v>3156.4063846394006</v>
      </c>
      <c r="CX29" s="13">
        <f t="shared" si="83"/>
        <v>3205.2693217296287</v>
      </c>
      <c r="CY29" s="13">
        <f t="shared" si="83"/>
        <v>3254.1322588198564</v>
      </c>
      <c r="CZ29" s="13">
        <f t="shared" si="83"/>
        <v>3302.9951959100845</v>
      </c>
      <c r="DA29" s="14">
        <f t="shared" si="83"/>
        <v>3351.8581330003121</v>
      </c>
    </row>
    <row r="30" spans="1:105" x14ac:dyDescent="0.25">
      <c r="W30">
        <f t="shared" si="13"/>
        <v>25</v>
      </c>
      <c r="X30" s="12">
        <f t="shared" si="2"/>
        <v>999.75944427099591</v>
      </c>
      <c r="Y30">
        <f t="shared" si="3"/>
        <v>1588.3762098033094</v>
      </c>
      <c r="Z30">
        <f t="shared" si="4"/>
        <v>2169.964408367156</v>
      </c>
      <c r="AA30">
        <f t="shared" si="5"/>
        <v>2757.7581173899471</v>
      </c>
      <c r="AB30" s="14">
        <f t="shared" si="6"/>
        <v>3345.7127692788008</v>
      </c>
      <c r="AC30" cm="1">
        <f t="array" ref="AC30:AD30">LINEST(X30:AB30,$X$4:$AB$4)</f>
        <v>48.84407131335206</v>
      </c>
      <c r="AD30">
        <v>-172.20123321885694</v>
      </c>
      <c r="AF30">
        <f t="shared" si="14"/>
        <v>25</v>
      </c>
      <c r="AG30" s="12">
        <f t="shared" ref="AG30:BL30" si="84">$AC30*AG4+$AD30</f>
        <v>-172.20123321885694</v>
      </c>
      <c r="AH30" s="13">
        <f t="shared" si="84"/>
        <v>-123.35716190550488</v>
      </c>
      <c r="AI30" s="13">
        <f t="shared" si="84"/>
        <v>-74.513090592152821</v>
      </c>
      <c r="AJ30" s="13">
        <f t="shared" si="84"/>
        <v>-25.669019278800761</v>
      </c>
      <c r="AK30" s="13">
        <f t="shared" si="84"/>
        <v>23.1750520345513</v>
      </c>
      <c r="AL30" s="13">
        <f t="shared" si="84"/>
        <v>72.01912334790336</v>
      </c>
      <c r="AM30" s="13">
        <f t="shared" si="84"/>
        <v>120.86319466125542</v>
      </c>
      <c r="AN30" s="13">
        <f t="shared" si="84"/>
        <v>169.70726597460748</v>
      </c>
      <c r="AO30" s="13">
        <f t="shared" si="84"/>
        <v>218.55133728795954</v>
      </c>
      <c r="AP30" s="13">
        <f t="shared" si="84"/>
        <v>267.3954086013116</v>
      </c>
      <c r="AQ30" s="13">
        <f t="shared" si="84"/>
        <v>316.23947991466366</v>
      </c>
      <c r="AR30" s="13">
        <f t="shared" si="84"/>
        <v>365.08355122801572</v>
      </c>
      <c r="AS30" s="13">
        <f t="shared" si="84"/>
        <v>413.92762254136778</v>
      </c>
      <c r="AT30" s="13">
        <f t="shared" si="84"/>
        <v>462.77169385471984</v>
      </c>
      <c r="AU30" s="13">
        <f t="shared" si="84"/>
        <v>511.6157651680719</v>
      </c>
      <c r="AV30" s="13">
        <f t="shared" si="84"/>
        <v>560.45983648142396</v>
      </c>
      <c r="AW30" s="13">
        <f t="shared" si="84"/>
        <v>609.30390779477602</v>
      </c>
      <c r="AX30" s="13">
        <f t="shared" si="84"/>
        <v>658.14797910812808</v>
      </c>
      <c r="AY30" s="13">
        <f t="shared" si="84"/>
        <v>706.99205042148014</v>
      </c>
      <c r="AZ30" s="13">
        <f t="shared" si="84"/>
        <v>755.8361217348322</v>
      </c>
      <c r="BA30" s="13">
        <f t="shared" si="84"/>
        <v>804.68019304818426</v>
      </c>
      <c r="BB30" s="13">
        <f t="shared" si="84"/>
        <v>853.52426436153632</v>
      </c>
      <c r="BC30" s="13">
        <f t="shared" si="84"/>
        <v>902.36833567488839</v>
      </c>
      <c r="BD30" s="13">
        <f t="shared" si="84"/>
        <v>951.21240698824045</v>
      </c>
      <c r="BE30" s="13">
        <f t="shared" si="84"/>
        <v>1000.0564783015925</v>
      </c>
      <c r="BF30" s="13">
        <f t="shared" si="84"/>
        <v>1048.9005496149446</v>
      </c>
      <c r="BG30" s="13">
        <f t="shared" si="84"/>
        <v>1097.7446209282966</v>
      </c>
      <c r="BH30" s="13">
        <f t="shared" si="84"/>
        <v>1146.5886922416487</v>
      </c>
      <c r="BI30" s="13">
        <f t="shared" si="84"/>
        <v>1195.4327635550007</v>
      </c>
      <c r="BJ30" s="13">
        <f t="shared" si="84"/>
        <v>1244.2768348683528</v>
      </c>
      <c r="BK30" s="13">
        <f t="shared" si="84"/>
        <v>1293.1209061817049</v>
      </c>
      <c r="BL30" s="13">
        <f t="shared" si="84"/>
        <v>1341.9649774950569</v>
      </c>
      <c r="BM30" s="13">
        <f t="shared" ref="BM30:CR30" si="85">$AC30*BM4+$AD30</f>
        <v>1390.809048808409</v>
      </c>
      <c r="BN30" s="13">
        <f t="shared" si="85"/>
        <v>1439.653120121761</v>
      </c>
      <c r="BO30" s="13">
        <f t="shared" si="85"/>
        <v>1488.4971914351131</v>
      </c>
      <c r="BP30" s="13">
        <f t="shared" si="85"/>
        <v>1537.3412627484652</v>
      </c>
      <c r="BQ30" s="13">
        <f t="shared" si="85"/>
        <v>1586.1853340618172</v>
      </c>
      <c r="BR30" s="13">
        <f t="shared" si="85"/>
        <v>1635.0294053751693</v>
      </c>
      <c r="BS30" s="13">
        <f t="shared" si="85"/>
        <v>1683.8734766885214</v>
      </c>
      <c r="BT30" s="13">
        <f t="shared" si="85"/>
        <v>1732.7175480018734</v>
      </c>
      <c r="BU30" s="13">
        <f t="shared" si="85"/>
        <v>1781.5616193152255</v>
      </c>
      <c r="BV30" s="13">
        <f t="shared" si="85"/>
        <v>1830.4056906285775</v>
      </c>
      <c r="BW30" s="13">
        <f t="shared" si="85"/>
        <v>1879.2497619419296</v>
      </c>
      <c r="BX30" s="13">
        <f t="shared" si="85"/>
        <v>1928.0938332552814</v>
      </c>
      <c r="BY30" s="13">
        <f t="shared" si="85"/>
        <v>1976.9379045686337</v>
      </c>
      <c r="BZ30" s="13">
        <f t="shared" si="85"/>
        <v>2025.781975881986</v>
      </c>
      <c r="CA30" s="13">
        <f t="shared" si="85"/>
        <v>2074.6260471953378</v>
      </c>
      <c r="CB30" s="13">
        <f t="shared" si="85"/>
        <v>2123.4701185086897</v>
      </c>
      <c r="CC30" s="13">
        <f t="shared" si="85"/>
        <v>2172.314189822042</v>
      </c>
      <c r="CD30" s="13">
        <f t="shared" si="85"/>
        <v>2221.1582611353942</v>
      </c>
      <c r="CE30" s="13">
        <f t="shared" si="85"/>
        <v>2270.0023324487461</v>
      </c>
      <c r="CF30" s="13">
        <f t="shared" si="85"/>
        <v>2318.8464037620979</v>
      </c>
      <c r="CG30" s="13">
        <f t="shared" si="85"/>
        <v>2367.6904750754502</v>
      </c>
      <c r="CH30" s="13">
        <f t="shared" si="85"/>
        <v>2416.5345463888025</v>
      </c>
      <c r="CI30" s="13">
        <f t="shared" si="85"/>
        <v>2465.3786177021543</v>
      </c>
      <c r="CJ30" s="13">
        <f t="shared" si="85"/>
        <v>2514.2226890155061</v>
      </c>
      <c r="CK30" s="13">
        <f t="shared" si="85"/>
        <v>2563.0667603288584</v>
      </c>
      <c r="CL30" s="13">
        <f t="shared" si="85"/>
        <v>2611.9108316422107</v>
      </c>
      <c r="CM30" s="13">
        <f t="shared" si="85"/>
        <v>2660.7549029555626</v>
      </c>
      <c r="CN30" s="13">
        <f t="shared" si="85"/>
        <v>2709.5989742689144</v>
      </c>
      <c r="CO30" s="13">
        <f t="shared" si="85"/>
        <v>2758.4430455822667</v>
      </c>
      <c r="CP30" s="13">
        <f t="shared" si="85"/>
        <v>2807.287116895619</v>
      </c>
      <c r="CQ30" s="13">
        <f t="shared" si="85"/>
        <v>2856.1311882089708</v>
      </c>
      <c r="CR30" s="13">
        <f t="shared" si="85"/>
        <v>2904.9752595223226</v>
      </c>
      <c r="CS30" s="13">
        <f t="shared" ref="CS30:DA30" si="86">$AC30*CS4+$AD30</f>
        <v>2953.8193308356749</v>
      </c>
      <c r="CT30" s="13">
        <f t="shared" si="86"/>
        <v>3002.6634021490272</v>
      </c>
      <c r="CU30" s="13">
        <f t="shared" si="86"/>
        <v>3051.507473462379</v>
      </c>
      <c r="CV30" s="13">
        <f t="shared" si="86"/>
        <v>3100.3515447757309</v>
      </c>
      <c r="CW30" s="13">
        <f t="shared" si="86"/>
        <v>3149.1956160890832</v>
      </c>
      <c r="CX30" s="13">
        <f t="shared" si="86"/>
        <v>3198.0396874024354</v>
      </c>
      <c r="CY30" s="13">
        <f t="shared" si="86"/>
        <v>3246.8837587157873</v>
      </c>
      <c r="CZ30" s="13">
        <f t="shared" si="86"/>
        <v>3295.7278300291391</v>
      </c>
      <c r="DA30" s="14">
        <f t="shared" si="86"/>
        <v>3344.5719013424914</v>
      </c>
    </row>
    <row r="31" spans="1:105" x14ac:dyDescent="0.25">
      <c r="W31">
        <f t="shared" si="13"/>
        <v>26</v>
      </c>
      <c r="X31" s="12">
        <f t="shared" si="2"/>
        <v>992.86231657820792</v>
      </c>
      <c r="Y31">
        <f t="shared" si="3"/>
        <v>1582.3418669996877</v>
      </c>
      <c r="Z31">
        <f t="shared" si="4"/>
        <v>2163.3618482672496</v>
      </c>
      <c r="AA31">
        <f t="shared" si="5"/>
        <v>2750.5841398688731</v>
      </c>
      <c r="AB31" s="14">
        <f t="shared" si="6"/>
        <v>3338.2535123321882</v>
      </c>
      <c r="AC31" cm="1">
        <f t="array" ref="AC31:AD31">LINEST(X31:AB31,$X$4:$AB$4)</f>
        <v>48.825205536476226</v>
      </c>
      <c r="AD31">
        <v>-178.12912894161718</v>
      </c>
      <c r="AF31">
        <f t="shared" si="14"/>
        <v>26</v>
      </c>
      <c r="AG31" s="12">
        <f t="shared" ref="AG31:BL31" si="87">$AC31*AG4+$AD31</f>
        <v>-178.12912894161718</v>
      </c>
      <c r="AH31" s="13">
        <f t="shared" si="87"/>
        <v>-129.30392340514095</v>
      </c>
      <c r="AI31" s="13">
        <f t="shared" si="87"/>
        <v>-80.478717868664731</v>
      </c>
      <c r="AJ31" s="13">
        <f t="shared" si="87"/>
        <v>-31.653512332188512</v>
      </c>
      <c r="AK31" s="13">
        <f t="shared" si="87"/>
        <v>17.17169320428772</v>
      </c>
      <c r="AL31" s="13">
        <f t="shared" si="87"/>
        <v>65.996898740763953</v>
      </c>
      <c r="AM31" s="13">
        <f t="shared" si="87"/>
        <v>114.82210427724016</v>
      </c>
      <c r="AN31" s="13">
        <f t="shared" si="87"/>
        <v>163.64730981371639</v>
      </c>
      <c r="AO31" s="13">
        <f t="shared" si="87"/>
        <v>212.47251535019262</v>
      </c>
      <c r="AP31" s="13">
        <f t="shared" si="87"/>
        <v>261.29772088666886</v>
      </c>
      <c r="AQ31" s="13">
        <f t="shared" si="87"/>
        <v>310.12292642314509</v>
      </c>
      <c r="AR31" s="13">
        <f t="shared" si="87"/>
        <v>358.94813195962126</v>
      </c>
      <c r="AS31" s="13">
        <f t="shared" si="87"/>
        <v>407.7733374960975</v>
      </c>
      <c r="AT31" s="13">
        <f t="shared" si="87"/>
        <v>456.59854303257373</v>
      </c>
      <c r="AU31" s="13">
        <f t="shared" si="87"/>
        <v>505.42374856904996</v>
      </c>
      <c r="AV31" s="13">
        <f t="shared" si="87"/>
        <v>554.2489541055262</v>
      </c>
      <c r="AW31" s="13">
        <f t="shared" si="87"/>
        <v>603.07415964200243</v>
      </c>
      <c r="AX31" s="13">
        <f t="shared" si="87"/>
        <v>651.89936517847866</v>
      </c>
      <c r="AY31" s="13">
        <f t="shared" si="87"/>
        <v>700.72457071495489</v>
      </c>
      <c r="AZ31" s="13">
        <f t="shared" si="87"/>
        <v>749.54977625143113</v>
      </c>
      <c r="BA31" s="13">
        <f t="shared" si="87"/>
        <v>798.37498178790736</v>
      </c>
      <c r="BB31" s="13">
        <f t="shared" si="87"/>
        <v>847.20018732438348</v>
      </c>
      <c r="BC31" s="13">
        <f t="shared" si="87"/>
        <v>896.02539286085971</v>
      </c>
      <c r="BD31" s="13">
        <f t="shared" si="87"/>
        <v>944.85059839733594</v>
      </c>
      <c r="BE31" s="13">
        <f t="shared" si="87"/>
        <v>993.67580393381218</v>
      </c>
      <c r="BF31" s="13">
        <f t="shared" si="87"/>
        <v>1042.5010094702884</v>
      </c>
      <c r="BG31" s="13">
        <f t="shared" si="87"/>
        <v>1091.3262150067646</v>
      </c>
      <c r="BH31" s="13">
        <f t="shared" si="87"/>
        <v>1140.1514205432409</v>
      </c>
      <c r="BI31" s="13">
        <f t="shared" si="87"/>
        <v>1188.9766260797171</v>
      </c>
      <c r="BJ31" s="13">
        <f t="shared" si="87"/>
        <v>1237.8018316161933</v>
      </c>
      <c r="BK31" s="13">
        <f t="shared" si="87"/>
        <v>1286.6270371526696</v>
      </c>
      <c r="BL31" s="13">
        <f t="shared" si="87"/>
        <v>1335.4522426891458</v>
      </c>
      <c r="BM31" s="13">
        <f t="shared" ref="BM31:CR31" si="88">$AC31*BM4+$AD31</f>
        <v>1384.277448225622</v>
      </c>
      <c r="BN31" s="13">
        <f t="shared" si="88"/>
        <v>1433.1026537620983</v>
      </c>
      <c r="BO31" s="13">
        <f t="shared" si="88"/>
        <v>1481.9278592985745</v>
      </c>
      <c r="BP31" s="13">
        <f t="shared" si="88"/>
        <v>1530.7530648350507</v>
      </c>
      <c r="BQ31" s="13">
        <f t="shared" si="88"/>
        <v>1579.578270371527</v>
      </c>
      <c r="BR31" s="13">
        <f t="shared" si="88"/>
        <v>1628.4034759080032</v>
      </c>
      <c r="BS31" s="13">
        <f t="shared" si="88"/>
        <v>1677.2286814444794</v>
      </c>
      <c r="BT31" s="13">
        <f t="shared" si="88"/>
        <v>1726.0538869809557</v>
      </c>
      <c r="BU31" s="13">
        <f t="shared" si="88"/>
        <v>1774.8790925174319</v>
      </c>
      <c r="BV31" s="13">
        <f t="shared" si="88"/>
        <v>1823.7042980539081</v>
      </c>
      <c r="BW31" s="13">
        <f t="shared" si="88"/>
        <v>1872.5295035903841</v>
      </c>
      <c r="BX31" s="13">
        <f t="shared" si="88"/>
        <v>1921.3547091268606</v>
      </c>
      <c r="BY31" s="13">
        <f t="shared" si="88"/>
        <v>1970.1799146633366</v>
      </c>
      <c r="BZ31" s="13">
        <f t="shared" si="88"/>
        <v>2019.0051201998131</v>
      </c>
      <c r="CA31" s="13">
        <f t="shared" si="88"/>
        <v>2067.8303257362891</v>
      </c>
      <c r="CB31" s="13">
        <f t="shared" si="88"/>
        <v>2116.6555312727655</v>
      </c>
      <c r="CC31" s="13">
        <f t="shared" si="88"/>
        <v>2165.4807368092415</v>
      </c>
      <c r="CD31" s="13">
        <f t="shared" si="88"/>
        <v>2214.305942345718</v>
      </c>
      <c r="CE31" s="13">
        <f t="shared" si="88"/>
        <v>2263.131147882194</v>
      </c>
      <c r="CF31" s="13">
        <f t="shared" si="88"/>
        <v>2311.9563534186705</v>
      </c>
      <c r="CG31" s="13">
        <f t="shared" si="88"/>
        <v>2360.7815589551465</v>
      </c>
      <c r="CH31" s="13">
        <f t="shared" si="88"/>
        <v>2409.6067644916229</v>
      </c>
      <c r="CI31" s="13">
        <f t="shared" si="88"/>
        <v>2458.4319700280989</v>
      </c>
      <c r="CJ31" s="13">
        <f t="shared" si="88"/>
        <v>2507.2571755645754</v>
      </c>
      <c r="CK31" s="13">
        <f t="shared" si="88"/>
        <v>2556.0823811010514</v>
      </c>
      <c r="CL31" s="13">
        <f t="shared" si="88"/>
        <v>2604.9075866375279</v>
      </c>
      <c r="CM31" s="13">
        <f t="shared" si="88"/>
        <v>2653.7327921740039</v>
      </c>
      <c r="CN31" s="13">
        <f t="shared" si="88"/>
        <v>2702.5579977104803</v>
      </c>
      <c r="CO31" s="13">
        <f t="shared" si="88"/>
        <v>2751.3832032469563</v>
      </c>
      <c r="CP31" s="13">
        <f t="shared" si="88"/>
        <v>2800.2084087834328</v>
      </c>
      <c r="CQ31" s="13">
        <f t="shared" si="88"/>
        <v>2849.0336143199088</v>
      </c>
      <c r="CR31" s="13">
        <f t="shared" si="88"/>
        <v>2897.8588198563853</v>
      </c>
      <c r="CS31" s="13">
        <f t="shared" ref="CS31:DA31" si="89">$AC31*CS4+$AD31</f>
        <v>2946.6840253928613</v>
      </c>
      <c r="CT31" s="13">
        <f t="shared" si="89"/>
        <v>2995.5092309293373</v>
      </c>
      <c r="CU31" s="13">
        <f t="shared" si="89"/>
        <v>3044.3344364658137</v>
      </c>
      <c r="CV31" s="13">
        <f t="shared" si="89"/>
        <v>3093.1596420022897</v>
      </c>
      <c r="CW31" s="13">
        <f t="shared" si="89"/>
        <v>3141.9848475387662</v>
      </c>
      <c r="CX31" s="13">
        <f t="shared" si="89"/>
        <v>3190.8100530752422</v>
      </c>
      <c r="CY31" s="13">
        <f t="shared" si="89"/>
        <v>3239.6352586117187</v>
      </c>
      <c r="CZ31" s="13">
        <f t="shared" si="89"/>
        <v>3288.4604641481947</v>
      </c>
      <c r="DA31" s="14">
        <f t="shared" si="89"/>
        <v>3337.2856696846711</v>
      </c>
    </row>
    <row r="32" spans="1:105" x14ac:dyDescent="0.25">
      <c r="W32">
        <f t="shared" si="13"/>
        <v>27</v>
      </c>
      <c r="X32" s="12">
        <f t="shared" si="2"/>
        <v>985.96518888541993</v>
      </c>
      <c r="Y32">
        <f t="shared" si="3"/>
        <v>1576.3075241960662</v>
      </c>
      <c r="Z32">
        <f t="shared" si="4"/>
        <v>2156.7592881673431</v>
      </c>
      <c r="AA32">
        <f t="shared" si="5"/>
        <v>2743.4101623477991</v>
      </c>
      <c r="AB32" s="14">
        <f t="shared" si="6"/>
        <v>3330.7942553855755</v>
      </c>
      <c r="AC32" cm="1">
        <f t="array" ref="AC32:AD32">LINEST(X32:AB32,$X$4:$AB$4)</f>
        <v>48.806339759600377</v>
      </c>
      <c r="AD32">
        <v>-184.05702466437742</v>
      </c>
      <c r="AF32">
        <f t="shared" si="14"/>
        <v>27</v>
      </c>
      <c r="AG32" s="12">
        <f t="shared" ref="AG32:BL32" si="90">$AC32*AG4+$AD32</f>
        <v>-184.05702466437742</v>
      </c>
      <c r="AH32" s="13">
        <f t="shared" si="90"/>
        <v>-135.25068490477705</v>
      </c>
      <c r="AI32" s="13">
        <f t="shared" si="90"/>
        <v>-86.444345145176669</v>
      </c>
      <c r="AJ32" s="13">
        <f t="shared" si="90"/>
        <v>-37.638005385576292</v>
      </c>
      <c r="AK32" s="13">
        <f t="shared" si="90"/>
        <v>11.168334374024084</v>
      </c>
      <c r="AL32" s="13">
        <f t="shared" si="90"/>
        <v>59.974674133624461</v>
      </c>
      <c r="AM32" s="13">
        <f t="shared" si="90"/>
        <v>108.78101389322484</v>
      </c>
      <c r="AN32" s="13">
        <f t="shared" si="90"/>
        <v>157.58735365282519</v>
      </c>
      <c r="AO32" s="13">
        <f t="shared" si="90"/>
        <v>206.39369341242559</v>
      </c>
      <c r="AP32" s="13">
        <f t="shared" si="90"/>
        <v>255.200033172026</v>
      </c>
      <c r="AQ32" s="13">
        <f t="shared" si="90"/>
        <v>304.00637293162634</v>
      </c>
      <c r="AR32" s="13">
        <f t="shared" si="90"/>
        <v>352.81271269122669</v>
      </c>
      <c r="AS32" s="13">
        <f t="shared" si="90"/>
        <v>401.6190524508271</v>
      </c>
      <c r="AT32" s="13">
        <f t="shared" si="90"/>
        <v>450.4253922104275</v>
      </c>
      <c r="AU32" s="13">
        <f t="shared" si="90"/>
        <v>499.23173197002779</v>
      </c>
      <c r="AV32" s="13">
        <f t="shared" si="90"/>
        <v>548.0380717296282</v>
      </c>
      <c r="AW32" s="13">
        <f t="shared" si="90"/>
        <v>596.84441148922861</v>
      </c>
      <c r="AX32" s="13">
        <f t="shared" si="90"/>
        <v>645.65075124882901</v>
      </c>
      <c r="AY32" s="13">
        <f t="shared" si="90"/>
        <v>694.45709100842942</v>
      </c>
      <c r="AZ32" s="13">
        <f t="shared" si="90"/>
        <v>743.26343076802971</v>
      </c>
      <c r="BA32" s="13">
        <f t="shared" si="90"/>
        <v>792.06977052763011</v>
      </c>
      <c r="BB32" s="13">
        <f t="shared" si="90"/>
        <v>840.8761102872304</v>
      </c>
      <c r="BC32" s="13">
        <f t="shared" si="90"/>
        <v>889.68245004683081</v>
      </c>
      <c r="BD32" s="13">
        <f t="shared" si="90"/>
        <v>938.48878980643121</v>
      </c>
      <c r="BE32" s="13">
        <f t="shared" si="90"/>
        <v>987.29512956603162</v>
      </c>
      <c r="BF32" s="13">
        <f t="shared" si="90"/>
        <v>1036.101469325632</v>
      </c>
      <c r="BG32" s="13">
        <f t="shared" si="90"/>
        <v>1084.9078090852324</v>
      </c>
      <c r="BH32" s="13">
        <f t="shared" si="90"/>
        <v>1133.7141488448328</v>
      </c>
      <c r="BI32" s="13">
        <f t="shared" si="90"/>
        <v>1182.520488604433</v>
      </c>
      <c r="BJ32" s="13">
        <f t="shared" si="90"/>
        <v>1231.3268283640334</v>
      </c>
      <c r="BK32" s="13">
        <f t="shared" si="90"/>
        <v>1280.1331681236338</v>
      </c>
      <c r="BL32" s="13">
        <f t="shared" si="90"/>
        <v>1328.9395078832342</v>
      </c>
      <c r="BM32" s="13">
        <f t="shared" ref="BM32:CR32" si="91">$AC32*BM4+$AD32</f>
        <v>1377.7458476428346</v>
      </c>
      <c r="BN32" s="13">
        <f t="shared" si="91"/>
        <v>1426.552187402435</v>
      </c>
      <c r="BO32" s="13">
        <f t="shared" si="91"/>
        <v>1475.3585271620354</v>
      </c>
      <c r="BP32" s="13">
        <f t="shared" si="91"/>
        <v>1524.1648669216358</v>
      </c>
      <c r="BQ32" s="13">
        <f t="shared" si="91"/>
        <v>1572.9712066812363</v>
      </c>
      <c r="BR32" s="13">
        <f t="shared" si="91"/>
        <v>1621.7775464408364</v>
      </c>
      <c r="BS32" s="13">
        <f t="shared" si="91"/>
        <v>1670.5838862004368</v>
      </c>
      <c r="BT32" s="13">
        <f t="shared" si="91"/>
        <v>1719.3902259600372</v>
      </c>
      <c r="BU32" s="13">
        <f t="shared" si="91"/>
        <v>1768.1965657196376</v>
      </c>
      <c r="BV32" s="13">
        <f t="shared" si="91"/>
        <v>1817.0029054792381</v>
      </c>
      <c r="BW32" s="13">
        <f t="shared" si="91"/>
        <v>1865.8092452388382</v>
      </c>
      <c r="BX32" s="13">
        <f t="shared" si="91"/>
        <v>1914.6155849984389</v>
      </c>
      <c r="BY32" s="13">
        <f t="shared" si="91"/>
        <v>1963.421924758039</v>
      </c>
      <c r="BZ32" s="13">
        <f t="shared" si="91"/>
        <v>2012.2282645176397</v>
      </c>
      <c r="CA32" s="13">
        <f t="shared" si="91"/>
        <v>2061.0346042772399</v>
      </c>
      <c r="CB32" s="13">
        <f t="shared" si="91"/>
        <v>2109.8409440368405</v>
      </c>
      <c r="CC32" s="13">
        <f t="shared" si="91"/>
        <v>2158.6472837964407</v>
      </c>
      <c r="CD32" s="13">
        <f t="shared" si="91"/>
        <v>2207.4536235560408</v>
      </c>
      <c r="CE32" s="13">
        <f t="shared" si="91"/>
        <v>2256.2599633156415</v>
      </c>
      <c r="CF32" s="13">
        <f t="shared" si="91"/>
        <v>2305.0663030752416</v>
      </c>
      <c r="CG32" s="13">
        <f t="shared" si="91"/>
        <v>2353.8726428348423</v>
      </c>
      <c r="CH32" s="13">
        <f t="shared" si="91"/>
        <v>2402.6789825944425</v>
      </c>
      <c r="CI32" s="13">
        <f t="shared" si="91"/>
        <v>2451.4853223540431</v>
      </c>
      <c r="CJ32" s="13">
        <f t="shared" si="91"/>
        <v>2500.2916621136433</v>
      </c>
      <c r="CK32" s="13">
        <f t="shared" si="91"/>
        <v>2549.0980018732434</v>
      </c>
      <c r="CL32" s="13">
        <f t="shared" si="91"/>
        <v>2597.9043416328441</v>
      </c>
      <c r="CM32" s="13">
        <f t="shared" si="91"/>
        <v>2646.7106813924443</v>
      </c>
      <c r="CN32" s="13">
        <f t="shared" si="91"/>
        <v>2695.5170211520449</v>
      </c>
      <c r="CO32" s="13">
        <f t="shared" si="91"/>
        <v>2744.3233609116451</v>
      </c>
      <c r="CP32" s="13">
        <f t="shared" si="91"/>
        <v>2793.1297006712457</v>
      </c>
      <c r="CQ32" s="13">
        <f t="shared" si="91"/>
        <v>2841.9360404308459</v>
      </c>
      <c r="CR32" s="13">
        <f t="shared" si="91"/>
        <v>2890.7423801904465</v>
      </c>
      <c r="CS32" s="13">
        <f t="shared" ref="CS32:DA32" si="92">$AC32*CS4+$AD32</f>
        <v>2939.5487199500467</v>
      </c>
      <c r="CT32" s="13">
        <f t="shared" si="92"/>
        <v>2988.3550597096469</v>
      </c>
      <c r="CU32" s="13">
        <f t="shared" si="92"/>
        <v>3037.1613994692475</v>
      </c>
      <c r="CV32" s="13">
        <f t="shared" si="92"/>
        <v>3085.9677392288477</v>
      </c>
      <c r="CW32" s="13">
        <f t="shared" si="92"/>
        <v>3134.7740789884483</v>
      </c>
      <c r="CX32" s="13">
        <f t="shared" si="92"/>
        <v>3183.5804187480485</v>
      </c>
      <c r="CY32" s="13">
        <f t="shared" si="92"/>
        <v>3232.3867585076491</v>
      </c>
      <c r="CZ32" s="13">
        <f t="shared" si="92"/>
        <v>3281.1930982672493</v>
      </c>
      <c r="DA32" s="14">
        <f t="shared" si="92"/>
        <v>3329.9994380268499</v>
      </c>
    </row>
    <row r="33" spans="10:105" x14ac:dyDescent="0.25">
      <c r="W33">
        <f t="shared" si="13"/>
        <v>28</v>
      </c>
      <c r="X33" s="12">
        <f t="shared" si="2"/>
        <v>979.06806119263194</v>
      </c>
      <c r="Y33">
        <f t="shared" si="3"/>
        <v>1570.2731813924445</v>
      </c>
      <c r="Z33">
        <f t="shared" si="4"/>
        <v>2150.1567280674367</v>
      </c>
      <c r="AA33">
        <f t="shared" si="5"/>
        <v>2736.2361848267251</v>
      </c>
      <c r="AB33" s="14">
        <f t="shared" si="6"/>
        <v>3323.3349984389633</v>
      </c>
      <c r="AC33" cm="1">
        <f t="array" ref="AC33:AD33">LINEST(X33:AB33,$X$4:$AB$4)</f>
        <v>48.787473982724535</v>
      </c>
      <c r="AD33">
        <v>-189.98492038713766</v>
      </c>
      <c r="AF33">
        <f t="shared" si="14"/>
        <v>28</v>
      </c>
      <c r="AG33" s="12">
        <f t="shared" ref="AG33:BL33" si="93">$AC33*AG4+$AD33</f>
        <v>-189.98492038713766</v>
      </c>
      <c r="AH33" s="13">
        <f t="shared" si="93"/>
        <v>-141.19744640441314</v>
      </c>
      <c r="AI33" s="13">
        <f t="shared" si="93"/>
        <v>-92.409972421688593</v>
      </c>
      <c r="AJ33" s="13">
        <f t="shared" si="93"/>
        <v>-43.622498438964044</v>
      </c>
      <c r="AK33" s="13">
        <f t="shared" si="93"/>
        <v>5.1649755437604767</v>
      </c>
      <c r="AL33" s="13">
        <f t="shared" si="93"/>
        <v>53.952449526484997</v>
      </c>
      <c r="AM33" s="13">
        <f t="shared" si="93"/>
        <v>102.73992350920958</v>
      </c>
      <c r="AN33" s="13">
        <f t="shared" si="93"/>
        <v>151.5273974919341</v>
      </c>
      <c r="AO33" s="13">
        <f t="shared" si="93"/>
        <v>200.31487147465862</v>
      </c>
      <c r="AP33" s="13">
        <f t="shared" si="93"/>
        <v>249.10234545738314</v>
      </c>
      <c r="AQ33" s="13">
        <f t="shared" si="93"/>
        <v>297.88981944010766</v>
      </c>
      <c r="AR33" s="13">
        <f t="shared" si="93"/>
        <v>346.67729342283224</v>
      </c>
      <c r="AS33" s="13">
        <f t="shared" si="93"/>
        <v>395.46476740555681</v>
      </c>
      <c r="AT33" s="13">
        <f t="shared" si="93"/>
        <v>444.25224138828128</v>
      </c>
      <c r="AU33" s="13">
        <f t="shared" si="93"/>
        <v>493.03971537100585</v>
      </c>
      <c r="AV33" s="13">
        <f t="shared" si="93"/>
        <v>541.82718935373032</v>
      </c>
      <c r="AW33" s="13">
        <f t="shared" si="93"/>
        <v>590.6146633364549</v>
      </c>
      <c r="AX33" s="13">
        <f t="shared" si="93"/>
        <v>639.40213731917947</v>
      </c>
      <c r="AY33" s="13">
        <f t="shared" si="93"/>
        <v>688.18961130190394</v>
      </c>
      <c r="AZ33" s="13">
        <f t="shared" si="93"/>
        <v>736.97708528462852</v>
      </c>
      <c r="BA33" s="13">
        <f t="shared" si="93"/>
        <v>785.76455926735298</v>
      </c>
      <c r="BB33" s="13">
        <f t="shared" si="93"/>
        <v>834.55203325007756</v>
      </c>
      <c r="BC33" s="13">
        <f t="shared" si="93"/>
        <v>883.33950723280213</v>
      </c>
      <c r="BD33" s="13">
        <f t="shared" si="93"/>
        <v>932.12698121552671</v>
      </c>
      <c r="BE33" s="13">
        <f t="shared" si="93"/>
        <v>980.91445519825129</v>
      </c>
      <c r="BF33" s="13">
        <f t="shared" si="93"/>
        <v>1029.7019291809756</v>
      </c>
      <c r="BG33" s="13">
        <f t="shared" si="93"/>
        <v>1078.4894031637002</v>
      </c>
      <c r="BH33" s="13">
        <f t="shared" si="93"/>
        <v>1127.2768771464248</v>
      </c>
      <c r="BI33" s="13">
        <f t="shared" si="93"/>
        <v>1176.0643511291494</v>
      </c>
      <c r="BJ33" s="13">
        <f t="shared" si="93"/>
        <v>1224.8518251118739</v>
      </c>
      <c r="BK33" s="13">
        <f t="shared" si="93"/>
        <v>1273.6392990945983</v>
      </c>
      <c r="BL33" s="13">
        <f t="shared" si="93"/>
        <v>1322.4267730773229</v>
      </c>
      <c r="BM33" s="13">
        <f t="shared" ref="BM33:CR33" si="94">$AC33*BM4+$AD33</f>
        <v>1371.2142470600475</v>
      </c>
      <c r="BN33" s="13">
        <f t="shared" si="94"/>
        <v>1420.001721042772</v>
      </c>
      <c r="BO33" s="13">
        <f t="shared" si="94"/>
        <v>1468.7891950254966</v>
      </c>
      <c r="BP33" s="13">
        <f t="shared" si="94"/>
        <v>1517.576669008221</v>
      </c>
      <c r="BQ33" s="13">
        <f t="shared" si="94"/>
        <v>1566.3641429909455</v>
      </c>
      <c r="BR33" s="13">
        <f t="shared" si="94"/>
        <v>1615.1516169736701</v>
      </c>
      <c r="BS33" s="13">
        <f t="shared" si="94"/>
        <v>1663.9390909563947</v>
      </c>
      <c r="BT33" s="13">
        <f t="shared" si="94"/>
        <v>1712.7265649391193</v>
      </c>
      <c r="BU33" s="13">
        <f t="shared" si="94"/>
        <v>1761.5140389218436</v>
      </c>
      <c r="BV33" s="13">
        <f t="shared" si="94"/>
        <v>1810.3015129045682</v>
      </c>
      <c r="BW33" s="13">
        <f t="shared" si="94"/>
        <v>1859.0889868872928</v>
      </c>
      <c r="BX33" s="13">
        <f t="shared" si="94"/>
        <v>1907.8764608700171</v>
      </c>
      <c r="BY33" s="13">
        <f t="shared" si="94"/>
        <v>1956.6639348527419</v>
      </c>
      <c r="BZ33" s="13">
        <f t="shared" si="94"/>
        <v>2005.4514088354663</v>
      </c>
      <c r="CA33" s="13">
        <f t="shared" si="94"/>
        <v>2054.2388828181911</v>
      </c>
      <c r="CB33" s="13">
        <f t="shared" si="94"/>
        <v>2103.0263568009154</v>
      </c>
      <c r="CC33" s="13">
        <f t="shared" si="94"/>
        <v>2151.8138307836402</v>
      </c>
      <c r="CD33" s="13">
        <f t="shared" si="94"/>
        <v>2200.6013047663646</v>
      </c>
      <c r="CE33" s="13">
        <f t="shared" si="94"/>
        <v>2249.3887787490889</v>
      </c>
      <c r="CF33" s="13">
        <f t="shared" si="94"/>
        <v>2298.1762527318137</v>
      </c>
      <c r="CG33" s="13">
        <f t="shared" si="94"/>
        <v>2346.9637267145381</v>
      </c>
      <c r="CH33" s="13">
        <f t="shared" si="94"/>
        <v>2395.7512006972629</v>
      </c>
      <c r="CI33" s="13">
        <f t="shared" si="94"/>
        <v>2444.5386746799873</v>
      </c>
      <c r="CJ33" s="13">
        <f t="shared" si="94"/>
        <v>2493.3261486627116</v>
      </c>
      <c r="CK33" s="13">
        <f t="shared" si="94"/>
        <v>2542.1136226454364</v>
      </c>
      <c r="CL33" s="13">
        <f t="shared" si="94"/>
        <v>2590.9010966281608</v>
      </c>
      <c r="CM33" s="13">
        <f t="shared" si="94"/>
        <v>2639.6885706108856</v>
      </c>
      <c r="CN33" s="13">
        <f t="shared" si="94"/>
        <v>2688.4760445936099</v>
      </c>
      <c r="CO33" s="13">
        <f t="shared" si="94"/>
        <v>2737.2635185763343</v>
      </c>
      <c r="CP33" s="13">
        <f t="shared" si="94"/>
        <v>2786.0509925590591</v>
      </c>
      <c r="CQ33" s="13">
        <f t="shared" si="94"/>
        <v>2834.8384665417834</v>
      </c>
      <c r="CR33" s="13">
        <f t="shared" si="94"/>
        <v>2883.6259405245082</v>
      </c>
      <c r="CS33" s="13">
        <f t="shared" ref="CS33:DA33" si="95">$AC33*CS4+$AD33</f>
        <v>2932.4134145072326</v>
      </c>
      <c r="CT33" s="13">
        <f t="shared" si="95"/>
        <v>2981.2008884899569</v>
      </c>
      <c r="CU33" s="13">
        <f t="shared" si="95"/>
        <v>3029.9883624726817</v>
      </c>
      <c r="CV33" s="13">
        <f t="shared" si="95"/>
        <v>3078.7758364554061</v>
      </c>
      <c r="CW33" s="13">
        <f t="shared" si="95"/>
        <v>3127.5633104381309</v>
      </c>
      <c r="CX33" s="13">
        <f t="shared" si="95"/>
        <v>3176.3507844208552</v>
      </c>
      <c r="CY33" s="13">
        <f t="shared" si="95"/>
        <v>3225.1382584035796</v>
      </c>
      <c r="CZ33" s="13">
        <f t="shared" si="95"/>
        <v>3273.9257323863044</v>
      </c>
      <c r="DA33" s="14">
        <f t="shared" si="95"/>
        <v>3322.7132063690287</v>
      </c>
    </row>
    <row r="34" spans="10:105" x14ac:dyDescent="0.25">
      <c r="W34">
        <f t="shared" si="13"/>
        <v>29</v>
      </c>
      <c r="X34" s="12">
        <f t="shared" si="2"/>
        <v>972.17093349984384</v>
      </c>
      <c r="Y34">
        <f t="shared" si="3"/>
        <v>1564.238838588823</v>
      </c>
      <c r="Z34">
        <f t="shared" si="4"/>
        <v>2143.5541679675307</v>
      </c>
      <c r="AA34">
        <f t="shared" si="5"/>
        <v>2729.0622073056511</v>
      </c>
      <c r="AB34" s="14">
        <f t="shared" si="6"/>
        <v>3315.8757414923507</v>
      </c>
      <c r="AC34" cm="1">
        <f t="array" ref="AC34:AD34">LINEST(X34:AB34,$X$4:$AB$4)</f>
        <v>48.768608205848686</v>
      </c>
      <c r="AD34">
        <v>-195.91281610989699</v>
      </c>
      <c r="AF34">
        <f t="shared" si="14"/>
        <v>29</v>
      </c>
      <c r="AG34" s="12">
        <f t="shared" ref="AG34:BL34" si="96">$AC34*AG4+$AD34</f>
        <v>-195.91281610989699</v>
      </c>
      <c r="AH34" s="13">
        <f t="shared" si="96"/>
        <v>-147.1442079040483</v>
      </c>
      <c r="AI34" s="13">
        <f t="shared" si="96"/>
        <v>-98.375599698199622</v>
      </c>
      <c r="AJ34" s="13">
        <f t="shared" si="96"/>
        <v>-49.606991492350943</v>
      </c>
      <c r="AK34" s="13">
        <f t="shared" si="96"/>
        <v>-0.8383832865022498</v>
      </c>
      <c r="AL34" s="13">
        <f t="shared" si="96"/>
        <v>47.930224919346443</v>
      </c>
      <c r="AM34" s="13">
        <f t="shared" si="96"/>
        <v>96.698833125195108</v>
      </c>
      <c r="AN34" s="13">
        <f t="shared" si="96"/>
        <v>145.4674413310438</v>
      </c>
      <c r="AO34" s="13">
        <f t="shared" si="96"/>
        <v>194.23604953689249</v>
      </c>
      <c r="AP34" s="13">
        <f t="shared" si="96"/>
        <v>243.00465774274119</v>
      </c>
      <c r="AQ34" s="13">
        <f t="shared" si="96"/>
        <v>291.77326594858988</v>
      </c>
      <c r="AR34" s="13">
        <f t="shared" si="96"/>
        <v>340.54187415443857</v>
      </c>
      <c r="AS34" s="13">
        <f t="shared" si="96"/>
        <v>389.31048236028721</v>
      </c>
      <c r="AT34" s="13">
        <f t="shared" si="96"/>
        <v>438.07909056613596</v>
      </c>
      <c r="AU34" s="13">
        <f t="shared" si="96"/>
        <v>486.8476987719846</v>
      </c>
      <c r="AV34" s="13">
        <f t="shared" si="96"/>
        <v>535.61630697783335</v>
      </c>
      <c r="AW34" s="13">
        <f t="shared" si="96"/>
        <v>584.38491518368198</v>
      </c>
      <c r="AX34" s="13">
        <f t="shared" si="96"/>
        <v>633.15352338953062</v>
      </c>
      <c r="AY34" s="13">
        <f t="shared" si="96"/>
        <v>681.92213159537937</v>
      </c>
      <c r="AZ34" s="13">
        <f t="shared" si="96"/>
        <v>730.69073980122801</v>
      </c>
      <c r="BA34" s="13">
        <f t="shared" si="96"/>
        <v>779.45934800707676</v>
      </c>
      <c r="BB34" s="13">
        <f t="shared" si="96"/>
        <v>828.22795621292539</v>
      </c>
      <c r="BC34" s="13">
        <f t="shared" si="96"/>
        <v>876.99656441877414</v>
      </c>
      <c r="BD34" s="13">
        <f t="shared" si="96"/>
        <v>925.76517262462289</v>
      </c>
      <c r="BE34" s="13">
        <f t="shared" si="96"/>
        <v>974.53378083047141</v>
      </c>
      <c r="BF34" s="13">
        <f t="shared" si="96"/>
        <v>1023.3023890363202</v>
      </c>
      <c r="BG34" s="13">
        <f t="shared" si="96"/>
        <v>1072.0709972421689</v>
      </c>
      <c r="BH34" s="13">
        <f t="shared" si="96"/>
        <v>1120.8396054480174</v>
      </c>
      <c r="BI34" s="13">
        <f t="shared" si="96"/>
        <v>1169.6082136538662</v>
      </c>
      <c r="BJ34" s="13">
        <f t="shared" si="96"/>
        <v>1218.3768218597149</v>
      </c>
      <c r="BK34" s="13">
        <f t="shared" si="96"/>
        <v>1267.1454300655637</v>
      </c>
      <c r="BL34" s="13">
        <f t="shared" si="96"/>
        <v>1315.9140382714122</v>
      </c>
      <c r="BM34" s="13">
        <f t="shared" ref="BM34:CR34" si="97">$AC34*BM4+$AD34</f>
        <v>1364.682646477261</v>
      </c>
      <c r="BN34" s="13">
        <f t="shared" si="97"/>
        <v>1413.4512546831097</v>
      </c>
      <c r="BO34" s="13">
        <f t="shared" si="97"/>
        <v>1462.2198628889582</v>
      </c>
      <c r="BP34" s="13">
        <f t="shared" si="97"/>
        <v>1510.988471094807</v>
      </c>
      <c r="BQ34" s="13">
        <f t="shared" si="97"/>
        <v>1559.7570793006557</v>
      </c>
      <c r="BR34" s="13">
        <f t="shared" si="97"/>
        <v>1608.5256875065045</v>
      </c>
      <c r="BS34" s="13">
        <f t="shared" si="97"/>
        <v>1657.294295712353</v>
      </c>
      <c r="BT34" s="13">
        <f t="shared" si="97"/>
        <v>1706.0629039182018</v>
      </c>
      <c r="BU34" s="13">
        <f t="shared" si="97"/>
        <v>1754.8315121240505</v>
      </c>
      <c r="BV34" s="13">
        <f t="shared" si="97"/>
        <v>1803.600120329899</v>
      </c>
      <c r="BW34" s="13">
        <f t="shared" si="97"/>
        <v>1852.3687285357478</v>
      </c>
      <c r="BX34" s="13">
        <f t="shared" si="97"/>
        <v>1901.1373367415963</v>
      </c>
      <c r="BY34" s="13">
        <f t="shared" si="97"/>
        <v>1949.9059449474453</v>
      </c>
      <c r="BZ34" s="13">
        <f t="shared" si="97"/>
        <v>1998.6745531532938</v>
      </c>
      <c r="CA34" s="13">
        <f t="shared" si="97"/>
        <v>2047.4431613591428</v>
      </c>
      <c r="CB34" s="13">
        <f t="shared" si="97"/>
        <v>2096.2117695649913</v>
      </c>
      <c r="CC34" s="13">
        <f t="shared" si="97"/>
        <v>2144.9803777708398</v>
      </c>
      <c r="CD34" s="13">
        <f t="shared" si="97"/>
        <v>2193.7489859766888</v>
      </c>
      <c r="CE34" s="13">
        <f t="shared" si="97"/>
        <v>2242.5175941825373</v>
      </c>
      <c r="CF34" s="13">
        <f t="shared" si="97"/>
        <v>2291.2862023883858</v>
      </c>
      <c r="CG34" s="13">
        <f t="shared" si="97"/>
        <v>2340.0548105942348</v>
      </c>
      <c r="CH34" s="13">
        <f t="shared" si="97"/>
        <v>2388.8234188000833</v>
      </c>
      <c r="CI34" s="13">
        <f t="shared" si="97"/>
        <v>2437.5920270059319</v>
      </c>
      <c r="CJ34" s="13">
        <f t="shared" si="97"/>
        <v>2486.3606352117808</v>
      </c>
      <c r="CK34" s="13">
        <f t="shared" si="97"/>
        <v>2535.1292434176294</v>
      </c>
      <c r="CL34" s="13">
        <f t="shared" si="97"/>
        <v>2583.8978516234779</v>
      </c>
      <c r="CM34" s="13">
        <f t="shared" si="97"/>
        <v>2632.6664598293269</v>
      </c>
      <c r="CN34" s="13">
        <f t="shared" si="97"/>
        <v>2681.4350680351754</v>
      </c>
      <c r="CO34" s="13">
        <f t="shared" si="97"/>
        <v>2730.2036762410244</v>
      </c>
      <c r="CP34" s="13">
        <f t="shared" si="97"/>
        <v>2778.9722844468729</v>
      </c>
      <c r="CQ34" s="13">
        <f t="shared" si="97"/>
        <v>2827.7408926527214</v>
      </c>
      <c r="CR34" s="13">
        <f t="shared" si="97"/>
        <v>2876.5095008585704</v>
      </c>
      <c r="CS34" s="13">
        <f t="shared" ref="CS34:DA34" si="98">$AC34*CS4+$AD34</f>
        <v>2925.2781090644189</v>
      </c>
      <c r="CT34" s="13">
        <f t="shared" si="98"/>
        <v>2974.0467172702674</v>
      </c>
      <c r="CU34" s="13">
        <f t="shared" si="98"/>
        <v>3022.8153254761164</v>
      </c>
      <c r="CV34" s="13">
        <f t="shared" si="98"/>
        <v>3071.5839336819649</v>
      </c>
      <c r="CW34" s="13">
        <f t="shared" si="98"/>
        <v>3120.3525418878135</v>
      </c>
      <c r="CX34" s="13">
        <f t="shared" si="98"/>
        <v>3169.1211500936624</v>
      </c>
      <c r="CY34" s="13">
        <f t="shared" si="98"/>
        <v>3217.889758299511</v>
      </c>
      <c r="CZ34" s="13">
        <f t="shared" si="98"/>
        <v>3266.6583665053599</v>
      </c>
      <c r="DA34" s="14">
        <f t="shared" si="98"/>
        <v>3315.4269747112085</v>
      </c>
    </row>
    <row r="35" spans="10:105" x14ac:dyDescent="0.25">
      <c r="W35">
        <f t="shared" si="13"/>
        <v>30</v>
      </c>
      <c r="X35" s="12">
        <f t="shared" si="2"/>
        <v>965.27380580705585</v>
      </c>
      <c r="Y35">
        <f t="shared" si="3"/>
        <v>1558.2044957852013</v>
      </c>
      <c r="Z35">
        <f t="shared" si="4"/>
        <v>2136.9516078676243</v>
      </c>
      <c r="AA35">
        <f t="shared" si="5"/>
        <v>2721.8882297845771</v>
      </c>
      <c r="AB35" s="14">
        <f t="shared" si="6"/>
        <v>3308.4164845457381</v>
      </c>
      <c r="AC35" cm="1">
        <f t="array" ref="AC35:AD35">LINEST(X35:AB35,$X$4:$AB$4)</f>
        <v>48.749742428972837</v>
      </c>
      <c r="AD35">
        <v>-201.84071183265678</v>
      </c>
      <c r="AF35">
        <f t="shared" si="14"/>
        <v>30</v>
      </c>
      <c r="AG35" s="12">
        <f t="shared" ref="AG35:BL35" si="99">$AC35*AG4+$AD35</f>
        <v>-201.84071183265678</v>
      </c>
      <c r="AH35" s="13">
        <f t="shared" si="99"/>
        <v>-153.09096940368394</v>
      </c>
      <c r="AI35" s="13">
        <f t="shared" si="99"/>
        <v>-104.34122697471111</v>
      </c>
      <c r="AJ35" s="13">
        <f t="shared" si="99"/>
        <v>-55.591484545738268</v>
      </c>
      <c r="AK35" s="13">
        <f t="shared" si="99"/>
        <v>-6.8417421167654311</v>
      </c>
      <c r="AL35" s="13">
        <f t="shared" si="99"/>
        <v>41.908000312207406</v>
      </c>
      <c r="AM35" s="13">
        <f t="shared" si="99"/>
        <v>90.657742741180243</v>
      </c>
      <c r="AN35" s="13">
        <f t="shared" si="99"/>
        <v>139.40748517015311</v>
      </c>
      <c r="AO35" s="13">
        <f t="shared" si="99"/>
        <v>188.15722759912592</v>
      </c>
      <c r="AP35" s="13">
        <f t="shared" si="99"/>
        <v>236.90697002809873</v>
      </c>
      <c r="AQ35" s="13">
        <f t="shared" si="99"/>
        <v>285.65671245707159</v>
      </c>
      <c r="AR35" s="13">
        <f t="shared" si="99"/>
        <v>334.40645488604446</v>
      </c>
      <c r="AS35" s="13">
        <f t="shared" si="99"/>
        <v>383.15619731501727</v>
      </c>
      <c r="AT35" s="13">
        <f t="shared" si="99"/>
        <v>431.90593974399007</v>
      </c>
      <c r="AU35" s="13">
        <f t="shared" si="99"/>
        <v>480.655682172963</v>
      </c>
      <c r="AV35" s="13">
        <f t="shared" si="99"/>
        <v>529.40542460193581</v>
      </c>
      <c r="AW35" s="13">
        <f t="shared" si="99"/>
        <v>578.15516703090861</v>
      </c>
      <c r="AX35" s="13">
        <f t="shared" si="99"/>
        <v>626.90490945988142</v>
      </c>
      <c r="AY35" s="13">
        <f t="shared" si="99"/>
        <v>675.65465188885423</v>
      </c>
      <c r="AZ35" s="13">
        <f t="shared" si="99"/>
        <v>724.40439431782715</v>
      </c>
      <c r="BA35" s="13">
        <f t="shared" si="99"/>
        <v>773.15413674679996</v>
      </c>
      <c r="BB35" s="13">
        <f t="shared" si="99"/>
        <v>821.90387917577277</v>
      </c>
      <c r="BC35" s="13">
        <f t="shared" si="99"/>
        <v>870.65362160474569</v>
      </c>
      <c r="BD35" s="13">
        <f t="shared" si="99"/>
        <v>919.40336403371839</v>
      </c>
      <c r="BE35" s="13">
        <f t="shared" si="99"/>
        <v>968.15310646269131</v>
      </c>
      <c r="BF35" s="13">
        <f t="shared" si="99"/>
        <v>1016.9028488916642</v>
      </c>
      <c r="BG35" s="13">
        <f t="shared" si="99"/>
        <v>1065.6525913206369</v>
      </c>
      <c r="BH35" s="13">
        <f t="shared" si="99"/>
        <v>1114.4023337496099</v>
      </c>
      <c r="BI35" s="13">
        <f t="shared" si="99"/>
        <v>1163.1520761785828</v>
      </c>
      <c r="BJ35" s="13">
        <f t="shared" si="99"/>
        <v>1211.9018186075555</v>
      </c>
      <c r="BK35" s="13">
        <f t="shared" si="99"/>
        <v>1260.6515610365284</v>
      </c>
      <c r="BL35" s="13">
        <f t="shared" si="99"/>
        <v>1309.4013034655011</v>
      </c>
      <c r="BM35" s="13">
        <f t="shared" ref="BM35:CR35" si="100">$AC35*BM4+$AD35</f>
        <v>1358.151045894474</v>
      </c>
      <c r="BN35" s="13">
        <f t="shared" si="100"/>
        <v>1406.9007883234469</v>
      </c>
      <c r="BO35" s="13">
        <f t="shared" si="100"/>
        <v>1455.6505307524196</v>
      </c>
      <c r="BP35" s="13">
        <f t="shared" si="100"/>
        <v>1504.4002731813925</v>
      </c>
      <c r="BQ35" s="13">
        <f t="shared" si="100"/>
        <v>1553.1500156103652</v>
      </c>
      <c r="BR35" s="13">
        <f t="shared" si="100"/>
        <v>1601.8997580393382</v>
      </c>
      <c r="BS35" s="13">
        <f t="shared" si="100"/>
        <v>1650.6495004683111</v>
      </c>
      <c r="BT35" s="13">
        <f t="shared" si="100"/>
        <v>1699.3992428972838</v>
      </c>
      <c r="BU35" s="13">
        <f t="shared" si="100"/>
        <v>1748.1489853262567</v>
      </c>
      <c r="BV35" s="13">
        <f t="shared" si="100"/>
        <v>1796.8987277552296</v>
      </c>
      <c r="BW35" s="13">
        <f t="shared" si="100"/>
        <v>1845.6484701842023</v>
      </c>
      <c r="BX35" s="13">
        <f t="shared" si="100"/>
        <v>1894.398212613175</v>
      </c>
      <c r="BY35" s="13">
        <f t="shared" si="100"/>
        <v>1943.1479550421482</v>
      </c>
      <c r="BZ35" s="13">
        <f t="shared" si="100"/>
        <v>1991.8976974711209</v>
      </c>
      <c r="CA35" s="13">
        <f t="shared" si="100"/>
        <v>2040.6474399000936</v>
      </c>
      <c r="CB35" s="13">
        <f t="shared" si="100"/>
        <v>2089.3971823290667</v>
      </c>
      <c r="CC35" s="13">
        <f t="shared" si="100"/>
        <v>2138.1469247580394</v>
      </c>
      <c r="CD35" s="13">
        <f t="shared" si="100"/>
        <v>2186.8966671870121</v>
      </c>
      <c r="CE35" s="13">
        <f t="shared" si="100"/>
        <v>2235.6464096159852</v>
      </c>
      <c r="CF35" s="13">
        <f t="shared" si="100"/>
        <v>2284.3961520449579</v>
      </c>
      <c r="CG35" s="13">
        <f t="shared" si="100"/>
        <v>2333.1458944739306</v>
      </c>
      <c r="CH35" s="13">
        <f t="shared" si="100"/>
        <v>2381.8956369029038</v>
      </c>
      <c r="CI35" s="13">
        <f t="shared" si="100"/>
        <v>2430.6453793318765</v>
      </c>
      <c r="CJ35" s="13">
        <f t="shared" si="100"/>
        <v>2479.3951217608492</v>
      </c>
      <c r="CK35" s="13">
        <f t="shared" si="100"/>
        <v>2528.1448641898223</v>
      </c>
      <c r="CL35" s="13">
        <f t="shared" si="100"/>
        <v>2576.894606618795</v>
      </c>
      <c r="CM35" s="13">
        <f t="shared" si="100"/>
        <v>2625.6443490477677</v>
      </c>
      <c r="CN35" s="13">
        <f t="shared" si="100"/>
        <v>2674.3940914767404</v>
      </c>
      <c r="CO35" s="13">
        <f t="shared" si="100"/>
        <v>2723.1438339057136</v>
      </c>
      <c r="CP35" s="13">
        <f t="shared" si="100"/>
        <v>2771.8935763346863</v>
      </c>
      <c r="CQ35" s="13">
        <f t="shared" si="100"/>
        <v>2820.643318763659</v>
      </c>
      <c r="CR35" s="13">
        <f t="shared" si="100"/>
        <v>2869.3930611926321</v>
      </c>
      <c r="CS35" s="13">
        <f t="shared" ref="CS35:DA35" si="101">$AC35*CS4+$AD35</f>
        <v>2918.1428036216048</v>
      </c>
      <c r="CT35" s="13">
        <f t="shared" si="101"/>
        <v>2966.8925460505775</v>
      </c>
      <c r="CU35" s="13">
        <f t="shared" si="101"/>
        <v>3015.6422884795506</v>
      </c>
      <c r="CV35" s="13">
        <f t="shared" si="101"/>
        <v>3064.3920309085233</v>
      </c>
      <c r="CW35" s="13">
        <f t="shared" si="101"/>
        <v>3113.141773337496</v>
      </c>
      <c r="CX35" s="13">
        <f t="shared" si="101"/>
        <v>3161.8915157664692</v>
      </c>
      <c r="CY35" s="13">
        <f t="shared" si="101"/>
        <v>3210.6412581954419</v>
      </c>
      <c r="CZ35" s="13">
        <f t="shared" si="101"/>
        <v>3259.3910006244146</v>
      </c>
      <c r="DA35" s="14">
        <f t="shared" si="101"/>
        <v>3308.1407430533873</v>
      </c>
    </row>
    <row r="36" spans="10:105" x14ac:dyDescent="0.25">
      <c r="W36">
        <f t="shared" si="13"/>
        <v>31</v>
      </c>
      <c r="X36" s="12">
        <f t="shared" si="2"/>
        <v>958.37667811426786</v>
      </c>
      <c r="Y36">
        <f t="shared" si="3"/>
        <v>1552.1701529815796</v>
      </c>
      <c r="Z36">
        <f t="shared" si="4"/>
        <v>2130.3490477677178</v>
      </c>
      <c r="AA36">
        <f t="shared" si="5"/>
        <v>2714.7142522635031</v>
      </c>
      <c r="AB36" s="14">
        <f t="shared" si="6"/>
        <v>3300.9572275991254</v>
      </c>
      <c r="AC36" cm="1">
        <f t="array" ref="AC36:AD36">LINEST(X36:AB36,$X$4:$AB$4)</f>
        <v>48.730876652096988</v>
      </c>
      <c r="AD36">
        <v>-207.76860755541702</v>
      </c>
      <c r="AF36">
        <f t="shared" si="14"/>
        <v>31</v>
      </c>
      <c r="AG36" s="12">
        <f t="shared" ref="AG36:BL36" si="102">$AC36*AG4+$AD36</f>
        <v>-207.76860755541702</v>
      </c>
      <c r="AH36" s="13">
        <f t="shared" si="102"/>
        <v>-159.03773090332004</v>
      </c>
      <c r="AI36" s="13">
        <f t="shared" si="102"/>
        <v>-110.30685425122304</v>
      </c>
      <c r="AJ36" s="13">
        <f t="shared" si="102"/>
        <v>-61.575977599126048</v>
      </c>
      <c r="AK36" s="13">
        <f t="shared" si="102"/>
        <v>-12.845100947029067</v>
      </c>
      <c r="AL36" s="13">
        <f t="shared" si="102"/>
        <v>35.885775705067914</v>
      </c>
      <c r="AM36" s="13">
        <f t="shared" si="102"/>
        <v>84.616652357164924</v>
      </c>
      <c r="AN36" s="13">
        <f t="shared" si="102"/>
        <v>133.3475290092619</v>
      </c>
      <c r="AO36" s="13">
        <f t="shared" si="102"/>
        <v>182.07840566135889</v>
      </c>
      <c r="AP36" s="13">
        <f t="shared" si="102"/>
        <v>230.80928231345587</v>
      </c>
      <c r="AQ36" s="13">
        <f t="shared" si="102"/>
        <v>279.54015896555285</v>
      </c>
      <c r="AR36" s="13">
        <f t="shared" si="102"/>
        <v>328.27103561764989</v>
      </c>
      <c r="AS36" s="13">
        <f t="shared" si="102"/>
        <v>377.00191226974687</v>
      </c>
      <c r="AT36" s="13">
        <f t="shared" si="102"/>
        <v>425.73278892184385</v>
      </c>
      <c r="AU36" s="13">
        <f t="shared" si="102"/>
        <v>474.46366557394083</v>
      </c>
      <c r="AV36" s="13">
        <f t="shared" si="102"/>
        <v>523.19454222603781</v>
      </c>
      <c r="AW36" s="13">
        <f t="shared" si="102"/>
        <v>571.92541887813479</v>
      </c>
      <c r="AX36" s="13">
        <f t="shared" si="102"/>
        <v>620.65629553023177</v>
      </c>
      <c r="AY36" s="13">
        <f t="shared" si="102"/>
        <v>669.38717218232875</v>
      </c>
      <c r="AZ36" s="13">
        <f t="shared" si="102"/>
        <v>718.11804883442574</v>
      </c>
      <c r="BA36" s="13">
        <f t="shared" si="102"/>
        <v>766.84892548652272</v>
      </c>
      <c r="BB36" s="13">
        <f t="shared" si="102"/>
        <v>815.5798021386197</v>
      </c>
      <c r="BC36" s="13">
        <f t="shared" si="102"/>
        <v>864.31067879071679</v>
      </c>
      <c r="BD36" s="13">
        <f t="shared" si="102"/>
        <v>913.04155544281366</v>
      </c>
      <c r="BE36" s="13">
        <f t="shared" si="102"/>
        <v>961.77243209491076</v>
      </c>
      <c r="BF36" s="13">
        <f t="shared" si="102"/>
        <v>1010.5033087470076</v>
      </c>
      <c r="BG36" s="13">
        <f t="shared" si="102"/>
        <v>1059.2341853991047</v>
      </c>
      <c r="BH36" s="13">
        <f t="shared" si="102"/>
        <v>1107.9650620512016</v>
      </c>
      <c r="BI36" s="13">
        <f t="shared" si="102"/>
        <v>1156.6959387032987</v>
      </c>
      <c r="BJ36" s="13">
        <f t="shared" si="102"/>
        <v>1205.4268153553955</v>
      </c>
      <c r="BK36" s="13">
        <f t="shared" si="102"/>
        <v>1254.1576920074926</v>
      </c>
      <c r="BL36" s="13">
        <f t="shared" si="102"/>
        <v>1302.8885686595895</v>
      </c>
      <c r="BM36" s="13">
        <f t="shared" ref="BM36:CR36" si="103">$AC36*BM4+$AD36</f>
        <v>1351.6194453116866</v>
      </c>
      <c r="BN36" s="13">
        <f t="shared" si="103"/>
        <v>1400.3503219637837</v>
      </c>
      <c r="BO36" s="13">
        <f t="shared" si="103"/>
        <v>1449.0811986158806</v>
      </c>
      <c r="BP36" s="13">
        <f t="shared" si="103"/>
        <v>1497.8120752679777</v>
      </c>
      <c r="BQ36" s="13">
        <f t="shared" si="103"/>
        <v>1546.5429519200745</v>
      </c>
      <c r="BR36" s="13">
        <f t="shared" si="103"/>
        <v>1595.2738285721716</v>
      </c>
      <c r="BS36" s="13">
        <f t="shared" si="103"/>
        <v>1644.0047052242685</v>
      </c>
      <c r="BT36" s="13">
        <f t="shared" si="103"/>
        <v>1692.7355818763656</v>
      </c>
      <c r="BU36" s="13">
        <f t="shared" si="103"/>
        <v>1741.4664585284625</v>
      </c>
      <c r="BV36" s="13">
        <f t="shared" si="103"/>
        <v>1790.1973351805595</v>
      </c>
      <c r="BW36" s="13">
        <f t="shared" si="103"/>
        <v>1838.9282118326564</v>
      </c>
      <c r="BX36" s="13">
        <f t="shared" si="103"/>
        <v>1887.6590884847533</v>
      </c>
      <c r="BY36" s="13">
        <f t="shared" si="103"/>
        <v>1936.3899651368506</v>
      </c>
      <c r="BZ36" s="13">
        <f t="shared" si="103"/>
        <v>1985.1208417889475</v>
      </c>
      <c r="CA36" s="13">
        <f t="shared" si="103"/>
        <v>2033.8517184410443</v>
      </c>
      <c r="CB36" s="13">
        <f t="shared" si="103"/>
        <v>2082.5825950931412</v>
      </c>
      <c r="CC36" s="13">
        <f t="shared" si="103"/>
        <v>2131.3134717452385</v>
      </c>
      <c r="CD36" s="13">
        <f t="shared" si="103"/>
        <v>2180.0443483973354</v>
      </c>
      <c r="CE36" s="13">
        <f t="shared" si="103"/>
        <v>2228.7752250494323</v>
      </c>
      <c r="CF36" s="13">
        <f t="shared" si="103"/>
        <v>2277.5061017015296</v>
      </c>
      <c r="CG36" s="13">
        <f t="shared" si="103"/>
        <v>2326.2369783536265</v>
      </c>
      <c r="CH36" s="13">
        <f t="shared" si="103"/>
        <v>2374.9678550057233</v>
      </c>
      <c r="CI36" s="13">
        <f t="shared" si="103"/>
        <v>2423.6987316578202</v>
      </c>
      <c r="CJ36" s="13">
        <f t="shared" si="103"/>
        <v>2472.4296083099175</v>
      </c>
      <c r="CK36" s="13">
        <f t="shared" si="103"/>
        <v>2521.1604849620144</v>
      </c>
      <c r="CL36" s="13">
        <f t="shared" si="103"/>
        <v>2569.8913616141112</v>
      </c>
      <c r="CM36" s="13">
        <f t="shared" si="103"/>
        <v>2618.6222382662081</v>
      </c>
      <c r="CN36" s="13">
        <f t="shared" si="103"/>
        <v>2667.3531149183054</v>
      </c>
      <c r="CO36" s="13">
        <f t="shared" si="103"/>
        <v>2716.0839915704023</v>
      </c>
      <c r="CP36" s="13">
        <f t="shared" si="103"/>
        <v>2764.8148682224992</v>
      </c>
      <c r="CQ36" s="13">
        <f t="shared" si="103"/>
        <v>2813.545744874596</v>
      </c>
      <c r="CR36" s="13">
        <f t="shared" si="103"/>
        <v>2862.2766215266934</v>
      </c>
      <c r="CS36" s="13">
        <f t="shared" ref="CS36:DA36" si="104">$AC36*CS4+$AD36</f>
        <v>2911.0074981787902</v>
      </c>
      <c r="CT36" s="13">
        <f t="shared" si="104"/>
        <v>2959.7383748308871</v>
      </c>
      <c r="CU36" s="13">
        <f t="shared" si="104"/>
        <v>3008.4692514829844</v>
      </c>
      <c r="CV36" s="13">
        <f t="shared" si="104"/>
        <v>3057.2001281350813</v>
      </c>
      <c r="CW36" s="13">
        <f t="shared" si="104"/>
        <v>3105.9310047871782</v>
      </c>
      <c r="CX36" s="13">
        <f t="shared" si="104"/>
        <v>3154.661881439275</v>
      </c>
      <c r="CY36" s="13">
        <f t="shared" si="104"/>
        <v>3203.3927580913723</v>
      </c>
      <c r="CZ36" s="13">
        <f t="shared" si="104"/>
        <v>3252.1236347434692</v>
      </c>
      <c r="DA36" s="14">
        <f t="shared" si="104"/>
        <v>3300.8545113955661</v>
      </c>
    </row>
    <row r="37" spans="10:105" x14ac:dyDescent="0.25">
      <c r="W37">
        <f t="shared" si="13"/>
        <v>32</v>
      </c>
      <c r="X37" s="12">
        <f t="shared" si="2"/>
        <v>951.47955042147987</v>
      </c>
      <c r="Y37">
        <f t="shared" si="3"/>
        <v>1546.1358101779581</v>
      </c>
      <c r="Z37">
        <f t="shared" si="4"/>
        <v>2123.7464876678114</v>
      </c>
      <c r="AA37">
        <f t="shared" si="5"/>
        <v>2707.5402747424291</v>
      </c>
      <c r="AB37" s="14">
        <f t="shared" si="6"/>
        <v>3293.4979706525128</v>
      </c>
      <c r="AC37" cm="1">
        <f t="array" ref="AC37:AD37">LINEST(X37:AB37,$X$4:$AB$4)</f>
        <v>48.712010875221132</v>
      </c>
      <c r="AD37">
        <v>-213.6965032781759</v>
      </c>
      <c r="AF37">
        <f t="shared" si="14"/>
        <v>32</v>
      </c>
      <c r="AG37" s="12">
        <f t="shared" ref="AG37:BL37" si="105">$AC37*AG4+$AD37</f>
        <v>-213.6965032781759</v>
      </c>
      <c r="AH37" s="13">
        <f t="shared" si="105"/>
        <v>-164.98449240295477</v>
      </c>
      <c r="AI37" s="13">
        <f t="shared" si="105"/>
        <v>-116.27248152773363</v>
      </c>
      <c r="AJ37" s="13">
        <f t="shared" si="105"/>
        <v>-67.560470652512493</v>
      </c>
      <c r="AK37" s="13">
        <f t="shared" si="105"/>
        <v>-18.848459777291367</v>
      </c>
      <c r="AL37" s="13">
        <f t="shared" si="105"/>
        <v>29.863551097929758</v>
      </c>
      <c r="AM37" s="13">
        <f t="shared" si="105"/>
        <v>78.575561973150911</v>
      </c>
      <c r="AN37" s="13">
        <f t="shared" si="105"/>
        <v>127.28757284837201</v>
      </c>
      <c r="AO37" s="13">
        <f t="shared" si="105"/>
        <v>175.99958372359316</v>
      </c>
      <c r="AP37" s="13">
        <f t="shared" si="105"/>
        <v>224.71159459881432</v>
      </c>
      <c r="AQ37" s="13">
        <f t="shared" si="105"/>
        <v>273.42360547403541</v>
      </c>
      <c r="AR37" s="13">
        <f t="shared" si="105"/>
        <v>322.13561634925657</v>
      </c>
      <c r="AS37" s="13">
        <f t="shared" si="105"/>
        <v>370.84762722447772</v>
      </c>
      <c r="AT37" s="13">
        <f t="shared" si="105"/>
        <v>419.55963809969887</v>
      </c>
      <c r="AU37" s="13">
        <f t="shared" si="105"/>
        <v>468.27164897491991</v>
      </c>
      <c r="AV37" s="13">
        <f t="shared" si="105"/>
        <v>516.98365985014107</v>
      </c>
      <c r="AW37" s="13">
        <f t="shared" si="105"/>
        <v>565.69567072536222</v>
      </c>
      <c r="AX37" s="13">
        <f t="shared" si="105"/>
        <v>614.40768160058337</v>
      </c>
      <c r="AY37" s="13">
        <f t="shared" si="105"/>
        <v>663.11969247580453</v>
      </c>
      <c r="AZ37" s="13">
        <f t="shared" si="105"/>
        <v>711.83170335102557</v>
      </c>
      <c r="BA37" s="13">
        <f t="shared" si="105"/>
        <v>760.54371422624672</v>
      </c>
      <c r="BB37" s="13">
        <f t="shared" si="105"/>
        <v>809.25572510146787</v>
      </c>
      <c r="BC37" s="13">
        <f t="shared" si="105"/>
        <v>857.96773597668903</v>
      </c>
      <c r="BD37" s="13">
        <f t="shared" si="105"/>
        <v>906.67974685191007</v>
      </c>
      <c r="BE37" s="13">
        <f t="shared" si="105"/>
        <v>955.39175772713133</v>
      </c>
      <c r="BF37" s="13">
        <f t="shared" si="105"/>
        <v>1004.1037686023524</v>
      </c>
      <c r="BG37" s="13">
        <f t="shared" si="105"/>
        <v>1052.8157794775736</v>
      </c>
      <c r="BH37" s="13">
        <f t="shared" si="105"/>
        <v>1101.5277903527947</v>
      </c>
      <c r="BI37" s="13">
        <f t="shared" si="105"/>
        <v>1150.2398012280157</v>
      </c>
      <c r="BJ37" s="13">
        <f t="shared" si="105"/>
        <v>1198.951812103237</v>
      </c>
      <c r="BK37" s="13">
        <f t="shared" si="105"/>
        <v>1247.663822978458</v>
      </c>
      <c r="BL37" s="13">
        <f t="shared" si="105"/>
        <v>1296.3758338536793</v>
      </c>
      <c r="BM37" s="13">
        <f t="shared" ref="BM37:CR37" si="106">$AC37*BM4+$AD37</f>
        <v>1345.0878447289003</v>
      </c>
      <c r="BN37" s="13">
        <f t="shared" si="106"/>
        <v>1393.7998556041214</v>
      </c>
      <c r="BO37" s="13">
        <f t="shared" si="106"/>
        <v>1442.5118664793426</v>
      </c>
      <c r="BP37" s="13">
        <f t="shared" si="106"/>
        <v>1491.2238773545637</v>
      </c>
      <c r="BQ37" s="13">
        <f t="shared" si="106"/>
        <v>1539.935888229785</v>
      </c>
      <c r="BR37" s="13">
        <f t="shared" si="106"/>
        <v>1588.647899105006</v>
      </c>
      <c r="BS37" s="13">
        <f t="shared" si="106"/>
        <v>1637.359909980227</v>
      </c>
      <c r="BT37" s="13">
        <f t="shared" si="106"/>
        <v>1686.0719208554483</v>
      </c>
      <c r="BU37" s="13">
        <f t="shared" si="106"/>
        <v>1734.7839317306693</v>
      </c>
      <c r="BV37" s="13">
        <f t="shared" si="106"/>
        <v>1783.4959426058906</v>
      </c>
      <c r="BW37" s="13">
        <f t="shared" si="106"/>
        <v>1832.2079534811116</v>
      </c>
      <c r="BX37" s="13">
        <f t="shared" si="106"/>
        <v>1880.9199643563329</v>
      </c>
      <c r="BY37" s="13">
        <f t="shared" si="106"/>
        <v>1929.631975231554</v>
      </c>
      <c r="BZ37" s="13">
        <f t="shared" si="106"/>
        <v>1978.343986106775</v>
      </c>
      <c r="CA37" s="13">
        <f t="shared" si="106"/>
        <v>2027.055996981996</v>
      </c>
      <c r="CB37" s="13">
        <f t="shared" si="106"/>
        <v>2075.7680078572175</v>
      </c>
      <c r="CC37" s="13">
        <f t="shared" si="106"/>
        <v>2124.4800187324386</v>
      </c>
      <c r="CD37" s="13">
        <f t="shared" si="106"/>
        <v>2173.1920296076596</v>
      </c>
      <c r="CE37" s="13">
        <f t="shared" si="106"/>
        <v>2221.9040404828806</v>
      </c>
      <c r="CF37" s="13">
        <f t="shared" si="106"/>
        <v>2270.6160513581017</v>
      </c>
      <c r="CG37" s="13">
        <f t="shared" si="106"/>
        <v>2319.3280622333232</v>
      </c>
      <c r="CH37" s="13">
        <f t="shared" si="106"/>
        <v>2368.0400731085442</v>
      </c>
      <c r="CI37" s="13">
        <f t="shared" si="106"/>
        <v>2416.7520839837653</v>
      </c>
      <c r="CJ37" s="13">
        <f t="shared" si="106"/>
        <v>2465.4640948589863</v>
      </c>
      <c r="CK37" s="13">
        <f t="shared" si="106"/>
        <v>2514.1761057342073</v>
      </c>
      <c r="CL37" s="13">
        <f t="shared" si="106"/>
        <v>2562.8881166094288</v>
      </c>
      <c r="CM37" s="13">
        <f t="shared" si="106"/>
        <v>2611.6001274846499</v>
      </c>
      <c r="CN37" s="13">
        <f t="shared" si="106"/>
        <v>2660.3121383598709</v>
      </c>
      <c r="CO37" s="13">
        <f t="shared" si="106"/>
        <v>2709.024149235092</v>
      </c>
      <c r="CP37" s="13">
        <f t="shared" si="106"/>
        <v>2757.736160110313</v>
      </c>
      <c r="CQ37" s="13">
        <f t="shared" si="106"/>
        <v>2806.4481709855345</v>
      </c>
      <c r="CR37" s="13">
        <f t="shared" si="106"/>
        <v>2855.1601818607555</v>
      </c>
      <c r="CS37" s="13">
        <f t="shared" ref="CS37:DA37" si="107">$AC37*CS4+$AD37</f>
        <v>2903.8721927359766</v>
      </c>
      <c r="CT37" s="13">
        <f t="shared" si="107"/>
        <v>2952.5842036111976</v>
      </c>
      <c r="CU37" s="13">
        <f t="shared" si="107"/>
        <v>3001.2962144864186</v>
      </c>
      <c r="CV37" s="13">
        <f t="shared" si="107"/>
        <v>3050.0082253616401</v>
      </c>
      <c r="CW37" s="13">
        <f t="shared" si="107"/>
        <v>3098.7202362368612</v>
      </c>
      <c r="CX37" s="13">
        <f t="shared" si="107"/>
        <v>3147.4322471120822</v>
      </c>
      <c r="CY37" s="13">
        <f t="shared" si="107"/>
        <v>3196.1442579873033</v>
      </c>
      <c r="CZ37" s="13">
        <f t="shared" si="107"/>
        <v>3244.8562688625243</v>
      </c>
      <c r="DA37" s="14">
        <f t="shared" si="107"/>
        <v>3293.5682797377458</v>
      </c>
    </row>
    <row r="38" spans="10:105" x14ac:dyDescent="0.25">
      <c r="W38">
        <f t="shared" si="13"/>
        <v>33</v>
      </c>
      <c r="X38" s="12">
        <f t="shared" si="2"/>
        <v>944.58242272869188</v>
      </c>
      <c r="Y38">
        <f t="shared" si="3"/>
        <v>1540.1014673743366</v>
      </c>
      <c r="Z38">
        <f t="shared" si="4"/>
        <v>2117.1439275679049</v>
      </c>
      <c r="AA38">
        <f t="shared" si="5"/>
        <v>2700.3662972213551</v>
      </c>
      <c r="AB38" s="14">
        <f t="shared" si="6"/>
        <v>3286.0387137059006</v>
      </c>
      <c r="AC38" cm="1">
        <f t="array" ref="AC38:AD38">LINEST(X38:AB38,$X$4:$AB$4)</f>
        <v>48.693145098345298</v>
      </c>
      <c r="AD38">
        <v>-219.62439900093659</v>
      </c>
      <c r="AF38">
        <f t="shared" si="14"/>
        <v>33</v>
      </c>
      <c r="AG38" s="12">
        <f t="shared" ref="AG38:BL38" si="108">$AC38*AG4+$AD38</f>
        <v>-219.62439900093659</v>
      </c>
      <c r="AH38" s="13">
        <f t="shared" si="108"/>
        <v>-170.93125390259129</v>
      </c>
      <c r="AI38" s="13">
        <f t="shared" si="108"/>
        <v>-122.238108804246</v>
      </c>
      <c r="AJ38" s="13">
        <f t="shared" si="108"/>
        <v>-73.544963705900699</v>
      </c>
      <c r="AK38" s="13">
        <f t="shared" si="108"/>
        <v>-24.851818607555401</v>
      </c>
      <c r="AL38" s="13">
        <f t="shared" si="108"/>
        <v>23.841326490789896</v>
      </c>
      <c r="AM38" s="13">
        <f t="shared" si="108"/>
        <v>72.534471589135194</v>
      </c>
      <c r="AN38" s="13">
        <f t="shared" si="108"/>
        <v>121.22761668748046</v>
      </c>
      <c r="AO38" s="13">
        <f t="shared" si="108"/>
        <v>169.92076178582579</v>
      </c>
      <c r="AP38" s="13">
        <f t="shared" si="108"/>
        <v>218.61390688417112</v>
      </c>
      <c r="AQ38" s="13">
        <f t="shared" si="108"/>
        <v>267.30705198251638</v>
      </c>
      <c r="AR38" s="13">
        <f t="shared" si="108"/>
        <v>316.00019708086165</v>
      </c>
      <c r="AS38" s="13">
        <f t="shared" si="108"/>
        <v>364.69334217920698</v>
      </c>
      <c r="AT38" s="13">
        <f t="shared" si="108"/>
        <v>413.38648727755231</v>
      </c>
      <c r="AU38" s="13">
        <f t="shared" si="108"/>
        <v>462.07963237589752</v>
      </c>
      <c r="AV38" s="13">
        <f t="shared" si="108"/>
        <v>510.77277747424284</v>
      </c>
      <c r="AW38" s="13">
        <f t="shared" si="108"/>
        <v>559.46592257258817</v>
      </c>
      <c r="AX38" s="13">
        <f t="shared" si="108"/>
        <v>608.1590676709335</v>
      </c>
      <c r="AY38" s="13">
        <f t="shared" si="108"/>
        <v>656.85221276927882</v>
      </c>
      <c r="AZ38" s="13">
        <f t="shared" si="108"/>
        <v>705.54535786762403</v>
      </c>
      <c r="BA38" s="13">
        <f t="shared" si="108"/>
        <v>754.23850296596936</v>
      </c>
      <c r="BB38" s="13">
        <f t="shared" si="108"/>
        <v>802.93164806431469</v>
      </c>
      <c r="BC38" s="13">
        <f t="shared" si="108"/>
        <v>851.6247931626599</v>
      </c>
      <c r="BD38" s="13">
        <f t="shared" si="108"/>
        <v>900.31793826100534</v>
      </c>
      <c r="BE38" s="13">
        <f t="shared" si="108"/>
        <v>949.01108335935055</v>
      </c>
      <c r="BF38" s="13">
        <f t="shared" si="108"/>
        <v>997.70422845769576</v>
      </c>
      <c r="BG38" s="13">
        <f t="shared" si="108"/>
        <v>1046.3973735560412</v>
      </c>
      <c r="BH38" s="13">
        <f t="shared" si="108"/>
        <v>1095.0905186543864</v>
      </c>
      <c r="BI38" s="13">
        <f t="shared" si="108"/>
        <v>1143.7836637527316</v>
      </c>
      <c r="BJ38" s="13">
        <f t="shared" si="108"/>
        <v>1192.4768088510771</v>
      </c>
      <c r="BK38" s="13">
        <f t="shared" si="108"/>
        <v>1241.1699539494223</v>
      </c>
      <c r="BL38" s="13">
        <f t="shared" si="108"/>
        <v>1289.8630990477677</v>
      </c>
      <c r="BM38" s="13">
        <f t="shared" ref="BM38:CR38" si="109">$AC38*BM4+$AD38</f>
        <v>1338.5562441461129</v>
      </c>
      <c r="BN38" s="13">
        <f t="shared" si="109"/>
        <v>1387.2493892444581</v>
      </c>
      <c r="BO38" s="13">
        <f t="shared" si="109"/>
        <v>1435.9425343428036</v>
      </c>
      <c r="BP38" s="13">
        <f t="shared" si="109"/>
        <v>1484.6356794411488</v>
      </c>
      <c r="BQ38" s="13">
        <f t="shared" si="109"/>
        <v>1533.3288245394942</v>
      </c>
      <c r="BR38" s="13">
        <f t="shared" si="109"/>
        <v>1582.0219696378394</v>
      </c>
      <c r="BS38" s="13">
        <f t="shared" si="109"/>
        <v>1630.7151147361847</v>
      </c>
      <c r="BT38" s="13">
        <f t="shared" si="109"/>
        <v>1679.4082598345301</v>
      </c>
      <c r="BU38" s="13">
        <f t="shared" si="109"/>
        <v>1728.1014049328753</v>
      </c>
      <c r="BV38" s="13">
        <f t="shared" si="109"/>
        <v>1776.7945500312205</v>
      </c>
      <c r="BW38" s="13">
        <f t="shared" si="109"/>
        <v>1825.487695129566</v>
      </c>
      <c r="BX38" s="13">
        <f t="shared" si="109"/>
        <v>1874.1808402279112</v>
      </c>
      <c r="BY38" s="13">
        <f t="shared" si="109"/>
        <v>1922.8739853262564</v>
      </c>
      <c r="BZ38" s="13">
        <f t="shared" si="109"/>
        <v>1971.5671304246016</v>
      </c>
      <c r="CA38" s="13">
        <f t="shared" si="109"/>
        <v>2020.2602755229473</v>
      </c>
      <c r="CB38" s="13">
        <f t="shared" si="109"/>
        <v>2068.9534206212925</v>
      </c>
      <c r="CC38" s="13">
        <f t="shared" si="109"/>
        <v>2117.6465657196377</v>
      </c>
      <c r="CD38" s="13">
        <f t="shared" si="109"/>
        <v>2166.3397108179829</v>
      </c>
      <c r="CE38" s="13">
        <f t="shared" si="109"/>
        <v>2215.0328559163281</v>
      </c>
      <c r="CF38" s="13">
        <f t="shared" si="109"/>
        <v>2263.7260010146738</v>
      </c>
      <c r="CG38" s="13">
        <f t="shared" si="109"/>
        <v>2312.419146113019</v>
      </c>
      <c r="CH38" s="13">
        <f t="shared" si="109"/>
        <v>2361.1122912113642</v>
      </c>
      <c r="CI38" s="13">
        <f t="shared" si="109"/>
        <v>2409.8054363097094</v>
      </c>
      <c r="CJ38" s="13">
        <f t="shared" si="109"/>
        <v>2458.4985814080546</v>
      </c>
      <c r="CK38" s="13">
        <f t="shared" si="109"/>
        <v>2507.1917265063998</v>
      </c>
      <c r="CL38" s="13">
        <f t="shared" si="109"/>
        <v>2555.8848716047455</v>
      </c>
      <c r="CM38" s="13">
        <f t="shared" si="109"/>
        <v>2604.5780167030907</v>
      </c>
      <c r="CN38" s="13">
        <f t="shared" si="109"/>
        <v>2653.2711618014359</v>
      </c>
      <c r="CO38" s="13">
        <f t="shared" si="109"/>
        <v>2701.9643068997811</v>
      </c>
      <c r="CP38" s="13">
        <f t="shared" si="109"/>
        <v>2750.6574519981264</v>
      </c>
      <c r="CQ38" s="13">
        <f t="shared" si="109"/>
        <v>2799.350597096472</v>
      </c>
      <c r="CR38" s="13">
        <f t="shared" si="109"/>
        <v>2848.0437421948172</v>
      </c>
      <c r="CS38" s="13">
        <f t="shared" ref="CS38:DA38" si="110">$AC38*CS4+$AD38</f>
        <v>2896.7368872931625</v>
      </c>
      <c r="CT38" s="13">
        <f t="shared" si="110"/>
        <v>2945.4300323915077</v>
      </c>
      <c r="CU38" s="13">
        <f t="shared" si="110"/>
        <v>2994.1231774898529</v>
      </c>
      <c r="CV38" s="13">
        <f t="shared" si="110"/>
        <v>3042.8163225881985</v>
      </c>
      <c r="CW38" s="13">
        <f t="shared" si="110"/>
        <v>3091.5094676865438</v>
      </c>
      <c r="CX38" s="13">
        <f t="shared" si="110"/>
        <v>3140.202612784889</v>
      </c>
      <c r="CY38" s="13">
        <f t="shared" si="110"/>
        <v>3188.8957578832342</v>
      </c>
      <c r="CZ38" s="13">
        <f t="shared" si="110"/>
        <v>3237.5889029815794</v>
      </c>
      <c r="DA38" s="14">
        <f t="shared" si="110"/>
        <v>3286.2820480799251</v>
      </c>
    </row>
    <row r="39" spans="10:105" x14ac:dyDescent="0.25">
      <c r="W39">
        <f t="shared" si="13"/>
        <v>34</v>
      </c>
      <c r="X39" s="12">
        <f t="shared" si="2"/>
        <v>937.68529503590389</v>
      </c>
      <c r="Y39">
        <f t="shared" si="3"/>
        <v>1534.0671245707149</v>
      </c>
      <c r="Z39">
        <f t="shared" si="4"/>
        <v>2110.541367467999</v>
      </c>
      <c r="AA39">
        <f t="shared" si="5"/>
        <v>2693.1923197002811</v>
      </c>
      <c r="AB39" s="14">
        <f t="shared" si="6"/>
        <v>3278.579456759288</v>
      </c>
      <c r="AC39" cm="1">
        <f t="array" ref="AC39:AD39">LINEST(X39:AB39,$X$4:$AB$4)</f>
        <v>48.674279321469456</v>
      </c>
      <c r="AD39">
        <v>-225.55229472369683</v>
      </c>
      <c r="AF39">
        <f t="shared" si="14"/>
        <v>34</v>
      </c>
      <c r="AG39" s="12">
        <f t="shared" ref="AG39:BL39" si="111">$AC39*AG4+$AD39</f>
        <v>-225.55229472369683</v>
      </c>
      <c r="AH39" s="13">
        <f t="shared" si="111"/>
        <v>-176.87801540222739</v>
      </c>
      <c r="AI39" s="13">
        <f t="shared" si="111"/>
        <v>-128.20373608075792</v>
      </c>
      <c r="AJ39" s="13">
        <f t="shared" si="111"/>
        <v>-79.52945675928845</v>
      </c>
      <c r="AK39" s="13">
        <f t="shared" si="111"/>
        <v>-30.855177437819009</v>
      </c>
      <c r="AL39" s="13">
        <f t="shared" si="111"/>
        <v>17.819101883650433</v>
      </c>
      <c r="AM39" s="13">
        <f t="shared" si="111"/>
        <v>66.493381205119931</v>
      </c>
      <c r="AN39" s="13">
        <f t="shared" si="111"/>
        <v>115.16766052658937</v>
      </c>
      <c r="AO39" s="13">
        <f t="shared" si="111"/>
        <v>163.84193984805881</v>
      </c>
      <c r="AP39" s="13">
        <f t="shared" si="111"/>
        <v>212.51621916952826</v>
      </c>
      <c r="AQ39" s="13">
        <f t="shared" si="111"/>
        <v>261.1904984909977</v>
      </c>
      <c r="AR39" s="13">
        <f t="shared" si="111"/>
        <v>309.8647778124672</v>
      </c>
      <c r="AS39" s="13">
        <f t="shared" si="111"/>
        <v>358.53905713393669</v>
      </c>
      <c r="AT39" s="13">
        <f t="shared" si="111"/>
        <v>407.21333645540608</v>
      </c>
      <c r="AU39" s="13">
        <f t="shared" si="111"/>
        <v>455.88761577687558</v>
      </c>
      <c r="AV39" s="13">
        <f t="shared" si="111"/>
        <v>504.56189509834496</v>
      </c>
      <c r="AW39" s="13">
        <f t="shared" si="111"/>
        <v>553.23617441981446</v>
      </c>
      <c r="AX39" s="13">
        <f t="shared" si="111"/>
        <v>601.91045374128396</v>
      </c>
      <c r="AY39" s="13">
        <f t="shared" si="111"/>
        <v>650.58473306275334</v>
      </c>
      <c r="AZ39" s="13">
        <f t="shared" si="111"/>
        <v>699.25901238422284</v>
      </c>
      <c r="BA39" s="13">
        <f t="shared" si="111"/>
        <v>747.93329170569223</v>
      </c>
      <c r="BB39" s="13">
        <f t="shared" si="111"/>
        <v>796.60757102716173</v>
      </c>
      <c r="BC39" s="13">
        <f t="shared" si="111"/>
        <v>845.28185034863122</v>
      </c>
      <c r="BD39" s="13">
        <f t="shared" si="111"/>
        <v>893.95612967010061</v>
      </c>
      <c r="BE39" s="13">
        <f t="shared" si="111"/>
        <v>942.63040899157022</v>
      </c>
      <c r="BF39" s="13">
        <f t="shared" si="111"/>
        <v>991.30468831303961</v>
      </c>
      <c r="BG39" s="13">
        <f t="shared" si="111"/>
        <v>1039.978967634509</v>
      </c>
      <c r="BH39" s="13">
        <f t="shared" si="111"/>
        <v>1088.6532469559784</v>
      </c>
      <c r="BI39" s="13">
        <f t="shared" si="111"/>
        <v>1137.327526277448</v>
      </c>
      <c r="BJ39" s="13">
        <f t="shared" si="111"/>
        <v>1186.0018055989174</v>
      </c>
      <c r="BK39" s="13">
        <f t="shared" si="111"/>
        <v>1234.6760849203868</v>
      </c>
      <c r="BL39" s="13">
        <f t="shared" si="111"/>
        <v>1283.3503642418564</v>
      </c>
      <c r="BM39" s="13">
        <f t="shared" ref="BM39:CR39" si="112">$AC39*BM4+$AD39</f>
        <v>1332.0246435633258</v>
      </c>
      <c r="BN39" s="13">
        <f t="shared" si="112"/>
        <v>1380.6989228847951</v>
      </c>
      <c r="BO39" s="13">
        <f t="shared" si="112"/>
        <v>1429.3732022062648</v>
      </c>
      <c r="BP39" s="13">
        <f t="shared" si="112"/>
        <v>1478.0474815277341</v>
      </c>
      <c r="BQ39" s="13">
        <f t="shared" si="112"/>
        <v>1526.7217608492035</v>
      </c>
      <c r="BR39" s="13">
        <f t="shared" si="112"/>
        <v>1575.3960401706731</v>
      </c>
      <c r="BS39" s="13">
        <f t="shared" si="112"/>
        <v>1624.0703194921425</v>
      </c>
      <c r="BT39" s="13">
        <f t="shared" si="112"/>
        <v>1672.7445988136119</v>
      </c>
      <c r="BU39" s="13">
        <f t="shared" si="112"/>
        <v>1721.4188781350813</v>
      </c>
      <c r="BV39" s="13">
        <f t="shared" si="112"/>
        <v>1770.0931574565509</v>
      </c>
      <c r="BW39" s="13">
        <f t="shared" si="112"/>
        <v>1818.7674367780203</v>
      </c>
      <c r="BX39" s="13">
        <f t="shared" si="112"/>
        <v>1867.4417160994899</v>
      </c>
      <c r="BY39" s="13">
        <f t="shared" si="112"/>
        <v>1916.1159954209593</v>
      </c>
      <c r="BZ39" s="13">
        <f t="shared" si="112"/>
        <v>1964.7902747424287</v>
      </c>
      <c r="CA39" s="13">
        <f t="shared" si="112"/>
        <v>2013.464554063898</v>
      </c>
      <c r="CB39" s="13">
        <f t="shared" si="112"/>
        <v>2062.1388333853674</v>
      </c>
      <c r="CC39" s="13">
        <f t="shared" si="112"/>
        <v>2110.8131127068373</v>
      </c>
      <c r="CD39" s="13">
        <f t="shared" si="112"/>
        <v>2159.4873920283067</v>
      </c>
      <c r="CE39" s="13">
        <f t="shared" si="112"/>
        <v>2208.161671349776</v>
      </c>
      <c r="CF39" s="13">
        <f t="shared" si="112"/>
        <v>2256.8359506712454</v>
      </c>
      <c r="CG39" s="13">
        <f t="shared" si="112"/>
        <v>2305.5102299927148</v>
      </c>
      <c r="CH39" s="13">
        <f t="shared" si="112"/>
        <v>2354.1845093141842</v>
      </c>
      <c r="CI39" s="13">
        <f t="shared" si="112"/>
        <v>2402.8587886356536</v>
      </c>
      <c r="CJ39" s="13">
        <f t="shared" si="112"/>
        <v>2451.5330679571234</v>
      </c>
      <c r="CK39" s="13">
        <f t="shared" si="112"/>
        <v>2500.2073472785928</v>
      </c>
      <c r="CL39" s="13">
        <f t="shared" si="112"/>
        <v>2548.8816266000622</v>
      </c>
      <c r="CM39" s="13">
        <f t="shared" si="112"/>
        <v>2597.5559059215316</v>
      </c>
      <c r="CN39" s="13">
        <f t="shared" si="112"/>
        <v>2646.230185243001</v>
      </c>
      <c r="CO39" s="13">
        <f t="shared" si="112"/>
        <v>2694.9044645644703</v>
      </c>
      <c r="CP39" s="13">
        <f t="shared" si="112"/>
        <v>2743.5787438859402</v>
      </c>
      <c r="CQ39" s="13">
        <f t="shared" si="112"/>
        <v>2792.2530232074096</v>
      </c>
      <c r="CR39" s="13">
        <f t="shared" si="112"/>
        <v>2840.927302528879</v>
      </c>
      <c r="CS39" s="13">
        <f t="shared" ref="CS39:DA39" si="113">$AC39*CS4+$AD39</f>
        <v>2889.6015818503483</v>
      </c>
      <c r="CT39" s="13">
        <f t="shared" si="113"/>
        <v>2938.2758611718177</v>
      </c>
      <c r="CU39" s="13">
        <f t="shared" si="113"/>
        <v>2986.9501404932871</v>
      </c>
      <c r="CV39" s="13">
        <f t="shared" si="113"/>
        <v>3035.6244198147565</v>
      </c>
      <c r="CW39" s="13">
        <f t="shared" si="113"/>
        <v>3084.2986991362263</v>
      </c>
      <c r="CX39" s="13">
        <f t="shared" si="113"/>
        <v>3132.9729784576957</v>
      </c>
      <c r="CY39" s="13">
        <f t="shared" si="113"/>
        <v>3181.6472577791651</v>
      </c>
      <c r="CZ39" s="13">
        <f t="shared" si="113"/>
        <v>3230.3215371006345</v>
      </c>
      <c r="DA39" s="14">
        <f t="shared" si="113"/>
        <v>3278.9958164221039</v>
      </c>
    </row>
    <row r="40" spans="10:105" x14ac:dyDescent="0.25">
      <c r="W40">
        <f t="shared" si="13"/>
        <v>35</v>
      </c>
      <c r="X40" s="12">
        <f t="shared" si="2"/>
        <v>930.7881673431159</v>
      </c>
      <c r="Y40">
        <f t="shared" si="3"/>
        <v>1528.0327817670932</v>
      </c>
      <c r="Z40">
        <f t="shared" si="4"/>
        <v>2103.9388073680925</v>
      </c>
      <c r="AA40">
        <f t="shared" si="5"/>
        <v>2686.0183421792071</v>
      </c>
      <c r="AB40" s="14">
        <f t="shared" si="6"/>
        <v>3271.1201998126753</v>
      </c>
      <c r="AC40" cm="1">
        <f t="array" ref="AC40:AD40">LINEST(X40:AB40,$X$4:$AB$4)</f>
        <v>48.6554135445936</v>
      </c>
      <c r="AD40">
        <v>-231.48019044645571</v>
      </c>
      <c r="AF40">
        <f t="shared" si="14"/>
        <v>35</v>
      </c>
      <c r="AG40" s="12">
        <f t="shared" ref="AG40:BL40" si="114">$AC40*AG4+$AD40</f>
        <v>-231.48019044645571</v>
      </c>
      <c r="AH40" s="13">
        <f t="shared" si="114"/>
        <v>-182.82477690186209</v>
      </c>
      <c r="AI40" s="13">
        <f t="shared" si="114"/>
        <v>-134.16936335726851</v>
      </c>
      <c r="AJ40" s="13">
        <f t="shared" si="114"/>
        <v>-85.513949812674923</v>
      </c>
      <c r="AK40" s="13">
        <f t="shared" si="114"/>
        <v>-36.858536268081309</v>
      </c>
      <c r="AL40" s="13">
        <f t="shared" si="114"/>
        <v>11.796877276512305</v>
      </c>
      <c r="AM40" s="13">
        <f t="shared" si="114"/>
        <v>60.452290821105862</v>
      </c>
      <c r="AN40" s="13">
        <f t="shared" si="114"/>
        <v>109.10770436569948</v>
      </c>
      <c r="AO40" s="13">
        <f t="shared" si="114"/>
        <v>157.76311791029309</v>
      </c>
      <c r="AP40" s="13">
        <f t="shared" si="114"/>
        <v>206.4185314548867</v>
      </c>
      <c r="AQ40" s="13">
        <f t="shared" si="114"/>
        <v>255.07394499948032</v>
      </c>
      <c r="AR40" s="13">
        <f t="shared" si="114"/>
        <v>303.72935854407388</v>
      </c>
      <c r="AS40" s="13">
        <f t="shared" si="114"/>
        <v>352.38477208866743</v>
      </c>
      <c r="AT40" s="13">
        <f t="shared" si="114"/>
        <v>401.0401856332611</v>
      </c>
      <c r="AU40" s="13">
        <f t="shared" si="114"/>
        <v>449.69559917785466</v>
      </c>
      <c r="AV40" s="13">
        <f t="shared" si="114"/>
        <v>498.35101272244833</v>
      </c>
      <c r="AW40" s="13">
        <f t="shared" si="114"/>
        <v>547.00642626704189</v>
      </c>
      <c r="AX40" s="13">
        <f t="shared" si="114"/>
        <v>595.66183981163545</v>
      </c>
      <c r="AY40" s="13">
        <f t="shared" si="114"/>
        <v>644.31725335622912</v>
      </c>
      <c r="AZ40" s="13">
        <f t="shared" si="114"/>
        <v>692.97266690082267</v>
      </c>
      <c r="BA40" s="13">
        <f t="shared" si="114"/>
        <v>741.62808044541634</v>
      </c>
      <c r="BB40" s="13">
        <f t="shared" si="114"/>
        <v>790.2834939900099</v>
      </c>
      <c r="BC40" s="13">
        <f t="shared" si="114"/>
        <v>838.93890753460346</v>
      </c>
      <c r="BD40" s="13">
        <f t="shared" si="114"/>
        <v>887.59432107919702</v>
      </c>
      <c r="BE40" s="13">
        <f t="shared" si="114"/>
        <v>936.24973462379057</v>
      </c>
      <c r="BF40" s="13">
        <f t="shared" si="114"/>
        <v>984.90514816838436</v>
      </c>
      <c r="BG40" s="13">
        <f t="shared" si="114"/>
        <v>1033.5605617129779</v>
      </c>
      <c r="BH40" s="13">
        <f t="shared" si="114"/>
        <v>1082.2159752575715</v>
      </c>
      <c r="BI40" s="13">
        <f t="shared" si="114"/>
        <v>1130.871388802165</v>
      </c>
      <c r="BJ40" s="13">
        <f t="shared" si="114"/>
        <v>1179.5268023467586</v>
      </c>
      <c r="BK40" s="13">
        <f t="shared" si="114"/>
        <v>1228.1822158913524</v>
      </c>
      <c r="BL40" s="13">
        <f t="shared" si="114"/>
        <v>1276.8376294359459</v>
      </c>
      <c r="BM40" s="13">
        <f t="shared" ref="BM40:CR40" si="115">$AC40*BM4+$AD40</f>
        <v>1325.4930429805395</v>
      </c>
      <c r="BN40" s="13">
        <f t="shared" si="115"/>
        <v>1374.148456525133</v>
      </c>
      <c r="BO40" s="13">
        <f t="shared" si="115"/>
        <v>1422.8038700697266</v>
      </c>
      <c r="BP40" s="13">
        <f t="shared" si="115"/>
        <v>1471.4592836143204</v>
      </c>
      <c r="BQ40" s="13">
        <f t="shared" si="115"/>
        <v>1520.1146971589139</v>
      </c>
      <c r="BR40" s="13">
        <f t="shared" si="115"/>
        <v>1568.7701107035075</v>
      </c>
      <c r="BS40" s="13">
        <f t="shared" si="115"/>
        <v>1617.4255242481011</v>
      </c>
      <c r="BT40" s="13">
        <f t="shared" si="115"/>
        <v>1666.0809377926946</v>
      </c>
      <c r="BU40" s="13">
        <f t="shared" si="115"/>
        <v>1714.7363513372884</v>
      </c>
      <c r="BV40" s="13">
        <f t="shared" si="115"/>
        <v>1763.391764881882</v>
      </c>
      <c r="BW40" s="13">
        <f t="shared" si="115"/>
        <v>1812.0471784264755</v>
      </c>
      <c r="BX40" s="13">
        <f t="shared" si="115"/>
        <v>1860.7025919710691</v>
      </c>
      <c r="BY40" s="13">
        <f t="shared" si="115"/>
        <v>1909.3580055156626</v>
      </c>
      <c r="BZ40" s="13">
        <f t="shared" si="115"/>
        <v>1958.0134190602562</v>
      </c>
      <c r="CA40" s="13">
        <f t="shared" si="115"/>
        <v>2006.6688326048497</v>
      </c>
      <c r="CB40" s="13">
        <f t="shared" si="115"/>
        <v>2055.3242461494433</v>
      </c>
      <c r="CC40" s="13">
        <f t="shared" si="115"/>
        <v>2103.9796596940369</v>
      </c>
      <c r="CD40" s="13">
        <f t="shared" si="115"/>
        <v>2152.6350732386309</v>
      </c>
      <c r="CE40" s="13">
        <f t="shared" si="115"/>
        <v>2201.2904867832244</v>
      </c>
      <c r="CF40" s="13">
        <f t="shared" si="115"/>
        <v>2249.945900327818</v>
      </c>
      <c r="CG40" s="13">
        <f t="shared" si="115"/>
        <v>2298.6013138724115</v>
      </c>
      <c r="CH40" s="13">
        <f t="shared" si="115"/>
        <v>2347.2567274170051</v>
      </c>
      <c r="CI40" s="13">
        <f t="shared" si="115"/>
        <v>2395.9121409615987</v>
      </c>
      <c r="CJ40" s="13">
        <f t="shared" si="115"/>
        <v>2444.5675545061922</v>
      </c>
      <c r="CK40" s="13">
        <f t="shared" si="115"/>
        <v>2493.2229680507858</v>
      </c>
      <c r="CL40" s="13">
        <f t="shared" si="115"/>
        <v>2541.8783815953793</v>
      </c>
      <c r="CM40" s="13">
        <f t="shared" si="115"/>
        <v>2590.5337951399729</v>
      </c>
      <c r="CN40" s="13">
        <f t="shared" si="115"/>
        <v>2639.1892086845669</v>
      </c>
      <c r="CO40" s="13">
        <f t="shared" si="115"/>
        <v>2687.8446222291604</v>
      </c>
      <c r="CP40" s="13">
        <f t="shared" si="115"/>
        <v>2736.500035773754</v>
      </c>
      <c r="CQ40" s="13">
        <f t="shared" si="115"/>
        <v>2785.1554493183476</v>
      </c>
      <c r="CR40" s="13">
        <f t="shared" si="115"/>
        <v>2833.8108628629411</v>
      </c>
      <c r="CS40" s="13">
        <f t="shared" ref="CS40:DA40" si="116">$AC40*CS4+$AD40</f>
        <v>2882.4662764075347</v>
      </c>
      <c r="CT40" s="13">
        <f t="shared" si="116"/>
        <v>2931.1216899521282</v>
      </c>
      <c r="CU40" s="13">
        <f t="shared" si="116"/>
        <v>2979.7771034967218</v>
      </c>
      <c r="CV40" s="13">
        <f t="shared" si="116"/>
        <v>3028.4325170413154</v>
      </c>
      <c r="CW40" s="13">
        <f t="shared" si="116"/>
        <v>3077.0879305859089</v>
      </c>
      <c r="CX40" s="13">
        <f t="shared" si="116"/>
        <v>3125.7433441305025</v>
      </c>
      <c r="CY40" s="13">
        <f t="shared" si="116"/>
        <v>3174.3987576750965</v>
      </c>
      <c r="CZ40" s="13">
        <f t="shared" si="116"/>
        <v>3223.05417121969</v>
      </c>
      <c r="DA40" s="14">
        <f t="shared" si="116"/>
        <v>3271.7095847642836</v>
      </c>
    </row>
    <row r="41" spans="10:105" x14ac:dyDescent="0.25">
      <c r="W41">
        <f t="shared" si="13"/>
        <v>36</v>
      </c>
      <c r="X41" s="12">
        <f t="shared" si="2"/>
        <v>923.8910396503278</v>
      </c>
      <c r="Y41">
        <f t="shared" si="3"/>
        <v>1521.9984389634717</v>
      </c>
      <c r="Z41">
        <f t="shared" si="4"/>
        <v>2097.3362472681861</v>
      </c>
      <c r="AA41">
        <f t="shared" si="5"/>
        <v>2678.8443646581331</v>
      </c>
      <c r="AB41" s="14">
        <f t="shared" si="6"/>
        <v>3263.6609428660627</v>
      </c>
      <c r="AC41" cm="1">
        <f t="array" ref="AC41:AD41">LINEST(X41:AB41,$X$4:$AB$4)</f>
        <v>48.636547767717751</v>
      </c>
      <c r="AD41">
        <v>-237.40808616921549</v>
      </c>
      <c r="AF41">
        <f t="shared" si="14"/>
        <v>36</v>
      </c>
      <c r="AG41" s="12">
        <f t="shared" ref="AG41:BL41" si="117">$AC41*AG4+$AD41</f>
        <v>-237.40808616921549</v>
      </c>
      <c r="AH41" s="13">
        <f t="shared" si="117"/>
        <v>-188.77153840149774</v>
      </c>
      <c r="AI41" s="13">
        <f t="shared" si="117"/>
        <v>-140.13499063377998</v>
      </c>
      <c r="AJ41" s="13">
        <f t="shared" si="117"/>
        <v>-91.498442866062248</v>
      </c>
      <c r="AK41" s="13">
        <f t="shared" si="117"/>
        <v>-42.86189509834449</v>
      </c>
      <c r="AL41" s="13">
        <f t="shared" si="117"/>
        <v>5.7746526693732676</v>
      </c>
      <c r="AM41" s="13">
        <f t="shared" si="117"/>
        <v>54.411200437090997</v>
      </c>
      <c r="AN41" s="13">
        <f t="shared" si="117"/>
        <v>103.04774820480878</v>
      </c>
      <c r="AO41" s="13">
        <f t="shared" si="117"/>
        <v>151.68429597252651</v>
      </c>
      <c r="AP41" s="13">
        <f t="shared" si="117"/>
        <v>200.32084374024424</v>
      </c>
      <c r="AQ41" s="13">
        <f t="shared" si="117"/>
        <v>248.95739150796203</v>
      </c>
      <c r="AR41" s="13">
        <f t="shared" si="117"/>
        <v>297.59393927567976</v>
      </c>
      <c r="AS41" s="13">
        <f t="shared" si="117"/>
        <v>346.23048704339749</v>
      </c>
      <c r="AT41" s="13">
        <f t="shared" si="117"/>
        <v>394.86703481111522</v>
      </c>
      <c r="AU41" s="13">
        <f t="shared" si="117"/>
        <v>443.50358257883306</v>
      </c>
      <c r="AV41" s="13">
        <f t="shared" si="117"/>
        <v>492.14013034655079</v>
      </c>
      <c r="AW41" s="13">
        <f t="shared" si="117"/>
        <v>540.77667811426852</v>
      </c>
      <c r="AX41" s="13">
        <f t="shared" si="117"/>
        <v>589.41322588198625</v>
      </c>
      <c r="AY41" s="13">
        <f t="shared" si="117"/>
        <v>638.04977364970398</v>
      </c>
      <c r="AZ41" s="13">
        <f t="shared" si="117"/>
        <v>686.68632141742182</v>
      </c>
      <c r="BA41" s="13">
        <f t="shared" si="117"/>
        <v>735.32286918513955</v>
      </c>
      <c r="BB41" s="13">
        <f t="shared" si="117"/>
        <v>783.95941695285728</v>
      </c>
      <c r="BC41" s="13">
        <f t="shared" si="117"/>
        <v>832.59596472057501</v>
      </c>
      <c r="BD41" s="13">
        <f t="shared" si="117"/>
        <v>881.23251248829274</v>
      </c>
      <c r="BE41" s="13">
        <f t="shared" si="117"/>
        <v>929.86906025601047</v>
      </c>
      <c r="BF41" s="13">
        <f t="shared" si="117"/>
        <v>978.5056080237282</v>
      </c>
      <c r="BG41" s="13">
        <f t="shared" si="117"/>
        <v>1027.1421557914459</v>
      </c>
      <c r="BH41" s="13">
        <f t="shared" si="117"/>
        <v>1075.7787035591639</v>
      </c>
      <c r="BI41" s="13">
        <f t="shared" si="117"/>
        <v>1124.4152513268816</v>
      </c>
      <c r="BJ41" s="13">
        <f t="shared" si="117"/>
        <v>1173.0517990945993</v>
      </c>
      <c r="BK41" s="13">
        <f t="shared" si="117"/>
        <v>1221.6883468623171</v>
      </c>
      <c r="BL41" s="13">
        <f t="shared" si="117"/>
        <v>1270.3248946300348</v>
      </c>
      <c r="BM41" s="13">
        <f t="shared" ref="BM41:CR41" si="118">$AC41*BM4+$AD41</f>
        <v>1318.9614423977525</v>
      </c>
      <c r="BN41" s="13">
        <f t="shared" si="118"/>
        <v>1367.5979901654703</v>
      </c>
      <c r="BO41" s="13">
        <f t="shared" si="118"/>
        <v>1416.234537933188</v>
      </c>
      <c r="BP41" s="13">
        <f t="shared" si="118"/>
        <v>1464.8710857009057</v>
      </c>
      <c r="BQ41" s="13">
        <f t="shared" si="118"/>
        <v>1513.5076334686235</v>
      </c>
      <c r="BR41" s="13">
        <f t="shared" si="118"/>
        <v>1562.1441812363412</v>
      </c>
      <c r="BS41" s="13">
        <f t="shared" si="118"/>
        <v>1610.7807290040591</v>
      </c>
      <c r="BT41" s="13">
        <f t="shared" si="118"/>
        <v>1659.4172767717769</v>
      </c>
      <c r="BU41" s="13">
        <f t="shared" si="118"/>
        <v>1708.0538245394946</v>
      </c>
      <c r="BV41" s="13">
        <f t="shared" si="118"/>
        <v>1756.6903723072123</v>
      </c>
      <c r="BW41" s="13">
        <f t="shared" si="118"/>
        <v>1805.3269200749301</v>
      </c>
      <c r="BX41" s="13">
        <f t="shared" si="118"/>
        <v>1853.9634678426478</v>
      </c>
      <c r="BY41" s="13">
        <f t="shared" si="118"/>
        <v>1902.6000156103655</v>
      </c>
      <c r="BZ41" s="13">
        <f t="shared" si="118"/>
        <v>1951.2365633780832</v>
      </c>
      <c r="CA41" s="13">
        <f t="shared" si="118"/>
        <v>1999.873111145801</v>
      </c>
      <c r="CB41" s="13">
        <f t="shared" si="118"/>
        <v>2048.5096589135187</v>
      </c>
      <c r="CC41" s="13">
        <f t="shared" si="118"/>
        <v>2097.1462066812364</v>
      </c>
      <c r="CD41" s="13">
        <f t="shared" si="118"/>
        <v>2145.7827544489542</v>
      </c>
      <c r="CE41" s="13">
        <f t="shared" si="118"/>
        <v>2194.4193022166719</v>
      </c>
      <c r="CF41" s="13">
        <f t="shared" si="118"/>
        <v>2243.0558499843896</v>
      </c>
      <c r="CG41" s="13">
        <f t="shared" si="118"/>
        <v>2291.6923977521074</v>
      </c>
      <c r="CH41" s="13">
        <f t="shared" si="118"/>
        <v>2340.3289455198251</v>
      </c>
      <c r="CI41" s="13">
        <f t="shared" si="118"/>
        <v>2388.9654932875433</v>
      </c>
      <c r="CJ41" s="13">
        <f t="shared" si="118"/>
        <v>2437.602041055261</v>
      </c>
      <c r="CK41" s="13">
        <f t="shared" si="118"/>
        <v>2486.2385888229787</v>
      </c>
      <c r="CL41" s="13">
        <f t="shared" si="118"/>
        <v>2534.8751365906965</v>
      </c>
      <c r="CM41" s="13">
        <f t="shared" si="118"/>
        <v>2583.5116843584142</v>
      </c>
      <c r="CN41" s="13">
        <f t="shared" si="118"/>
        <v>2632.1482321261319</v>
      </c>
      <c r="CO41" s="13">
        <f t="shared" si="118"/>
        <v>2680.7847798938496</v>
      </c>
      <c r="CP41" s="13">
        <f t="shared" si="118"/>
        <v>2729.4213276615674</v>
      </c>
      <c r="CQ41" s="13">
        <f t="shared" si="118"/>
        <v>2778.0578754292851</v>
      </c>
      <c r="CR41" s="13">
        <f t="shared" si="118"/>
        <v>2826.6944231970028</v>
      </c>
      <c r="CS41" s="13">
        <f t="shared" ref="CS41:DA41" si="119">$AC41*CS4+$AD41</f>
        <v>2875.3309709647206</v>
      </c>
      <c r="CT41" s="13">
        <f t="shared" si="119"/>
        <v>2923.9675187324383</v>
      </c>
      <c r="CU41" s="13">
        <f t="shared" si="119"/>
        <v>2972.604066500156</v>
      </c>
      <c r="CV41" s="13">
        <f t="shared" si="119"/>
        <v>3021.2406142678738</v>
      </c>
      <c r="CW41" s="13">
        <f t="shared" si="119"/>
        <v>3069.8771620355915</v>
      </c>
      <c r="CX41" s="13">
        <f t="shared" si="119"/>
        <v>3118.5137098033092</v>
      </c>
      <c r="CY41" s="13">
        <f t="shared" si="119"/>
        <v>3167.1502575710269</v>
      </c>
      <c r="CZ41" s="13">
        <f t="shared" si="119"/>
        <v>3215.7868053387447</v>
      </c>
      <c r="DA41" s="14">
        <f t="shared" si="119"/>
        <v>3264.4233531064624</v>
      </c>
    </row>
    <row r="42" spans="10:105" x14ac:dyDescent="0.25">
      <c r="J42" s="34"/>
      <c r="K42" s="34"/>
      <c r="L42" s="34"/>
      <c r="M42" s="34"/>
      <c r="N42" s="13"/>
      <c r="O42" s="13"/>
      <c r="P42" s="13"/>
      <c r="Q42" s="13"/>
      <c r="R42" s="13"/>
      <c r="S42" s="13"/>
      <c r="W42">
        <f t="shared" si="13"/>
        <v>37</v>
      </c>
      <c r="X42" s="12">
        <f t="shared" si="2"/>
        <v>916.99391195753981</v>
      </c>
      <c r="Y42">
        <f t="shared" si="3"/>
        <v>1515.96409615985</v>
      </c>
      <c r="Z42">
        <f t="shared" si="4"/>
        <v>2090.7336871682796</v>
      </c>
      <c r="AA42">
        <f t="shared" si="5"/>
        <v>2671.6703871370592</v>
      </c>
      <c r="AB42" s="14">
        <f t="shared" si="6"/>
        <v>3256.20168591945</v>
      </c>
      <c r="AC42" cm="1">
        <f t="array" ref="AC42:AD42">LINEST(X42:AB42,$X$4:$AB$4)</f>
        <v>48.617681990841916</v>
      </c>
      <c r="AD42">
        <v>-243.33598189197619</v>
      </c>
      <c r="AF42">
        <f t="shared" si="14"/>
        <v>37</v>
      </c>
      <c r="AG42" s="12">
        <f t="shared" ref="AG42:BL42" si="120">$AC42*AG4+$AD42</f>
        <v>-243.33598189197619</v>
      </c>
      <c r="AH42" s="13">
        <f t="shared" si="120"/>
        <v>-194.71829990113429</v>
      </c>
      <c r="AI42" s="13">
        <f t="shared" si="120"/>
        <v>-146.10061791029236</v>
      </c>
      <c r="AJ42" s="13">
        <f t="shared" si="120"/>
        <v>-97.482935919450426</v>
      </c>
      <c r="AK42" s="13">
        <f t="shared" si="120"/>
        <v>-48.865253928608524</v>
      </c>
      <c r="AL42" s="13">
        <f t="shared" si="120"/>
        <v>-0.24757193776662234</v>
      </c>
      <c r="AM42" s="13">
        <f t="shared" si="120"/>
        <v>48.370110053075337</v>
      </c>
      <c r="AN42" s="13">
        <f t="shared" si="120"/>
        <v>96.987792043917239</v>
      </c>
      <c r="AO42" s="13">
        <f t="shared" si="120"/>
        <v>145.60547403475914</v>
      </c>
      <c r="AP42" s="13">
        <f t="shared" si="120"/>
        <v>194.22315602560104</v>
      </c>
      <c r="AQ42" s="13">
        <f t="shared" si="120"/>
        <v>242.84083801644294</v>
      </c>
      <c r="AR42" s="13">
        <f t="shared" si="120"/>
        <v>291.45852000728485</v>
      </c>
      <c r="AS42" s="13">
        <f t="shared" si="120"/>
        <v>340.07620199812686</v>
      </c>
      <c r="AT42" s="13">
        <f t="shared" si="120"/>
        <v>388.69388398896876</v>
      </c>
      <c r="AU42" s="13">
        <f t="shared" si="120"/>
        <v>437.31156597981067</v>
      </c>
      <c r="AV42" s="13">
        <f t="shared" si="120"/>
        <v>485.92924797065257</v>
      </c>
      <c r="AW42" s="13">
        <f t="shared" si="120"/>
        <v>534.54692996149447</v>
      </c>
      <c r="AX42" s="13">
        <f t="shared" si="120"/>
        <v>583.16461195233637</v>
      </c>
      <c r="AY42" s="13">
        <f t="shared" si="120"/>
        <v>631.78229394317827</v>
      </c>
      <c r="AZ42" s="13">
        <f t="shared" si="120"/>
        <v>680.39997593402018</v>
      </c>
      <c r="BA42" s="13">
        <f t="shared" si="120"/>
        <v>729.01765792486208</v>
      </c>
      <c r="BB42" s="13">
        <f t="shared" si="120"/>
        <v>777.63533991570409</v>
      </c>
      <c r="BC42" s="13">
        <f t="shared" si="120"/>
        <v>826.25302190654588</v>
      </c>
      <c r="BD42" s="13">
        <f t="shared" si="120"/>
        <v>874.87070389738778</v>
      </c>
      <c r="BE42" s="13">
        <f t="shared" si="120"/>
        <v>923.48838588822991</v>
      </c>
      <c r="BF42" s="13">
        <f t="shared" si="120"/>
        <v>972.10606787907182</v>
      </c>
      <c r="BG42" s="13">
        <f t="shared" si="120"/>
        <v>1020.7237498699137</v>
      </c>
      <c r="BH42" s="13">
        <f t="shared" si="120"/>
        <v>1069.3414318607556</v>
      </c>
      <c r="BI42" s="13">
        <f t="shared" si="120"/>
        <v>1117.9591138515975</v>
      </c>
      <c r="BJ42" s="13">
        <f t="shared" si="120"/>
        <v>1166.5767958424394</v>
      </c>
      <c r="BK42" s="13">
        <f t="shared" si="120"/>
        <v>1215.1944778332813</v>
      </c>
      <c r="BL42" s="13">
        <f t="shared" si="120"/>
        <v>1263.8121598241232</v>
      </c>
      <c r="BM42" s="13">
        <f t="shared" ref="BM42:CR42" si="121">$AC42*BM4+$AD42</f>
        <v>1312.4298418149651</v>
      </c>
      <c r="BN42" s="13">
        <f t="shared" si="121"/>
        <v>1361.047523805807</v>
      </c>
      <c r="BO42" s="13">
        <f t="shared" si="121"/>
        <v>1409.6652057966489</v>
      </c>
      <c r="BP42" s="13">
        <f t="shared" si="121"/>
        <v>1458.2828877874908</v>
      </c>
      <c r="BQ42" s="13">
        <f t="shared" si="121"/>
        <v>1506.9005697783327</v>
      </c>
      <c r="BR42" s="13">
        <f t="shared" si="121"/>
        <v>1555.5182517691746</v>
      </c>
      <c r="BS42" s="13">
        <f t="shared" si="121"/>
        <v>1604.1359337600165</v>
      </c>
      <c r="BT42" s="13">
        <f t="shared" si="121"/>
        <v>1652.7536157508584</v>
      </c>
      <c r="BU42" s="13">
        <f t="shared" si="121"/>
        <v>1701.3712977417003</v>
      </c>
      <c r="BV42" s="13">
        <f t="shared" si="121"/>
        <v>1749.9889797325425</v>
      </c>
      <c r="BW42" s="13">
        <f t="shared" si="121"/>
        <v>1798.6066617233844</v>
      </c>
      <c r="BX42" s="13">
        <f t="shared" si="121"/>
        <v>1847.2243437142261</v>
      </c>
      <c r="BY42" s="13">
        <f t="shared" si="121"/>
        <v>1895.842025705068</v>
      </c>
      <c r="BZ42" s="13">
        <f t="shared" si="121"/>
        <v>1944.4597076959099</v>
      </c>
      <c r="CA42" s="13">
        <f t="shared" si="121"/>
        <v>1993.0773896867518</v>
      </c>
      <c r="CB42" s="13">
        <f t="shared" si="121"/>
        <v>2041.6950716775937</v>
      </c>
      <c r="CC42" s="13">
        <f t="shared" si="121"/>
        <v>2090.312753668436</v>
      </c>
      <c r="CD42" s="13">
        <f t="shared" si="121"/>
        <v>2138.9304356592779</v>
      </c>
      <c r="CE42" s="13">
        <f t="shared" si="121"/>
        <v>2187.5481176501198</v>
      </c>
      <c r="CF42" s="13">
        <f t="shared" si="121"/>
        <v>2236.1657996409617</v>
      </c>
      <c r="CG42" s="13">
        <f t="shared" si="121"/>
        <v>2284.7834816318036</v>
      </c>
      <c r="CH42" s="13">
        <f t="shared" si="121"/>
        <v>2333.4011636226455</v>
      </c>
      <c r="CI42" s="13">
        <f t="shared" si="121"/>
        <v>2382.0188456134874</v>
      </c>
      <c r="CJ42" s="13">
        <f t="shared" si="121"/>
        <v>2430.6365276043293</v>
      </c>
      <c r="CK42" s="13">
        <f t="shared" si="121"/>
        <v>2479.2542095951712</v>
      </c>
      <c r="CL42" s="13">
        <f t="shared" si="121"/>
        <v>2527.8718915860131</v>
      </c>
      <c r="CM42" s="13">
        <f t="shared" si="121"/>
        <v>2576.489573576855</v>
      </c>
      <c r="CN42" s="13">
        <f t="shared" si="121"/>
        <v>2625.1072555676969</v>
      </c>
      <c r="CO42" s="13">
        <f t="shared" si="121"/>
        <v>2673.7249375585388</v>
      </c>
      <c r="CP42" s="13">
        <f t="shared" si="121"/>
        <v>2722.3426195493807</v>
      </c>
      <c r="CQ42" s="13">
        <f t="shared" si="121"/>
        <v>2770.9603015402226</v>
      </c>
      <c r="CR42" s="13">
        <f t="shared" si="121"/>
        <v>2819.5779835310645</v>
      </c>
      <c r="CS42" s="13">
        <f t="shared" ref="CS42:DA42" si="122">$AC42*CS4+$AD42</f>
        <v>2868.1956655219064</v>
      </c>
      <c r="CT42" s="13">
        <f t="shared" si="122"/>
        <v>2916.8133475127484</v>
      </c>
      <c r="CU42" s="13">
        <f t="shared" si="122"/>
        <v>2965.4310295035903</v>
      </c>
      <c r="CV42" s="13">
        <f t="shared" si="122"/>
        <v>3014.0487114944322</v>
      </c>
      <c r="CW42" s="13">
        <f t="shared" si="122"/>
        <v>3062.6663934852741</v>
      </c>
      <c r="CX42" s="13">
        <f t="shared" si="122"/>
        <v>3111.284075476116</v>
      </c>
      <c r="CY42" s="13">
        <f t="shared" si="122"/>
        <v>3159.9017574669579</v>
      </c>
      <c r="CZ42" s="13">
        <f t="shared" si="122"/>
        <v>3208.5194394577998</v>
      </c>
      <c r="DA42" s="14">
        <f t="shared" si="122"/>
        <v>3257.1371214486417</v>
      </c>
    </row>
    <row r="43" spans="10:105" x14ac:dyDescent="0.25">
      <c r="J43" s="13"/>
      <c r="K43" s="13"/>
      <c r="L43" s="13"/>
      <c r="M43" s="13"/>
      <c r="N43" s="13"/>
      <c r="O43" s="13"/>
      <c r="P43" s="13"/>
      <c r="Q43" s="13"/>
      <c r="R43" s="13"/>
      <c r="S43" s="13"/>
      <c r="W43">
        <f t="shared" si="13"/>
        <v>38</v>
      </c>
      <c r="X43" s="15">
        <f t="shared" si="2"/>
        <v>910.09678426475182</v>
      </c>
      <c r="Y43" s="16">
        <f t="shared" si="3"/>
        <v>1509.9297533562285</v>
      </c>
      <c r="Z43" s="16">
        <f t="shared" si="4"/>
        <v>2084.1311270683736</v>
      </c>
      <c r="AA43" s="16">
        <f t="shared" si="5"/>
        <v>2664.4964096159852</v>
      </c>
      <c r="AB43" s="17">
        <f t="shared" si="6"/>
        <v>3248.7424289728378</v>
      </c>
      <c r="AC43" cm="1">
        <f t="array" ref="AC43:AD43">LINEST(X43:AB43,$X$4:$AB$4)</f>
        <v>48.598816213966067</v>
      </c>
      <c r="AD43">
        <v>-249.26387761473552</v>
      </c>
      <c r="AF43">
        <f t="shared" si="14"/>
        <v>38</v>
      </c>
      <c r="AG43" s="15">
        <f t="shared" ref="AG43:BL43" si="123">$AC43*AG4+$AD43</f>
        <v>-249.26387761473552</v>
      </c>
      <c r="AH43" s="16">
        <f t="shared" si="123"/>
        <v>-200.66506140076945</v>
      </c>
      <c r="AI43" s="16">
        <f t="shared" si="123"/>
        <v>-152.06624518680337</v>
      </c>
      <c r="AJ43" s="16">
        <f t="shared" si="123"/>
        <v>-103.46742897283733</v>
      </c>
      <c r="AK43" s="16">
        <f t="shared" si="123"/>
        <v>-54.868612758871251</v>
      </c>
      <c r="AL43" s="16">
        <f t="shared" si="123"/>
        <v>-6.2697965449051765</v>
      </c>
      <c r="AM43" s="16">
        <f t="shared" si="123"/>
        <v>42.32901966906087</v>
      </c>
      <c r="AN43" s="16">
        <f t="shared" si="123"/>
        <v>90.927835883026944</v>
      </c>
      <c r="AO43" s="16">
        <f t="shared" si="123"/>
        <v>139.52665209699302</v>
      </c>
      <c r="AP43" s="16">
        <f t="shared" si="123"/>
        <v>188.12546831095909</v>
      </c>
      <c r="AQ43" s="16">
        <f t="shared" si="123"/>
        <v>236.72428452492517</v>
      </c>
      <c r="AR43" s="16">
        <f t="shared" si="123"/>
        <v>285.32310073889118</v>
      </c>
      <c r="AS43" s="16">
        <f t="shared" si="123"/>
        <v>333.92191695285726</v>
      </c>
      <c r="AT43" s="16">
        <f t="shared" si="123"/>
        <v>382.52073316682333</v>
      </c>
      <c r="AU43" s="16">
        <f t="shared" si="123"/>
        <v>431.11954938078941</v>
      </c>
      <c r="AV43" s="16">
        <f t="shared" si="123"/>
        <v>479.71836559475548</v>
      </c>
      <c r="AW43" s="16">
        <f t="shared" si="123"/>
        <v>528.31718180872156</v>
      </c>
      <c r="AX43" s="16">
        <f t="shared" si="123"/>
        <v>576.91599802268763</v>
      </c>
      <c r="AY43" s="16">
        <f t="shared" si="123"/>
        <v>625.51481423665371</v>
      </c>
      <c r="AZ43" s="16">
        <f t="shared" si="123"/>
        <v>674.11363045061978</v>
      </c>
      <c r="BA43" s="16">
        <f t="shared" si="123"/>
        <v>722.71244666458585</v>
      </c>
      <c r="BB43" s="16">
        <f t="shared" si="123"/>
        <v>771.31126287855193</v>
      </c>
      <c r="BC43" s="16">
        <f t="shared" si="123"/>
        <v>819.91007909251789</v>
      </c>
      <c r="BD43" s="16">
        <f t="shared" si="123"/>
        <v>868.50889530648396</v>
      </c>
      <c r="BE43" s="16">
        <f t="shared" si="123"/>
        <v>917.10771152045004</v>
      </c>
      <c r="BF43" s="16">
        <f t="shared" si="123"/>
        <v>965.70652773441611</v>
      </c>
      <c r="BG43" s="16">
        <f t="shared" si="123"/>
        <v>1014.3053439483822</v>
      </c>
      <c r="BH43" s="16">
        <f t="shared" si="123"/>
        <v>1062.9041601623483</v>
      </c>
      <c r="BI43" s="16">
        <f t="shared" si="123"/>
        <v>1111.5029763763143</v>
      </c>
      <c r="BJ43" s="16">
        <f t="shared" si="123"/>
        <v>1160.1017925902804</v>
      </c>
      <c r="BK43" s="16">
        <f t="shared" si="123"/>
        <v>1208.7006088042465</v>
      </c>
      <c r="BL43" s="16">
        <f t="shared" si="123"/>
        <v>1257.2994250182126</v>
      </c>
      <c r="BM43" s="16">
        <f t="shared" ref="BM43:CR43" si="124">$AC43*BM4+$AD43</f>
        <v>1305.8982412321786</v>
      </c>
      <c r="BN43" s="16">
        <f t="shared" si="124"/>
        <v>1354.4970574461447</v>
      </c>
      <c r="BO43" s="16">
        <f t="shared" si="124"/>
        <v>1403.0958736601108</v>
      </c>
      <c r="BP43" s="16">
        <f t="shared" si="124"/>
        <v>1451.6946898740769</v>
      </c>
      <c r="BQ43" s="16">
        <f t="shared" si="124"/>
        <v>1500.2935060880429</v>
      </c>
      <c r="BR43" s="16">
        <f t="shared" si="124"/>
        <v>1548.892322302009</v>
      </c>
      <c r="BS43" s="16">
        <f t="shared" si="124"/>
        <v>1597.4911385159751</v>
      </c>
      <c r="BT43" s="16">
        <f t="shared" si="124"/>
        <v>1646.0899547299412</v>
      </c>
      <c r="BU43" s="16">
        <f t="shared" si="124"/>
        <v>1694.6887709439072</v>
      </c>
      <c r="BV43" s="16">
        <f t="shared" si="124"/>
        <v>1743.2875871578733</v>
      </c>
      <c r="BW43" s="16">
        <f t="shared" si="124"/>
        <v>1791.8864033718394</v>
      </c>
      <c r="BX43" s="16">
        <f t="shared" si="124"/>
        <v>1840.4852195858052</v>
      </c>
      <c r="BY43" s="16">
        <f t="shared" si="124"/>
        <v>1889.0840357997713</v>
      </c>
      <c r="BZ43" s="16">
        <f t="shared" si="124"/>
        <v>1937.6828520137374</v>
      </c>
      <c r="CA43" s="16">
        <f t="shared" si="124"/>
        <v>1986.2816682277034</v>
      </c>
      <c r="CB43" s="16">
        <f t="shared" si="124"/>
        <v>2034.8804844416695</v>
      </c>
      <c r="CC43" s="16">
        <f t="shared" si="124"/>
        <v>2083.4793006556356</v>
      </c>
      <c r="CD43" s="16">
        <f t="shared" si="124"/>
        <v>2132.0781168696017</v>
      </c>
      <c r="CE43" s="16">
        <f t="shared" si="124"/>
        <v>2180.6769330835677</v>
      </c>
      <c r="CF43" s="16">
        <f t="shared" si="124"/>
        <v>2229.2757492975338</v>
      </c>
      <c r="CG43" s="16">
        <f t="shared" si="124"/>
        <v>2277.8745655114999</v>
      </c>
      <c r="CH43" s="16">
        <f t="shared" si="124"/>
        <v>2326.473381725466</v>
      </c>
      <c r="CI43" s="16">
        <f t="shared" si="124"/>
        <v>2375.072197939432</v>
      </c>
      <c r="CJ43" s="16">
        <f t="shared" si="124"/>
        <v>2423.6710141533981</v>
      </c>
      <c r="CK43" s="16">
        <f t="shared" si="124"/>
        <v>2472.2698303673642</v>
      </c>
      <c r="CL43" s="16">
        <f t="shared" si="124"/>
        <v>2520.8686465813303</v>
      </c>
      <c r="CM43" s="16">
        <f t="shared" si="124"/>
        <v>2569.4674627952963</v>
      </c>
      <c r="CN43" s="16">
        <f t="shared" si="124"/>
        <v>2618.0662790092624</v>
      </c>
      <c r="CO43" s="16">
        <f t="shared" si="124"/>
        <v>2666.6650952232285</v>
      </c>
      <c r="CP43" s="16">
        <f t="shared" si="124"/>
        <v>2715.2639114371946</v>
      </c>
      <c r="CQ43" s="16">
        <f t="shared" si="124"/>
        <v>2763.8627276511606</v>
      </c>
      <c r="CR43" s="16">
        <f t="shared" si="124"/>
        <v>2812.4615438651267</v>
      </c>
      <c r="CS43" s="16">
        <f t="shared" ref="CS43:DA43" si="125">$AC43*CS4+$AD43</f>
        <v>2861.0603600790928</v>
      </c>
      <c r="CT43" s="16">
        <f t="shared" si="125"/>
        <v>2909.6591762930589</v>
      </c>
      <c r="CU43" s="16">
        <f t="shared" si="125"/>
        <v>2958.2579925070249</v>
      </c>
      <c r="CV43" s="16">
        <f t="shared" si="125"/>
        <v>3006.856808720991</v>
      </c>
      <c r="CW43" s="16">
        <f t="shared" si="125"/>
        <v>3055.4556249349571</v>
      </c>
      <c r="CX43" s="16">
        <f t="shared" si="125"/>
        <v>3104.0544411489232</v>
      </c>
      <c r="CY43" s="16">
        <f t="shared" si="125"/>
        <v>3152.6532573628892</v>
      </c>
      <c r="CZ43" s="16">
        <f t="shared" si="125"/>
        <v>3201.2520735768553</v>
      </c>
      <c r="DA43" s="17">
        <f t="shared" si="125"/>
        <v>3249.8508897908214</v>
      </c>
    </row>
    <row r="45" spans="10:105" x14ac:dyDescent="0.25">
      <c r="AE45" t="s">
        <v>72</v>
      </c>
      <c r="AF45" s="92">
        <f ca="1">B3</f>
        <v>1.4373881025001789</v>
      </c>
      <c r="AG45" s="49" cm="1">
        <f t="array" aca="1" ref="AG45" ca="1">INDEX(AG5:AG43,_xlfn.XMATCH($AF$45,$AF5:$AF43,-1))+($AF$45-INDEX($AF5:$AF43,_xlfn.XMATCH($AF$45,$AF5:$AF43,-1)))*(INDEX(AG5:AG43,_xlfn.XMATCH($AF$45,$AF5:$AF43,1))-INDEX(AG5:AG43,_xlfn.XMATCH($AF$45,$AF5:$AF43,-1)))</f>
        <v>-32.524526934615928</v>
      </c>
      <c r="AH45" s="49" cm="1">
        <f t="array" aca="1" ref="AH45" ca="1">INDEX(AH5:AH43,_xlfn.XMATCH($AF$45,$AF5:$AF43,-1))+($AF$45-INDEX($AF5:$AF43,_xlfn.XMATCH($AF$45,$AF5:$AF43,-1)))*(INDEX(AH5:AH43,_xlfn.XMATCH($AF$45,$AF5:$AF43,1))-INDEX(AH5:AH43,_xlfn.XMATCH($AF$45,$AF5:$AF43,-1)))</f>
        <v>16.764071357406504</v>
      </c>
      <c r="AI45" s="49" cm="1">
        <f t="array" aca="1" ref="AI45" ca="1">INDEX(AI5:AI43,_xlfn.XMATCH($AF$45,$AF5:$AF43,-1))+($AF$45-INDEX($AF5:$AF43,_xlfn.XMATCH($AF$45,$AF5:$AF43,-1)))*(INDEX(AI5:AI43,_xlfn.XMATCH($AF$45,$AF5:$AF43,1))-INDEX(AI5:AI43,_xlfn.XMATCH($AF$45,$AF5:$AF43,-1)))</f>
        <v>66.052669649428935</v>
      </c>
      <c r="AJ45" s="49" cm="1">
        <f t="array" aca="1" ref="AJ45" ca="1">INDEX(AJ5:AJ43,_xlfn.XMATCH($AF$45,$AF5:$AF43,-1))+($AF$45-INDEX($AF5:$AF43,_xlfn.XMATCH($AF$45,$AF5:$AF43,-1)))*(INDEX(AJ5:AJ43,_xlfn.XMATCH($AF$45,$AF5:$AF43,1))-INDEX(AJ5:AJ43,_xlfn.XMATCH($AF$45,$AF5:$AF43,-1)))</f>
        <v>115.34126794145138</v>
      </c>
      <c r="AK45" s="49" cm="1">
        <f t="array" aca="1" ref="AK45" ca="1">INDEX(AK5:AK43,_xlfn.XMATCH($AF$45,$AF5:$AF43,-1))+($AF$45-INDEX($AF5:$AF43,_xlfn.XMATCH($AF$45,$AF5:$AF43,-1)))*(INDEX(AK5:AK43,_xlfn.XMATCH($AF$45,$AF5:$AF43,1))-INDEX(AK5:AK43,_xlfn.XMATCH($AF$45,$AF5:$AF43,-1)))</f>
        <v>164.62986623347379</v>
      </c>
      <c r="AL45" s="49" cm="1">
        <f t="array" aca="1" ref="AL45" ca="1">INDEX(AL5:AL43,_xlfn.XMATCH($AF$45,$AF5:$AF43,-1))+($AF$45-INDEX($AF5:$AF43,_xlfn.XMATCH($AF$45,$AF5:$AF43,-1)))*(INDEX(AL5:AL43,_xlfn.XMATCH($AF$45,$AF5:$AF43,1))-INDEX(AL5:AL43,_xlfn.XMATCH($AF$45,$AF5:$AF43,-1)))</f>
        <v>213.91846452549623</v>
      </c>
      <c r="AM45" s="49" cm="1">
        <f t="array" aca="1" ref="AM45" ca="1">INDEX(AM5:AM43,_xlfn.XMATCH($AF$45,$AF5:$AF43,-1))+($AF$45-INDEX($AF5:$AF43,_xlfn.XMATCH($AF$45,$AF5:$AF43,-1)))*(INDEX(AM5:AM43,_xlfn.XMATCH($AF$45,$AF5:$AF43,1))-INDEX(AM5:AM43,_xlfn.XMATCH($AF$45,$AF5:$AF43,-1)))</f>
        <v>263.2070628175187</v>
      </c>
      <c r="AN45" s="49" cm="1">
        <f t="array" aca="1" ref="AN45" ca="1">INDEX(AN5:AN43,_xlfn.XMATCH($AF$45,$AF5:$AF43,-1))+($AF$45-INDEX($AF5:$AF43,_xlfn.XMATCH($AF$45,$AF5:$AF43,-1)))*(INDEX(AN5:AN43,_xlfn.XMATCH($AF$45,$AF5:$AF43,1))-INDEX(AN5:AN43,_xlfn.XMATCH($AF$45,$AF5:$AF43,-1)))</f>
        <v>312.49566110954106</v>
      </c>
      <c r="AO45" s="49" cm="1">
        <f t="array" aca="1" ref="AO45" ca="1">INDEX(AO5:AO43,_xlfn.XMATCH($AF$45,$AF5:$AF43,-1))+($AF$45-INDEX($AF5:$AF43,_xlfn.XMATCH($AF$45,$AF5:$AF43,-1)))*(INDEX(AO5:AO43,_xlfn.XMATCH($AF$45,$AF5:$AF43,1))-INDEX(AO5:AO43,_xlfn.XMATCH($AF$45,$AF5:$AF43,-1)))</f>
        <v>361.78425940156353</v>
      </c>
      <c r="AP45" s="49" cm="1">
        <f t="array" aca="1" ref="AP45" ca="1">INDEX(AP5:AP43,_xlfn.XMATCH($AF$45,$AF5:$AF43,-1))+($AF$45-INDEX($AF5:$AF43,_xlfn.XMATCH($AF$45,$AF5:$AF43,-1)))*(INDEX(AP5:AP43,_xlfn.XMATCH($AF$45,$AF5:$AF43,1))-INDEX(AP5:AP43,_xlfn.XMATCH($AF$45,$AF5:$AF43,-1)))</f>
        <v>411.07285769358595</v>
      </c>
      <c r="AQ45" s="49" cm="1">
        <f t="array" aca="1" ref="AQ45" ca="1">INDEX(AQ5:AQ43,_xlfn.XMATCH($AF$45,$AF5:$AF43,-1))+($AF$45-INDEX($AF5:$AF43,_xlfn.XMATCH($AF$45,$AF5:$AF43,-1)))*(INDEX(AQ5:AQ43,_xlfn.XMATCH($AF$45,$AF5:$AF43,1))-INDEX(AQ5:AQ43,_xlfn.XMATCH($AF$45,$AF5:$AF43,-1)))</f>
        <v>460.36145598560836</v>
      </c>
      <c r="AR45" s="49" cm="1">
        <f t="array" aca="1" ref="AR45" ca="1">INDEX(AR5:AR43,_xlfn.XMATCH($AF$45,$AF5:$AF43,-1))+($AF$45-INDEX($AF5:$AF43,_xlfn.XMATCH($AF$45,$AF5:$AF43,-1)))*(INDEX(AR5:AR43,_xlfn.XMATCH($AF$45,$AF5:$AF43,1))-INDEX(AR5:AR43,_xlfn.XMATCH($AF$45,$AF5:$AF43,-1)))</f>
        <v>509.65005427763083</v>
      </c>
      <c r="AS45" s="49" cm="1">
        <f t="array" aca="1" ref="AS45" ca="1">INDEX(AS5:AS43,_xlfn.XMATCH($AF$45,$AF5:$AF43,-1))+($AF$45-INDEX($AF5:$AF43,_xlfn.XMATCH($AF$45,$AF5:$AF43,-1)))*(INDEX(AS5:AS43,_xlfn.XMATCH($AF$45,$AF5:$AF43,1))-INDEX(AS5:AS43,_xlfn.XMATCH($AF$45,$AF5:$AF43,-1)))</f>
        <v>558.9386525696533</v>
      </c>
      <c r="AT45" s="49" cm="1">
        <f t="array" aca="1" ref="AT45" ca="1">INDEX(AT5:AT43,_xlfn.XMATCH($AF$45,$AF5:$AF43,-1))+($AF$45-INDEX($AF5:$AF43,_xlfn.XMATCH($AF$45,$AF5:$AF43,-1)))*(INDEX(AT5:AT43,_xlfn.XMATCH($AF$45,$AF5:$AF43,1))-INDEX(AT5:AT43,_xlfn.XMATCH($AF$45,$AF5:$AF43,-1)))</f>
        <v>608.22725086167566</v>
      </c>
      <c r="AU45" s="49" cm="1">
        <f t="array" aca="1" ref="AU45" ca="1">INDEX(AU5:AU43,_xlfn.XMATCH($AF$45,$AF5:$AF43,-1))+($AF$45-INDEX($AF5:$AF43,_xlfn.XMATCH($AF$45,$AF5:$AF43,-1)))*(INDEX(AU5:AU43,_xlfn.XMATCH($AF$45,$AF5:$AF43,1))-INDEX(AU5:AU43,_xlfn.XMATCH($AF$45,$AF5:$AF43,-1)))</f>
        <v>657.51584915369813</v>
      </c>
      <c r="AV45" s="49" cm="1">
        <f t="array" aca="1" ref="AV45" ca="1">INDEX(AV5:AV43,_xlfn.XMATCH($AF$45,$AF5:$AF43,-1))+($AF$45-INDEX($AF5:$AF43,_xlfn.XMATCH($AF$45,$AF5:$AF43,-1)))*(INDEX(AV5:AV43,_xlfn.XMATCH($AF$45,$AF5:$AF43,1))-INDEX(AV5:AV43,_xlfn.XMATCH($AF$45,$AF5:$AF43,-1)))</f>
        <v>706.80444744572048</v>
      </c>
      <c r="AW45" s="49" cm="1">
        <f t="array" aca="1" ref="AW45" ca="1">INDEX(AW5:AW43,_xlfn.XMATCH($AF$45,$AF5:$AF43,-1))+($AF$45-INDEX($AF5:$AF43,_xlfn.XMATCH($AF$45,$AF5:$AF43,-1)))*(INDEX(AW5:AW43,_xlfn.XMATCH($AF$45,$AF5:$AF43,1))-INDEX(AW5:AW43,_xlfn.XMATCH($AF$45,$AF5:$AF43,-1)))</f>
        <v>756.09304573774295</v>
      </c>
      <c r="AX45" s="49" cm="1">
        <f t="array" aca="1" ref="AX45" ca="1">INDEX(AX5:AX43,_xlfn.XMATCH($AF$45,$AF5:$AF43,-1))+($AF$45-INDEX($AF5:$AF43,_xlfn.XMATCH($AF$45,$AF5:$AF43,-1)))*(INDEX(AX5:AX43,_xlfn.XMATCH($AF$45,$AF5:$AF43,1))-INDEX(AX5:AX43,_xlfn.XMATCH($AF$45,$AF5:$AF43,-1)))</f>
        <v>805.38164402976543</v>
      </c>
      <c r="AY45" s="49" cm="1">
        <f t="array" aca="1" ref="AY45" ca="1">INDEX(AY5:AY43,_xlfn.XMATCH($AF$45,$AF5:$AF43,-1))+($AF$45-INDEX($AF5:$AF43,_xlfn.XMATCH($AF$45,$AF5:$AF43,-1)))*(INDEX(AY5:AY43,_xlfn.XMATCH($AF$45,$AF5:$AF43,1))-INDEX(AY5:AY43,_xlfn.XMATCH($AF$45,$AF5:$AF43,-1)))</f>
        <v>854.6702423217879</v>
      </c>
      <c r="AZ45" s="49" cm="1">
        <f t="array" aca="1" ref="AZ45" ca="1">INDEX(AZ5:AZ43,_xlfn.XMATCH($AF$45,$AF5:$AF43,-1))+($AF$45-INDEX($AF5:$AF43,_xlfn.XMATCH($AF$45,$AF5:$AF43,-1)))*(INDEX(AZ5:AZ43,_xlfn.XMATCH($AF$45,$AF5:$AF43,1))-INDEX(AZ5:AZ43,_xlfn.XMATCH($AF$45,$AF5:$AF43,-1)))</f>
        <v>903.95884061381025</v>
      </c>
      <c r="BA45" s="49" cm="1">
        <f t="array" aca="1" ref="BA45" ca="1">INDEX(BA5:BA43,_xlfn.XMATCH($AF$45,$AF5:$AF43,-1))+($AF$45-INDEX($AF5:$AF43,_xlfn.XMATCH($AF$45,$AF5:$AF43,-1)))*(INDEX(BA5:BA43,_xlfn.XMATCH($AF$45,$AF5:$AF43,1))-INDEX(BA5:BA43,_xlfn.XMATCH($AF$45,$AF5:$AF43,-1)))</f>
        <v>953.24743890583272</v>
      </c>
      <c r="BB45" s="49" cm="1">
        <f t="array" aca="1" ref="BB45" ca="1">INDEX(BB5:BB43,_xlfn.XMATCH($AF$45,$AF5:$AF43,-1))+($AF$45-INDEX($AF5:$AF43,_xlfn.XMATCH($AF$45,$AF5:$AF43,-1)))*(INDEX(BB5:BB43,_xlfn.XMATCH($AF$45,$AF5:$AF43,1))-INDEX(BB5:BB43,_xlfn.XMATCH($AF$45,$AF5:$AF43,-1)))</f>
        <v>1002.5360371978551</v>
      </c>
      <c r="BC45" s="49" cm="1">
        <f t="array" aca="1" ref="BC45" ca="1">INDEX(BC5:BC43,_xlfn.XMATCH($AF$45,$AF5:$AF43,-1))+($AF$45-INDEX($AF5:$AF43,_xlfn.XMATCH($AF$45,$AF5:$AF43,-1)))*(INDEX(BC5:BC43,_xlfn.XMATCH($AF$45,$AF5:$AF43,1))-INDEX(BC5:BC43,_xlfn.XMATCH($AF$45,$AF5:$AF43,-1)))</f>
        <v>1051.8246354898777</v>
      </c>
      <c r="BD45" s="49" cm="1">
        <f t="array" aca="1" ref="BD45" ca="1">INDEX(BD5:BD43,_xlfn.XMATCH($AF$45,$AF5:$AF43,-1))+($AF$45-INDEX($AF5:$AF43,_xlfn.XMATCH($AF$45,$AF5:$AF43,-1)))*(INDEX(BD5:BD43,_xlfn.XMATCH($AF$45,$AF5:$AF43,1))-INDEX(BD5:BD43,_xlfn.XMATCH($AF$45,$AF5:$AF43,-1)))</f>
        <v>1101.1132337819001</v>
      </c>
      <c r="BE45" s="49" cm="1">
        <f t="array" aca="1" ref="BE45" ca="1">INDEX(BE5:BE43,_xlfn.XMATCH($AF$45,$AF5:$AF43,-1))+($AF$45-INDEX($AF5:$AF43,_xlfn.XMATCH($AF$45,$AF5:$AF43,-1)))*(INDEX(BE5:BE43,_xlfn.XMATCH($AF$45,$AF5:$AF43,1))-INDEX(BE5:BE43,_xlfn.XMATCH($AF$45,$AF5:$AF43,-1)))</f>
        <v>1150.4018320739226</v>
      </c>
      <c r="BF45" s="49" cm="1">
        <f t="array" aca="1" ref="BF45" ca="1">INDEX(BF5:BF43,_xlfn.XMATCH($AF$45,$AF5:$AF43,-1))+($AF$45-INDEX($AF5:$AF43,_xlfn.XMATCH($AF$45,$AF5:$AF43,-1)))*(INDEX(BF5:BF43,_xlfn.XMATCH($AF$45,$AF5:$AF43,1))-INDEX(BF5:BF43,_xlfn.XMATCH($AF$45,$AF5:$AF43,-1)))</f>
        <v>1199.6904303659448</v>
      </c>
      <c r="BG45" s="49" cm="1">
        <f t="array" aca="1" ref="BG45" ca="1">INDEX(BG5:BG43,_xlfn.XMATCH($AF$45,$AF5:$AF43,-1))+($AF$45-INDEX($AF5:$AF43,_xlfn.XMATCH($AF$45,$AF5:$AF43,-1)))*(INDEX(BG5:BG43,_xlfn.XMATCH($AF$45,$AF5:$AF43,1))-INDEX(BG5:BG43,_xlfn.XMATCH($AF$45,$AF5:$AF43,-1)))</f>
        <v>1248.9790286579673</v>
      </c>
      <c r="BH45" s="49" cm="1">
        <f t="array" aca="1" ref="BH45" ca="1">INDEX(BH5:BH43,_xlfn.XMATCH($AF$45,$AF5:$AF43,-1))+($AF$45-INDEX($AF5:$AF43,_xlfn.XMATCH($AF$45,$AF5:$AF43,-1)))*(INDEX(BH5:BH43,_xlfn.XMATCH($AF$45,$AF5:$AF43,1))-INDEX(BH5:BH43,_xlfn.XMATCH($AF$45,$AF5:$AF43,-1)))</f>
        <v>1298.2676269499898</v>
      </c>
      <c r="BI45" s="49" cm="1">
        <f t="array" aca="1" ref="BI45" ca="1">INDEX(BI5:BI43,_xlfn.XMATCH($AF$45,$AF5:$AF43,-1))+($AF$45-INDEX($AF5:$AF43,_xlfn.XMATCH($AF$45,$AF5:$AF43,-1)))*(INDEX(BI5:BI43,_xlfn.XMATCH($AF$45,$AF5:$AF43,1))-INDEX(BI5:BI43,_xlfn.XMATCH($AF$45,$AF5:$AF43,-1)))</f>
        <v>1347.556225242012</v>
      </c>
      <c r="BJ45" s="49" cm="1">
        <f t="array" aca="1" ref="BJ45" ca="1">INDEX(BJ5:BJ43,_xlfn.XMATCH($AF$45,$AF5:$AF43,-1))+($AF$45-INDEX($AF5:$AF43,_xlfn.XMATCH($AF$45,$AF5:$AF43,-1)))*(INDEX(BJ5:BJ43,_xlfn.XMATCH($AF$45,$AF5:$AF43,1))-INDEX(BJ5:BJ43,_xlfn.XMATCH($AF$45,$AF5:$AF43,-1)))</f>
        <v>1396.8448235340345</v>
      </c>
      <c r="BK45" s="49" cm="1">
        <f t="array" aca="1" ref="BK45" ca="1">INDEX(BK5:BK43,_xlfn.XMATCH($AF$45,$AF5:$AF43,-1))+($AF$45-INDEX($AF5:$AF43,_xlfn.XMATCH($AF$45,$AF5:$AF43,-1)))*(INDEX(BK5:BK43,_xlfn.XMATCH($AF$45,$AF5:$AF43,1))-INDEX(BK5:BK43,_xlfn.XMATCH($AF$45,$AF5:$AF43,-1)))</f>
        <v>1446.133421826057</v>
      </c>
      <c r="BL45" s="49" cm="1">
        <f t="array" aca="1" ref="BL45" ca="1">INDEX(BL5:BL43,_xlfn.XMATCH($AF$45,$AF5:$AF43,-1))+($AF$45-INDEX($AF5:$AF43,_xlfn.XMATCH($AF$45,$AF5:$AF43,-1)))*(INDEX(BL5:BL43,_xlfn.XMATCH($AF$45,$AF5:$AF43,1))-INDEX(BL5:BL43,_xlfn.XMATCH($AF$45,$AF5:$AF43,-1)))</f>
        <v>1495.4220201180794</v>
      </c>
      <c r="BM45" s="49" cm="1">
        <f t="array" aca="1" ref="BM45" ca="1">INDEX(BM5:BM43,_xlfn.XMATCH($AF$45,$AF5:$AF43,-1))+($AF$45-INDEX($AF5:$AF43,_xlfn.XMATCH($AF$45,$AF5:$AF43,-1)))*(INDEX(BM5:BM43,_xlfn.XMATCH($AF$45,$AF5:$AF43,1))-INDEX(BM5:BM43,_xlfn.XMATCH($AF$45,$AF5:$AF43,-1)))</f>
        <v>1544.7106184101019</v>
      </c>
      <c r="BN45" s="49" cm="1">
        <f t="array" aca="1" ref="BN45" ca="1">INDEX(BN5:BN43,_xlfn.XMATCH($AF$45,$AF5:$AF43,-1))+($AF$45-INDEX($AF5:$AF43,_xlfn.XMATCH($AF$45,$AF5:$AF43,-1)))*(INDEX(BN5:BN43,_xlfn.XMATCH($AF$45,$AF5:$AF43,1))-INDEX(BN5:BN43,_xlfn.XMATCH($AF$45,$AF5:$AF43,-1)))</f>
        <v>1593.9992167021244</v>
      </c>
      <c r="BO45" s="49" cm="1">
        <f t="array" aca="1" ref="BO45" ca="1">INDEX(BO5:BO43,_xlfn.XMATCH($AF$45,$AF5:$AF43,-1))+($AF$45-INDEX($AF5:$AF43,_xlfn.XMATCH($AF$45,$AF5:$AF43,-1)))*(INDEX(BO5:BO43,_xlfn.XMATCH($AF$45,$AF5:$AF43,1))-INDEX(BO5:BO43,_xlfn.XMATCH($AF$45,$AF5:$AF43,-1)))</f>
        <v>1643.2878149941469</v>
      </c>
      <c r="BP45" s="49" cm="1">
        <f t="array" aca="1" ref="BP45" ca="1">INDEX(BP5:BP43,_xlfn.XMATCH($AF$45,$AF5:$AF43,-1))+($AF$45-INDEX($AF5:$AF43,_xlfn.XMATCH($AF$45,$AF5:$AF43,-1)))*(INDEX(BP5:BP43,_xlfn.XMATCH($AF$45,$AF5:$AF43,1))-INDEX(BP5:BP43,_xlfn.XMATCH($AF$45,$AF5:$AF43,-1)))</f>
        <v>1692.5764132861691</v>
      </c>
      <c r="BQ45" s="49" cm="1">
        <f t="array" aca="1" ref="BQ45" ca="1">INDEX(BQ5:BQ43,_xlfn.XMATCH($AF$45,$AF5:$AF43,-1))+($AF$45-INDEX($AF5:$AF43,_xlfn.XMATCH($AF$45,$AF5:$AF43,-1)))*(INDEX(BQ5:BQ43,_xlfn.XMATCH($AF$45,$AF5:$AF43,1))-INDEX(BQ5:BQ43,_xlfn.XMATCH($AF$45,$AF5:$AF43,-1)))</f>
        <v>1741.8650115781916</v>
      </c>
      <c r="BR45" s="49" cm="1">
        <f t="array" aca="1" ref="BR45" ca="1">INDEX(BR5:BR43,_xlfn.XMATCH($AF$45,$AF5:$AF43,-1))+($AF$45-INDEX($AF5:$AF43,_xlfn.XMATCH($AF$45,$AF5:$AF43,-1)))*(INDEX(BR5:BR43,_xlfn.XMATCH($AF$45,$AF5:$AF43,1))-INDEX(BR5:BR43,_xlfn.XMATCH($AF$45,$AF5:$AF43,-1)))</f>
        <v>1791.153609870214</v>
      </c>
      <c r="BS45" s="49" cm="1">
        <f t="array" aca="1" ref="BS45" ca="1">INDEX(BS5:BS43,_xlfn.XMATCH($AF$45,$AF5:$AF43,-1))+($AF$45-INDEX($AF5:$AF43,_xlfn.XMATCH($AF$45,$AF5:$AF43,-1)))*(INDEX(BS5:BS43,_xlfn.XMATCH($AF$45,$AF5:$AF43,1))-INDEX(BS5:BS43,_xlfn.XMATCH($AF$45,$AF5:$AF43,-1)))</f>
        <v>1840.4422081622365</v>
      </c>
      <c r="BT45" s="49" cm="1">
        <f t="array" aca="1" ref="BT45" ca="1">INDEX(BT5:BT43,_xlfn.XMATCH($AF$45,$AF5:$AF43,-1))+($AF$45-INDEX($AF5:$AF43,_xlfn.XMATCH($AF$45,$AF5:$AF43,-1)))*(INDEX(BT5:BT43,_xlfn.XMATCH($AF$45,$AF5:$AF43,1))-INDEX(BT5:BT43,_xlfn.XMATCH($AF$45,$AF5:$AF43,-1)))</f>
        <v>1889.730806454259</v>
      </c>
      <c r="BU45" s="49" cm="1">
        <f t="array" aca="1" ref="BU45" ca="1">INDEX(BU5:BU43,_xlfn.XMATCH($AF$45,$AF5:$AF43,-1))+($AF$45-INDEX($AF5:$AF43,_xlfn.XMATCH($AF$45,$AF5:$AF43,-1)))*(INDEX(BU5:BU43,_xlfn.XMATCH($AF$45,$AF5:$AF43,1))-INDEX(BU5:BU43,_xlfn.XMATCH($AF$45,$AF5:$AF43,-1)))</f>
        <v>1939.0194047462812</v>
      </c>
      <c r="BV45" s="49" cm="1">
        <f t="array" aca="1" ref="BV45" ca="1">INDEX(BV5:BV43,_xlfn.XMATCH($AF$45,$AF5:$AF43,-1))+($AF$45-INDEX($AF5:$AF43,_xlfn.XMATCH($AF$45,$AF5:$AF43,-1)))*(INDEX(BV5:BV43,_xlfn.XMATCH($AF$45,$AF5:$AF43,1))-INDEX(BV5:BV43,_xlfn.XMATCH($AF$45,$AF5:$AF43,-1)))</f>
        <v>1988.3080030383037</v>
      </c>
      <c r="BW45" s="49" cm="1">
        <f t="array" aca="1" ref="BW45" ca="1">INDEX(BW5:BW43,_xlfn.XMATCH($AF$45,$AF5:$AF43,-1))+($AF$45-INDEX($AF5:$AF43,_xlfn.XMATCH($AF$45,$AF5:$AF43,-1)))*(INDEX(BW5:BW43,_xlfn.XMATCH($AF$45,$AF5:$AF43,1))-INDEX(BW5:BW43,_xlfn.XMATCH($AF$45,$AF5:$AF43,-1)))</f>
        <v>2037.5966013303262</v>
      </c>
      <c r="BX45" s="49" cm="1">
        <f t="array" aca="1" ref="BX45" ca="1">INDEX(BX5:BX43,_xlfn.XMATCH($AF$45,$AF5:$AF43,-1))+($AF$45-INDEX($AF5:$AF43,_xlfn.XMATCH($AF$45,$AF5:$AF43,-1)))*(INDEX(BX5:BX43,_xlfn.XMATCH($AF$45,$AF5:$AF43,1))-INDEX(BX5:BX43,_xlfn.XMATCH($AF$45,$AF5:$AF43,-1)))</f>
        <v>2086.8851996223484</v>
      </c>
      <c r="BY45" s="49" cm="1">
        <f t="array" aca="1" ref="BY45" ca="1">INDEX(BY5:BY43,_xlfn.XMATCH($AF$45,$AF5:$AF43,-1))+($AF$45-INDEX($AF5:$AF43,_xlfn.XMATCH($AF$45,$AF5:$AF43,-1)))*(INDEX(BY5:BY43,_xlfn.XMATCH($AF$45,$AF5:$AF43,1))-INDEX(BY5:BY43,_xlfn.XMATCH($AF$45,$AF5:$AF43,-1)))</f>
        <v>2136.1737979143709</v>
      </c>
      <c r="BZ45" s="49" cm="1">
        <f t="array" aca="1" ref="BZ45" ca="1">INDEX(BZ5:BZ43,_xlfn.XMATCH($AF$45,$AF5:$AF43,-1))+($AF$45-INDEX($AF5:$AF43,_xlfn.XMATCH($AF$45,$AF5:$AF43,-1)))*(INDEX(BZ5:BZ43,_xlfn.XMATCH($AF$45,$AF5:$AF43,1))-INDEX(BZ5:BZ43,_xlfn.XMATCH($AF$45,$AF5:$AF43,-1)))</f>
        <v>2185.4623962063934</v>
      </c>
      <c r="CA45" s="49" cm="1">
        <f t="array" aca="1" ref="CA45" ca="1">INDEX(CA5:CA43,_xlfn.XMATCH($AF$45,$AF5:$AF43,-1))+($AF$45-INDEX($AF5:$AF43,_xlfn.XMATCH($AF$45,$AF5:$AF43,-1)))*(INDEX(CA5:CA43,_xlfn.XMATCH($AF$45,$AF5:$AF43,1))-INDEX(CA5:CA43,_xlfn.XMATCH($AF$45,$AF5:$AF43,-1)))</f>
        <v>2234.7509944984158</v>
      </c>
      <c r="CB45" s="49" cm="1">
        <f t="array" aca="1" ref="CB45" ca="1">INDEX(CB5:CB43,_xlfn.XMATCH($AF$45,$AF5:$AF43,-1))+($AF$45-INDEX($AF5:$AF43,_xlfn.XMATCH($AF$45,$AF5:$AF43,-1)))*(INDEX(CB5:CB43,_xlfn.XMATCH($AF$45,$AF5:$AF43,1))-INDEX(CB5:CB43,_xlfn.XMATCH($AF$45,$AF5:$AF43,-1)))</f>
        <v>2284.0395927904383</v>
      </c>
      <c r="CC45" s="49" cm="1">
        <f t="array" aca="1" ref="CC45" ca="1">INDEX(CC5:CC43,_xlfn.XMATCH($AF$45,$AF5:$AF43,-1))+($AF$45-INDEX($AF5:$AF43,_xlfn.XMATCH($AF$45,$AF5:$AF43,-1)))*(INDEX(CC5:CC43,_xlfn.XMATCH($AF$45,$AF5:$AF43,1))-INDEX(CC5:CC43,_xlfn.XMATCH($AF$45,$AF5:$AF43,-1)))</f>
        <v>2333.3281910824608</v>
      </c>
      <c r="CD45" s="49" cm="1">
        <f t="array" aca="1" ref="CD45" ca="1">INDEX(CD5:CD43,_xlfn.XMATCH($AF$45,$AF5:$AF43,-1))+($AF$45-INDEX($AF5:$AF43,_xlfn.XMATCH($AF$45,$AF5:$AF43,-1)))*(INDEX(CD5:CD43,_xlfn.XMATCH($AF$45,$AF5:$AF43,1))-INDEX(CD5:CD43,_xlfn.XMATCH($AF$45,$AF5:$AF43,-1)))</f>
        <v>2382.6167893744832</v>
      </c>
      <c r="CE45" s="49" cm="1">
        <f t="array" aca="1" ref="CE45" ca="1">INDEX(CE5:CE43,_xlfn.XMATCH($AF$45,$AF5:$AF43,-1))+($AF$45-INDEX($AF5:$AF43,_xlfn.XMATCH($AF$45,$AF5:$AF43,-1)))*(INDEX(CE5:CE43,_xlfn.XMATCH($AF$45,$AF5:$AF43,1))-INDEX(CE5:CE43,_xlfn.XMATCH($AF$45,$AF5:$AF43,-1)))</f>
        <v>2431.9053876665057</v>
      </c>
      <c r="CF45" s="49" cm="1">
        <f t="array" aca="1" ref="CF45" ca="1">INDEX(CF5:CF43,_xlfn.XMATCH($AF$45,$AF5:$AF43,-1))+($AF$45-INDEX($AF5:$AF43,_xlfn.XMATCH($AF$45,$AF5:$AF43,-1)))*(INDEX(CF5:CF43,_xlfn.XMATCH($AF$45,$AF5:$AF43,1))-INDEX(CF5:CF43,_xlfn.XMATCH($AF$45,$AF5:$AF43,-1)))</f>
        <v>2481.1939859585282</v>
      </c>
      <c r="CG45" s="49" cm="1">
        <f t="array" aca="1" ref="CG45" ca="1">INDEX(CG5:CG43,_xlfn.XMATCH($AF$45,$AF5:$AF43,-1))+($AF$45-INDEX($AF5:$AF43,_xlfn.XMATCH($AF$45,$AF5:$AF43,-1)))*(INDEX(CG5:CG43,_xlfn.XMATCH($AF$45,$AF5:$AF43,1))-INDEX(CG5:CG43,_xlfn.XMATCH($AF$45,$AF5:$AF43,-1)))</f>
        <v>2530.4825842505506</v>
      </c>
      <c r="CH45" s="49" cm="1">
        <f t="array" aca="1" ref="CH45" ca="1">INDEX(CH5:CH43,_xlfn.XMATCH($AF$45,$AF5:$AF43,-1))+($AF$45-INDEX($AF5:$AF43,_xlfn.XMATCH($AF$45,$AF5:$AF43,-1)))*(INDEX(CH5:CH43,_xlfn.XMATCH($AF$45,$AF5:$AF43,1))-INDEX(CH5:CH43,_xlfn.XMATCH($AF$45,$AF5:$AF43,-1)))</f>
        <v>2579.7711825425731</v>
      </c>
      <c r="CI45" s="49" cm="1">
        <f t="array" aca="1" ref="CI45" ca="1">INDEX(CI5:CI43,_xlfn.XMATCH($AF$45,$AF5:$AF43,-1))+($AF$45-INDEX($AF5:$AF43,_xlfn.XMATCH($AF$45,$AF5:$AF43,-1)))*(INDEX(CI5:CI43,_xlfn.XMATCH($AF$45,$AF5:$AF43,1))-INDEX(CI5:CI43,_xlfn.XMATCH($AF$45,$AF5:$AF43,-1)))</f>
        <v>2629.0597808345956</v>
      </c>
      <c r="CJ45" s="49" cm="1">
        <f t="array" aca="1" ref="CJ45" ca="1">INDEX(CJ5:CJ43,_xlfn.XMATCH($AF$45,$AF5:$AF43,-1))+($AF$45-INDEX($AF5:$AF43,_xlfn.XMATCH($AF$45,$AF5:$AF43,-1)))*(INDEX(CJ5:CJ43,_xlfn.XMATCH($AF$45,$AF5:$AF43,1))-INDEX(CJ5:CJ43,_xlfn.XMATCH($AF$45,$AF5:$AF43,-1)))</f>
        <v>2678.3483791266176</v>
      </c>
      <c r="CK45" s="49" cm="1">
        <f t="array" aca="1" ref="CK45" ca="1">INDEX(CK5:CK43,_xlfn.XMATCH($AF$45,$AF5:$AF43,-1))+($AF$45-INDEX($AF5:$AF43,_xlfn.XMATCH($AF$45,$AF5:$AF43,-1)))*(INDEX(CK5:CK43,_xlfn.XMATCH($AF$45,$AF5:$AF43,1))-INDEX(CK5:CK43,_xlfn.XMATCH($AF$45,$AF5:$AF43,-1)))</f>
        <v>2727.6369774186401</v>
      </c>
      <c r="CL45" s="49" cm="1">
        <f t="array" aca="1" ref="CL45" ca="1">INDEX(CL5:CL43,_xlfn.XMATCH($AF$45,$AF5:$AF43,-1))+($AF$45-INDEX($AF5:$AF43,_xlfn.XMATCH($AF$45,$AF5:$AF43,-1)))*(INDEX(CL5:CL43,_xlfn.XMATCH($AF$45,$AF5:$AF43,1))-INDEX(CL5:CL43,_xlfn.XMATCH($AF$45,$AF5:$AF43,-1)))</f>
        <v>2776.9255757106625</v>
      </c>
      <c r="CM45" s="49" cm="1">
        <f t="array" aca="1" ref="CM45" ca="1">INDEX(CM5:CM43,_xlfn.XMATCH($AF$45,$AF5:$AF43,-1))+($AF$45-INDEX($AF5:$AF43,_xlfn.XMATCH($AF$45,$AF5:$AF43,-1)))*(INDEX(CM5:CM43,_xlfn.XMATCH($AF$45,$AF5:$AF43,1))-INDEX(CM5:CM43,_xlfn.XMATCH($AF$45,$AF5:$AF43,-1)))</f>
        <v>2826.214174002685</v>
      </c>
      <c r="CN45" s="49" cm="1">
        <f t="array" aca="1" ref="CN45" ca="1">INDEX(CN5:CN43,_xlfn.XMATCH($AF$45,$AF5:$AF43,-1))+($AF$45-INDEX($AF5:$AF43,_xlfn.XMATCH($AF$45,$AF5:$AF43,-1)))*(INDEX(CN5:CN43,_xlfn.XMATCH($AF$45,$AF5:$AF43,1))-INDEX(CN5:CN43,_xlfn.XMATCH($AF$45,$AF5:$AF43,-1)))</f>
        <v>2875.5027722947075</v>
      </c>
      <c r="CO45" s="49" cm="1">
        <f t="array" aca="1" ref="CO45" ca="1">INDEX(CO5:CO43,_xlfn.XMATCH($AF$45,$AF5:$AF43,-1))+($AF$45-INDEX($AF5:$AF43,_xlfn.XMATCH($AF$45,$AF5:$AF43,-1)))*(INDEX(CO5:CO43,_xlfn.XMATCH($AF$45,$AF5:$AF43,1))-INDEX(CO5:CO43,_xlfn.XMATCH($AF$45,$AF5:$AF43,-1)))</f>
        <v>2924.79137058673</v>
      </c>
      <c r="CP45" s="49" cm="1">
        <f t="array" aca="1" ref="CP45" ca="1">INDEX(CP5:CP43,_xlfn.XMATCH($AF$45,$AF5:$AF43,-1))+($AF$45-INDEX($AF5:$AF43,_xlfn.XMATCH($AF$45,$AF5:$AF43,-1)))*(INDEX(CP5:CP43,_xlfn.XMATCH($AF$45,$AF5:$AF43,1))-INDEX(CP5:CP43,_xlfn.XMATCH($AF$45,$AF5:$AF43,-1)))</f>
        <v>2974.0799688787524</v>
      </c>
      <c r="CQ45" s="49" cm="1">
        <f t="array" aca="1" ref="CQ45" ca="1">INDEX(CQ5:CQ43,_xlfn.XMATCH($AF$45,$AF5:$AF43,-1))+($AF$45-INDEX($AF5:$AF43,_xlfn.XMATCH($AF$45,$AF5:$AF43,-1)))*(INDEX(CQ5:CQ43,_xlfn.XMATCH($AF$45,$AF5:$AF43,1))-INDEX(CQ5:CQ43,_xlfn.XMATCH($AF$45,$AF5:$AF43,-1)))</f>
        <v>3023.3685671707749</v>
      </c>
      <c r="CR45" s="49" cm="1">
        <f t="array" aca="1" ref="CR45" ca="1">INDEX(CR5:CR43,_xlfn.XMATCH($AF$45,$AF5:$AF43,-1))+($AF$45-INDEX($AF5:$AF43,_xlfn.XMATCH($AF$45,$AF5:$AF43,-1)))*(INDEX(CR5:CR43,_xlfn.XMATCH($AF$45,$AF5:$AF43,1))-INDEX(CR5:CR43,_xlfn.XMATCH($AF$45,$AF5:$AF43,-1)))</f>
        <v>3072.6571654627974</v>
      </c>
      <c r="CS45" s="49" cm="1">
        <f t="array" aca="1" ref="CS45" ca="1">INDEX(CS5:CS43,_xlfn.XMATCH($AF$45,$AF5:$AF43,-1))+($AF$45-INDEX($AF5:$AF43,_xlfn.XMATCH($AF$45,$AF5:$AF43,-1)))*(INDEX(CS5:CS43,_xlfn.XMATCH($AF$45,$AF5:$AF43,1))-INDEX(CS5:CS43,_xlfn.XMATCH($AF$45,$AF5:$AF43,-1)))</f>
        <v>3121.9457637548198</v>
      </c>
      <c r="CT45" s="49" cm="1">
        <f t="array" aca="1" ref="CT45" ca="1">INDEX(CT5:CT43,_xlfn.XMATCH($AF$45,$AF5:$AF43,-1))+($AF$45-INDEX($AF5:$AF43,_xlfn.XMATCH($AF$45,$AF5:$AF43,-1)))*(INDEX(CT5:CT43,_xlfn.XMATCH($AF$45,$AF5:$AF43,1))-INDEX(CT5:CT43,_xlfn.XMATCH($AF$45,$AF5:$AF43,-1)))</f>
        <v>3171.2343620468419</v>
      </c>
      <c r="CU45" s="49" cm="1">
        <f t="array" aca="1" ref="CU45" ca="1">INDEX(CU5:CU43,_xlfn.XMATCH($AF$45,$AF5:$AF43,-1))+($AF$45-INDEX($AF5:$AF43,_xlfn.XMATCH($AF$45,$AF5:$AF43,-1)))*(INDEX(CU5:CU43,_xlfn.XMATCH($AF$45,$AF5:$AF43,1))-INDEX(CU5:CU43,_xlfn.XMATCH($AF$45,$AF5:$AF43,-1)))</f>
        <v>3220.5229603388648</v>
      </c>
      <c r="CV45" s="49" cm="1">
        <f t="array" aca="1" ref="CV45" ca="1">INDEX(CV5:CV43,_xlfn.XMATCH($AF$45,$AF5:$AF43,-1))+($AF$45-INDEX($AF5:$AF43,_xlfn.XMATCH($AF$45,$AF5:$AF43,-1)))*(INDEX(CV5:CV43,_xlfn.XMATCH($AF$45,$AF5:$AF43,1))-INDEX(CV5:CV43,_xlfn.XMATCH($AF$45,$AF5:$AF43,-1)))</f>
        <v>3269.8115586308868</v>
      </c>
      <c r="CW45" s="49" cm="1">
        <f t="array" aca="1" ref="CW45" ca="1">INDEX(CW5:CW43,_xlfn.XMATCH($AF$45,$AF5:$AF43,-1))+($AF$45-INDEX($AF5:$AF43,_xlfn.XMATCH($AF$45,$AF5:$AF43,-1)))*(INDEX(CW5:CW43,_xlfn.XMATCH($AF$45,$AF5:$AF43,1))-INDEX(CW5:CW43,_xlfn.XMATCH($AF$45,$AF5:$AF43,-1)))</f>
        <v>3319.1001569229097</v>
      </c>
      <c r="CX45" s="49" cm="1">
        <f t="array" aca="1" ref="CX45" ca="1">INDEX(CX5:CX43,_xlfn.XMATCH($AF$45,$AF5:$AF43,-1))+($AF$45-INDEX($AF5:$AF43,_xlfn.XMATCH($AF$45,$AF5:$AF43,-1)))*(INDEX(CX5:CX43,_xlfn.XMATCH($AF$45,$AF5:$AF43,1))-INDEX(CX5:CX43,_xlfn.XMATCH($AF$45,$AF5:$AF43,-1)))</f>
        <v>3368.3887552149317</v>
      </c>
      <c r="CY45" s="49" cm="1">
        <f t="array" aca="1" ref="CY45" ca="1">INDEX(CY5:CY43,_xlfn.XMATCH($AF$45,$AF5:$AF43,-1))+($AF$45-INDEX($AF5:$AF43,_xlfn.XMATCH($AF$45,$AF5:$AF43,-1)))*(INDEX(CY5:CY43,_xlfn.XMATCH($AF$45,$AF5:$AF43,1))-INDEX(CY5:CY43,_xlfn.XMATCH($AF$45,$AF5:$AF43,-1)))</f>
        <v>3417.6773535069542</v>
      </c>
      <c r="CZ45" s="49" cm="1">
        <f t="array" aca="1" ref="CZ45" ca="1">INDEX(CZ5:CZ43,_xlfn.XMATCH($AF$45,$AF5:$AF43,-1))+($AF$45-INDEX($AF5:$AF43,_xlfn.XMATCH($AF$45,$AF5:$AF43,-1)))*(INDEX(CZ5:CZ43,_xlfn.XMATCH($AF$45,$AF5:$AF43,1))-INDEX(CZ5:CZ43,_xlfn.XMATCH($AF$45,$AF5:$AF43,-1)))</f>
        <v>3466.9659517989767</v>
      </c>
      <c r="DA45" s="49" cm="1">
        <f t="array" aca="1" ref="DA45" ca="1">INDEX(DA5:DA43,_xlfn.XMATCH($AF$45,$AF5:$AF43,-1))+($AF$45-INDEX($AF5:$AF43,_xlfn.XMATCH($AF$45,$AF5:$AF43,-1)))*(INDEX(DA5:DA43,_xlfn.XMATCH($AF$45,$AF5:$AF43,1))-INDEX(DA5:DA43,_xlfn.XMATCH($AF$45,$AF5:$AF43,-1)))</f>
        <v>3516.2545500909991</v>
      </c>
    </row>
    <row r="47" spans="10:105" x14ac:dyDescent="0.25">
      <c r="AF47" s="108">
        <v>10</v>
      </c>
      <c r="AG47" s="108" cm="1">
        <f t="array" ref="AG47">INDEX(AG5:AG43,_xlfn.XMATCH($AF$47,$AF5:$AF43,-1))+($AF$47-INDEX($AF5:$AF43,_xlfn.XMATCH($AF$47,$AF5:$AF43,-1)))*(INDEX(AG5:AG43,_xlfn.XMATCH($AF$47,$AF5:$AF43,1))-INDEX(AG5:AG43,_xlfn.XMATCH($AF$47,$AF5:$AF43,-1)))</f>
        <v>-83.282797377457882</v>
      </c>
      <c r="AH47" s="108" cm="1">
        <f t="array" ref="AH47">INDEX(AH5:AH43,_xlfn.XMATCH($AF$47,$AF5:$AF43,-1))+($AF$47-INDEX($AF5:$AF43,_xlfn.XMATCH($AF$47,$AF5:$AF43,-1)))*(INDEX(AH5:AH43,_xlfn.XMATCH($AF$47,$AF5:$AF43,1))-INDEX(AH5:AH43,_xlfn.XMATCH($AF$47,$AF5:$AF43,-1)))</f>
        <v>-34.155739410968138</v>
      </c>
      <c r="AI47" s="108" cm="1">
        <f t="array" ref="AI47">INDEX(AI5:AI43,_xlfn.XMATCH($AF$47,$AF5:$AF43,-1))+($AF$47-INDEX($AF5:$AF43,_xlfn.XMATCH($AF$47,$AF5:$AF43,-1)))*(INDEX(AI5:AI43,_xlfn.XMATCH($AF$47,$AF5:$AF43,1))-INDEX(AI5:AI43,_xlfn.XMATCH($AF$47,$AF5:$AF43,-1)))</f>
        <v>14.971318555521606</v>
      </c>
      <c r="AJ47" s="108" cm="1">
        <f t="array" ref="AJ47">INDEX(AJ5:AJ43,_xlfn.XMATCH($AF$47,$AF5:$AF43,-1))+($AF$47-INDEX($AF5:$AF43,_xlfn.XMATCH($AF$47,$AF5:$AF43,-1)))*(INDEX(AJ5:AJ43,_xlfn.XMATCH($AF$47,$AF5:$AF43,1))-INDEX(AJ5:AJ43,_xlfn.XMATCH($AF$47,$AF5:$AF43,-1)))</f>
        <v>64.098376522011336</v>
      </c>
      <c r="AK47" s="108" cm="1">
        <f t="array" ref="AK47">INDEX(AK5:AK43,_xlfn.XMATCH($AF$47,$AF5:$AF43,-1))+($AF$47-INDEX($AF5:$AF43,_xlfn.XMATCH($AF$47,$AF5:$AF43,-1)))*(INDEX(AK5:AK43,_xlfn.XMATCH($AF$47,$AF5:$AF43,1))-INDEX(AK5:AK43,_xlfn.XMATCH($AF$47,$AF5:$AF43,-1)))</f>
        <v>113.22543448850109</v>
      </c>
      <c r="AL47" s="108" cm="1">
        <f t="array" ref="AL47">INDEX(AL5:AL43,_xlfn.XMATCH($AF$47,$AF5:$AF43,-1))+($AF$47-INDEX($AF5:$AF43,_xlfn.XMATCH($AF$47,$AF5:$AF43,-1)))*(INDEX(AL5:AL43,_xlfn.XMATCH($AF$47,$AF5:$AF43,1))-INDEX(AL5:AL43,_xlfn.XMATCH($AF$47,$AF5:$AF43,-1)))</f>
        <v>162.35249245499085</v>
      </c>
      <c r="AM47" s="108" cm="1">
        <f t="array" ref="AM47">INDEX(AM5:AM43,_xlfn.XMATCH($AF$47,$AF5:$AF43,-1))+($AF$47-INDEX($AF5:$AF43,_xlfn.XMATCH($AF$47,$AF5:$AF43,-1)))*(INDEX(AM5:AM43,_xlfn.XMATCH($AF$47,$AF5:$AF43,1))-INDEX(AM5:AM43,_xlfn.XMATCH($AF$47,$AF5:$AF43,-1)))</f>
        <v>211.47955042148055</v>
      </c>
      <c r="AN47" s="108" cm="1">
        <f t="array" ref="AN47">INDEX(AN5:AN43,_xlfn.XMATCH($AF$47,$AF5:$AF43,-1))+($AF$47-INDEX($AF5:$AF43,_xlfn.XMATCH($AF$47,$AF5:$AF43,-1)))*(INDEX(AN5:AN43,_xlfn.XMATCH($AF$47,$AF5:$AF43,1))-INDEX(AN5:AN43,_xlfn.XMATCH($AF$47,$AF5:$AF43,-1)))</f>
        <v>260.60660838797031</v>
      </c>
      <c r="AO47" s="108" cm="1">
        <f t="array" ref="AO47">INDEX(AO5:AO43,_xlfn.XMATCH($AF$47,$AF5:$AF43,-1))+($AF$47-INDEX($AF5:$AF43,_xlfn.XMATCH($AF$47,$AF5:$AF43,-1)))*(INDEX(AO5:AO43,_xlfn.XMATCH($AF$47,$AF5:$AF43,1))-INDEX(AO5:AO43,_xlfn.XMATCH($AF$47,$AF5:$AF43,-1)))</f>
        <v>309.73366635446007</v>
      </c>
      <c r="AP47" s="108" cm="1">
        <f t="array" ref="AP47">INDEX(AP5:AP43,_xlfn.XMATCH($AF$47,$AF5:$AF43,-1))+($AF$47-INDEX($AF5:$AF43,_xlfn.XMATCH($AF$47,$AF5:$AF43,-1)))*(INDEX(AP5:AP43,_xlfn.XMATCH($AF$47,$AF5:$AF43,1))-INDEX(AP5:AP43,_xlfn.XMATCH($AF$47,$AF5:$AF43,-1)))</f>
        <v>358.86072432094983</v>
      </c>
      <c r="AQ47" s="108" cm="1">
        <f t="array" ref="AQ47">INDEX(AQ5:AQ43,_xlfn.XMATCH($AF$47,$AF5:$AF43,-1))+($AF$47-INDEX($AF5:$AF43,_xlfn.XMATCH($AF$47,$AF5:$AF43,-1)))*(INDEX(AQ5:AQ43,_xlfn.XMATCH($AF$47,$AF5:$AF43,1))-INDEX(AQ5:AQ43,_xlfn.XMATCH($AF$47,$AF5:$AF43,-1)))</f>
        <v>407.98778228743959</v>
      </c>
      <c r="AR47" s="108" cm="1">
        <f t="array" ref="AR47">INDEX(AR5:AR43,_xlfn.XMATCH($AF$47,$AF5:$AF43,-1))+($AF$47-INDEX($AF5:$AF43,_xlfn.XMATCH($AF$47,$AF5:$AF43,-1)))*(INDEX(AR5:AR43,_xlfn.XMATCH($AF$47,$AF5:$AF43,1))-INDEX(AR5:AR43,_xlfn.XMATCH($AF$47,$AF5:$AF43,-1)))</f>
        <v>457.11484025392929</v>
      </c>
      <c r="AS47" s="108" cm="1">
        <f t="array" ref="AS47">INDEX(AS5:AS43,_xlfn.XMATCH($AF$47,$AF5:$AF43,-1))+($AF$47-INDEX($AF5:$AF43,_xlfn.XMATCH($AF$47,$AF5:$AF43,-1)))*(INDEX(AS5:AS43,_xlfn.XMATCH($AF$47,$AF5:$AF43,1))-INDEX(AS5:AS43,_xlfn.XMATCH($AF$47,$AF5:$AF43,-1)))</f>
        <v>506.24189822041899</v>
      </c>
      <c r="AT47" s="108" cm="1">
        <f t="array" ref="AT47">INDEX(AT5:AT43,_xlfn.XMATCH($AF$47,$AF5:$AF43,-1))+($AF$47-INDEX($AF5:$AF43,_xlfn.XMATCH($AF$47,$AF5:$AF43,-1)))*(INDEX(AT5:AT43,_xlfn.XMATCH($AF$47,$AF5:$AF43,1))-INDEX(AT5:AT43,_xlfn.XMATCH($AF$47,$AF5:$AF43,-1)))</f>
        <v>555.3689561869088</v>
      </c>
      <c r="AU47" s="108" cm="1">
        <f t="array" ref="AU47">INDEX(AU5:AU43,_xlfn.XMATCH($AF$47,$AF5:$AF43,-1))+($AF$47-INDEX($AF5:$AF43,_xlfn.XMATCH($AF$47,$AF5:$AF43,-1)))*(INDEX(AU5:AU43,_xlfn.XMATCH($AF$47,$AF5:$AF43,1))-INDEX(AU5:AU43,_xlfn.XMATCH($AF$47,$AF5:$AF43,-1)))</f>
        <v>604.49601415339851</v>
      </c>
      <c r="AV47" s="108" cm="1">
        <f t="array" ref="AV47">INDEX(AV5:AV43,_xlfn.XMATCH($AF$47,$AF5:$AF43,-1))+($AF$47-INDEX($AF5:$AF43,_xlfn.XMATCH($AF$47,$AF5:$AF43,-1)))*(INDEX(AV5:AV43,_xlfn.XMATCH($AF$47,$AF5:$AF43,1))-INDEX(AV5:AV43,_xlfn.XMATCH($AF$47,$AF5:$AF43,-1)))</f>
        <v>653.62307211988832</v>
      </c>
      <c r="AW47" s="108" cm="1">
        <f t="array" ref="AW47">INDEX(AW5:AW43,_xlfn.XMATCH($AF$47,$AF5:$AF43,-1))+($AF$47-INDEX($AF5:$AF43,_xlfn.XMATCH($AF$47,$AF5:$AF43,-1)))*(INDEX(AW5:AW43,_xlfn.XMATCH($AF$47,$AF5:$AF43,1))-INDEX(AW5:AW43,_xlfn.XMATCH($AF$47,$AF5:$AF43,-1)))</f>
        <v>702.75013008637802</v>
      </c>
      <c r="AX47" s="108" cm="1">
        <f t="array" ref="AX47">INDEX(AX5:AX43,_xlfn.XMATCH($AF$47,$AF5:$AF43,-1))+($AF$47-INDEX($AF5:$AF43,_xlfn.XMATCH($AF$47,$AF5:$AF43,-1)))*(INDEX(AX5:AX43,_xlfn.XMATCH($AF$47,$AF5:$AF43,1))-INDEX(AX5:AX43,_xlfn.XMATCH($AF$47,$AF5:$AF43,-1)))</f>
        <v>751.87718805286772</v>
      </c>
      <c r="AY47" s="108" cm="1">
        <f t="array" ref="AY47">INDEX(AY5:AY43,_xlfn.XMATCH($AF$47,$AF5:$AF43,-1))+($AF$47-INDEX($AF5:$AF43,_xlfn.XMATCH($AF$47,$AF5:$AF43,-1)))*(INDEX(AY5:AY43,_xlfn.XMATCH($AF$47,$AF5:$AF43,1))-INDEX(AY5:AY43,_xlfn.XMATCH($AF$47,$AF5:$AF43,-1)))</f>
        <v>801.00424601935754</v>
      </c>
      <c r="AZ47" s="108" cm="1">
        <f t="array" ref="AZ47">INDEX(AZ5:AZ43,_xlfn.XMATCH($AF$47,$AF5:$AF43,-1))+($AF$47-INDEX($AF5:$AF43,_xlfn.XMATCH($AF$47,$AF5:$AF43,-1)))*(INDEX(AZ5:AZ43,_xlfn.XMATCH($AF$47,$AF5:$AF43,1))-INDEX(AZ5:AZ43,_xlfn.XMATCH($AF$47,$AF5:$AF43,-1)))</f>
        <v>850.13130398584724</v>
      </c>
      <c r="BA47" s="108" cm="1">
        <f t="array" ref="BA47">INDEX(BA5:BA43,_xlfn.XMATCH($AF$47,$AF5:$AF43,-1))+($AF$47-INDEX($AF5:$AF43,_xlfn.XMATCH($AF$47,$AF5:$AF43,-1)))*(INDEX(BA5:BA43,_xlfn.XMATCH($AF$47,$AF5:$AF43,1))-INDEX(BA5:BA43,_xlfn.XMATCH($AF$47,$AF5:$AF43,-1)))</f>
        <v>899.25836195233705</v>
      </c>
      <c r="BB47" s="108" cm="1">
        <f t="array" ref="BB47">INDEX(BB5:BB43,_xlfn.XMATCH($AF$47,$AF5:$AF43,-1))+($AF$47-INDEX($AF5:$AF43,_xlfn.XMATCH($AF$47,$AF5:$AF43,-1)))*(INDEX(BB5:BB43,_xlfn.XMATCH($AF$47,$AF5:$AF43,1))-INDEX(BB5:BB43,_xlfn.XMATCH($AF$47,$AF5:$AF43,-1)))</f>
        <v>948.38541991882676</v>
      </c>
      <c r="BC47" s="108" cm="1">
        <f t="array" ref="BC47">INDEX(BC5:BC43,_xlfn.XMATCH($AF$47,$AF5:$AF43,-1))+($AF$47-INDEX($AF5:$AF43,_xlfn.XMATCH($AF$47,$AF5:$AF43,-1)))*(INDEX(BC5:BC43,_xlfn.XMATCH($AF$47,$AF5:$AF43,1))-INDEX(BC5:BC43,_xlfn.XMATCH($AF$47,$AF5:$AF43,-1)))</f>
        <v>997.51247788531646</v>
      </c>
      <c r="BD47" s="108" cm="1">
        <f t="array" ref="BD47">INDEX(BD5:BD43,_xlfn.XMATCH($AF$47,$AF5:$AF43,-1))+($AF$47-INDEX($AF5:$AF43,_xlfn.XMATCH($AF$47,$AF5:$AF43,-1)))*(INDEX(BD5:BD43,_xlfn.XMATCH($AF$47,$AF5:$AF43,1))-INDEX(BD5:BD43,_xlfn.XMATCH($AF$47,$AF5:$AF43,-1)))</f>
        <v>1046.6395358518062</v>
      </c>
      <c r="BE47" s="108" cm="1">
        <f t="array" ref="BE47">INDEX(BE5:BE43,_xlfn.XMATCH($AF$47,$AF5:$AF43,-1))+($AF$47-INDEX($AF5:$AF43,_xlfn.XMATCH($AF$47,$AF5:$AF43,-1)))*(INDEX(BE5:BE43,_xlfn.XMATCH($AF$47,$AF5:$AF43,1))-INDEX(BE5:BE43,_xlfn.XMATCH($AF$47,$AF5:$AF43,-1)))</f>
        <v>1095.7665938182959</v>
      </c>
      <c r="BF47" s="108" cm="1">
        <f t="array" ref="BF47">INDEX(BF5:BF43,_xlfn.XMATCH($AF$47,$AF5:$AF43,-1))+($AF$47-INDEX($AF5:$AF43,_xlfn.XMATCH($AF$47,$AF5:$AF43,-1)))*(INDEX(BF5:BF43,_xlfn.XMATCH($AF$47,$AF5:$AF43,1))-INDEX(BF5:BF43,_xlfn.XMATCH($AF$47,$AF5:$AF43,-1)))</f>
        <v>1144.8936517847858</v>
      </c>
      <c r="BG47" s="108" cm="1">
        <f t="array" ref="BG47">INDEX(BG5:BG43,_xlfn.XMATCH($AF$47,$AF5:$AF43,-1))+($AF$47-INDEX($AF5:$AF43,_xlfn.XMATCH($AF$47,$AF5:$AF43,-1)))*(INDEX(BG5:BG43,_xlfn.XMATCH($AF$47,$AF5:$AF43,1))-INDEX(BG5:BG43,_xlfn.XMATCH($AF$47,$AF5:$AF43,-1)))</f>
        <v>1194.0207097512755</v>
      </c>
      <c r="BH47" s="108" cm="1">
        <f t="array" ref="BH47">INDEX(BH5:BH43,_xlfn.XMATCH($AF$47,$AF5:$AF43,-1))+($AF$47-INDEX($AF5:$AF43,_xlfn.XMATCH($AF$47,$AF5:$AF43,-1)))*(INDEX(BH5:BH43,_xlfn.XMATCH($AF$47,$AF5:$AF43,1))-INDEX(BH5:BH43,_xlfn.XMATCH($AF$47,$AF5:$AF43,-1)))</f>
        <v>1243.1477677177652</v>
      </c>
      <c r="BI47" s="108" cm="1">
        <f t="array" ref="BI47">INDEX(BI5:BI43,_xlfn.XMATCH($AF$47,$AF5:$AF43,-1))+($AF$47-INDEX($AF5:$AF43,_xlfn.XMATCH($AF$47,$AF5:$AF43,-1)))*(INDEX(BI5:BI43,_xlfn.XMATCH($AF$47,$AF5:$AF43,1))-INDEX(BI5:BI43,_xlfn.XMATCH($AF$47,$AF5:$AF43,-1)))</f>
        <v>1292.2748256842549</v>
      </c>
      <c r="BJ47" s="108" cm="1">
        <f t="array" ref="BJ47">INDEX(BJ5:BJ43,_xlfn.XMATCH($AF$47,$AF5:$AF43,-1))+($AF$47-INDEX($AF5:$AF43,_xlfn.XMATCH($AF$47,$AF5:$AF43,-1)))*(INDEX(BJ5:BJ43,_xlfn.XMATCH($AF$47,$AF5:$AF43,1))-INDEX(BJ5:BJ43,_xlfn.XMATCH($AF$47,$AF5:$AF43,-1)))</f>
        <v>1341.4018836507446</v>
      </c>
      <c r="BK47" s="108" cm="1">
        <f t="array" ref="BK47">INDEX(BK5:BK43,_xlfn.XMATCH($AF$47,$AF5:$AF43,-1))+($AF$47-INDEX($AF5:$AF43,_xlfn.XMATCH($AF$47,$AF5:$AF43,-1)))*(INDEX(BK5:BK43,_xlfn.XMATCH($AF$47,$AF5:$AF43,1))-INDEX(BK5:BK43,_xlfn.XMATCH($AF$47,$AF5:$AF43,-1)))</f>
        <v>1390.5289416172345</v>
      </c>
      <c r="BL47" s="108" cm="1">
        <f t="array" ref="BL47">INDEX(BL5:BL43,_xlfn.XMATCH($AF$47,$AF5:$AF43,-1))+($AF$47-INDEX($AF5:$AF43,_xlfn.XMATCH($AF$47,$AF5:$AF43,-1)))*(INDEX(BL5:BL43,_xlfn.XMATCH($AF$47,$AF5:$AF43,1))-INDEX(BL5:BL43,_xlfn.XMATCH($AF$47,$AF5:$AF43,-1)))</f>
        <v>1439.6559995837242</v>
      </c>
      <c r="BM47" s="108" cm="1">
        <f t="array" ref="BM47">INDEX(BM5:BM43,_xlfn.XMATCH($AF$47,$AF5:$AF43,-1))+($AF$47-INDEX($AF5:$AF43,_xlfn.XMATCH($AF$47,$AF5:$AF43,-1)))*(INDEX(BM5:BM43,_xlfn.XMATCH($AF$47,$AF5:$AF43,1))-INDEX(BM5:BM43,_xlfn.XMATCH($AF$47,$AF5:$AF43,-1)))</f>
        <v>1488.7830575502139</v>
      </c>
      <c r="BN47" s="108" cm="1">
        <f t="array" ref="BN47">INDEX(BN5:BN43,_xlfn.XMATCH($AF$47,$AF5:$AF43,-1))+($AF$47-INDEX($AF5:$AF43,_xlfn.XMATCH($AF$47,$AF5:$AF43,-1)))*(INDEX(BN5:BN43,_xlfn.XMATCH($AF$47,$AF5:$AF43,1))-INDEX(BN5:BN43,_xlfn.XMATCH($AF$47,$AF5:$AF43,-1)))</f>
        <v>1537.9101155167036</v>
      </c>
      <c r="BO47" s="108" cm="1">
        <f t="array" ref="BO47">INDEX(BO5:BO43,_xlfn.XMATCH($AF$47,$AF5:$AF43,-1))+($AF$47-INDEX($AF5:$AF43,_xlfn.XMATCH($AF$47,$AF5:$AF43,-1)))*(INDEX(BO5:BO43,_xlfn.XMATCH($AF$47,$AF5:$AF43,1))-INDEX(BO5:BO43,_xlfn.XMATCH($AF$47,$AF5:$AF43,-1)))</f>
        <v>1587.0371734831933</v>
      </c>
      <c r="BP47" s="108" cm="1">
        <f t="array" ref="BP47">INDEX(BP5:BP43,_xlfn.XMATCH($AF$47,$AF5:$AF43,-1))+($AF$47-INDEX($AF5:$AF43,_xlfn.XMATCH($AF$47,$AF5:$AF43,-1)))*(INDEX(BP5:BP43,_xlfn.XMATCH($AF$47,$AF5:$AF43,1))-INDEX(BP5:BP43,_xlfn.XMATCH($AF$47,$AF5:$AF43,-1)))</f>
        <v>1636.1642314496833</v>
      </c>
      <c r="BQ47" s="108" cm="1">
        <f t="array" ref="BQ47">INDEX(BQ5:BQ43,_xlfn.XMATCH($AF$47,$AF5:$AF43,-1))+($AF$47-INDEX($AF5:$AF43,_xlfn.XMATCH($AF$47,$AF5:$AF43,-1)))*(INDEX(BQ5:BQ43,_xlfn.XMATCH($AF$47,$AF5:$AF43,1))-INDEX(BQ5:BQ43,_xlfn.XMATCH($AF$47,$AF5:$AF43,-1)))</f>
        <v>1685.291289416173</v>
      </c>
      <c r="BR47" s="108" cm="1">
        <f t="array" ref="BR47">INDEX(BR5:BR43,_xlfn.XMATCH($AF$47,$AF5:$AF43,-1))+($AF$47-INDEX($AF5:$AF43,_xlfn.XMATCH($AF$47,$AF5:$AF43,-1)))*(INDEX(BR5:BR43,_xlfn.XMATCH($AF$47,$AF5:$AF43,1))-INDEX(BR5:BR43,_xlfn.XMATCH($AF$47,$AF5:$AF43,-1)))</f>
        <v>1734.4183473826627</v>
      </c>
      <c r="BS47" s="108" cm="1">
        <f t="array" ref="BS47">INDEX(BS5:BS43,_xlfn.XMATCH($AF$47,$AF5:$AF43,-1))+($AF$47-INDEX($AF5:$AF43,_xlfn.XMATCH($AF$47,$AF5:$AF43,-1)))*(INDEX(BS5:BS43,_xlfn.XMATCH($AF$47,$AF5:$AF43,1))-INDEX(BS5:BS43,_xlfn.XMATCH($AF$47,$AF5:$AF43,-1)))</f>
        <v>1783.5454053491524</v>
      </c>
      <c r="BT47" s="108" cm="1">
        <f t="array" ref="BT47">INDEX(BT5:BT43,_xlfn.XMATCH($AF$47,$AF5:$AF43,-1))+($AF$47-INDEX($AF5:$AF43,_xlfn.XMATCH($AF$47,$AF5:$AF43,-1)))*(INDEX(BT5:BT43,_xlfn.XMATCH($AF$47,$AF5:$AF43,1))-INDEX(BT5:BT43,_xlfn.XMATCH($AF$47,$AF5:$AF43,-1)))</f>
        <v>1832.6724633156421</v>
      </c>
      <c r="BU47" s="108" cm="1">
        <f t="array" ref="BU47">INDEX(BU5:BU43,_xlfn.XMATCH($AF$47,$AF5:$AF43,-1))+($AF$47-INDEX($AF5:$AF43,_xlfn.XMATCH($AF$47,$AF5:$AF43,-1)))*(INDEX(BU5:BU43,_xlfn.XMATCH($AF$47,$AF5:$AF43,1))-INDEX(BU5:BU43,_xlfn.XMATCH($AF$47,$AF5:$AF43,-1)))</f>
        <v>1881.799521282132</v>
      </c>
      <c r="BV47" s="108" cm="1">
        <f t="array" ref="BV47">INDEX(BV5:BV43,_xlfn.XMATCH($AF$47,$AF5:$AF43,-1))+($AF$47-INDEX($AF5:$AF43,_xlfn.XMATCH($AF$47,$AF5:$AF43,-1)))*(INDEX(BV5:BV43,_xlfn.XMATCH($AF$47,$AF5:$AF43,1))-INDEX(BV5:BV43,_xlfn.XMATCH($AF$47,$AF5:$AF43,-1)))</f>
        <v>1930.9265792486217</v>
      </c>
      <c r="BW47" s="108" cm="1">
        <f t="array" ref="BW47">INDEX(BW5:BW43,_xlfn.XMATCH($AF$47,$AF5:$AF43,-1))+($AF$47-INDEX($AF5:$AF43,_xlfn.XMATCH($AF$47,$AF5:$AF43,-1)))*(INDEX(BW5:BW43,_xlfn.XMATCH($AF$47,$AF5:$AF43,1))-INDEX(BW5:BW43,_xlfn.XMATCH($AF$47,$AF5:$AF43,-1)))</f>
        <v>1980.0536372151114</v>
      </c>
      <c r="BX47" s="108" cm="1">
        <f t="array" ref="BX47">INDEX(BX5:BX43,_xlfn.XMATCH($AF$47,$AF5:$AF43,-1))+($AF$47-INDEX($AF5:$AF43,_xlfn.XMATCH($AF$47,$AF5:$AF43,-1)))*(INDEX(BX5:BX43,_xlfn.XMATCH($AF$47,$AF5:$AF43,1))-INDEX(BX5:BX43,_xlfn.XMATCH($AF$47,$AF5:$AF43,-1)))</f>
        <v>2029.1806951816011</v>
      </c>
      <c r="BY47" s="108" cm="1">
        <f t="array" ref="BY47">INDEX(BY5:BY43,_xlfn.XMATCH($AF$47,$AF5:$AF43,-1))+($AF$47-INDEX($AF5:$AF43,_xlfn.XMATCH($AF$47,$AF5:$AF43,-1)))*(INDEX(BY5:BY43,_xlfn.XMATCH($AF$47,$AF5:$AF43,1))-INDEX(BY5:BY43,_xlfn.XMATCH($AF$47,$AF5:$AF43,-1)))</f>
        <v>2078.3077531480908</v>
      </c>
      <c r="BZ47" s="108" cm="1">
        <f t="array" ref="BZ47">INDEX(BZ5:BZ43,_xlfn.XMATCH($AF$47,$AF5:$AF43,-1))+($AF$47-INDEX($AF5:$AF43,_xlfn.XMATCH($AF$47,$AF5:$AF43,-1)))*(INDEX(BZ5:BZ43,_xlfn.XMATCH($AF$47,$AF5:$AF43,1))-INDEX(BZ5:BZ43,_xlfn.XMATCH($AF$47,$AF5:$AF43,-1)))</f>
        <v>2127.4348111145805</v>
      </c>
      <c r="CA47" s="108" cm="1">
        <f t="array" ref="CA47">INDEX(CA5:CA43,_xlfn.XMATCH($AF$47,$AF5:$AF43,-1))+($AF$47-INDEX($AF5:$AF43,_xlfn.XMATCH($AF$47,$AF5:$AF43,-1)))*(INDEX(CA5:CA43,_xlfn.XMATCH($AF$47,$AF5:$AF43,1))-INDEX(CA5:CA43,_xlfn.XMATCH($AF$47,$AF5:$AF43,-1)))</f>
        <v>2176.5618690810702</v>
      </c>
      <c r="CB47" s="108" cm="1">
        <f t="array" ref="CB47">INDEX(CB5:CB43,_xlfn.XMATCH($AF$47,$AF5:$AF43,-1))+($AF$47-INDEX($AF5:$AF43,_xlfn.XMATCH($AF$47,$AF5:$AF43,-1)))*(INDEX(CB5:CB43,_xlfn.XMATCH($AF$47,$AF5:$AF43,1))-INDEX(CB5:CB43,_xlfn.XMATCH($AF$47,$AF5:$AF43,-1)))</f>
        <v>2225.6889270475599</v>
      </c>
      <c r="CC47" s="108" cm="1">
        <f t="array" ref="CC47">INDEX(CC5:CC43,_xlfn.XMATCH($AF$47,$AF5:$AF43,-1))+($AF$47-INDEX($AF5:$AF43,_xlfn.XMATCH($AF$47,$AF5:$AF43,-1)))*(INDEX(CC5:CC43,_xlfn.XMATCH($AF$47,$AF5:$AF43,1))-INDEX(CC5:CC43,_xlfn.XMATCH($AF$47,$AF5:$AF43,-1)))</f>
        <v>2274.8159850140496</v>
      </c>
      <c r="CD47" s="108" cm="1">
        <f t="array" ref="CD47">INDEX(CD5:CD43,_xlfn.XMATCH($AF$47,$AF5:$AF43,-1))+($AF$47-INDEX($AF5:$AF43,_xlfn.XMATCH($AF$47,$AF5:$AF43,-1)))*(INDEX(CD5:CD43,_xlfn.XMATCH($AF$47,$AF5:$AF43,1))-INDEX(CD5:CD43,_xlfn.XMATCH($AF$47,$AF5:$AF43,-1)))</f>
        <v>2323.9430429805398</v>
      </c>
      <c r="CE47" s="108" cm="1">
        <f t="array" ref="CE47">INDEX(CE5:CE43,_xlfn.XMATCH($AF$47,$AF5:$AF43,-1))+($AF$47-INDEX($AF5:$AF43,_xlfn.XMATCH($AF$47,$AF5:$AF43,-1)))*(INDEX(CE5:CE43,_xlfn.XMATCH($AF$47,$AF5:$AF43,1))-INDEX(CE5:CE43,_xlfn.XMATCH($AF$47,$AF5:$AF43,-1)))</f>
        <v>2373.0701009470295</v>
      </c>
      <c r="CF47" s="108" cm="1">
        <f t="array" ref="CF47">INDEX(CF5:CF43,_xlfn.XMATCH($AF$47,$AF5:$AF43,-1))+($AF$47-INDEX($AF5:$AF43,_xlfn.XMATCH($AF$47,$AF5:$AF43,-1)))*(INDEX(CF5:CF43,_xlfn.XMATCH($AF$47,$AF5:$AF43,1))-INDEX(CF5:CF43,_xlfn.XMATCH($AF$47,$AF5:$AF43,-1)))</f>
        <v>2422.1971589135192</v>
      </c>
      <c r="CG47" s="108" cm="1">
        <f t="array" ref="CG47">INDEX(CG5:CG43,_xlfn.XMATCH($AF$47,$AF5:$AF43,-1))+($AF$47-INDEX($AF5:$AF43,_xlfn.XMATCH($AF$47,$AF5:$AF43,-1)))*(INDEX(CG5:CG43,_xlfn.XMATCH($AF$47,$AF5:$AF43,1))-INDEX(CG5:CG43,_xlfn.XMATCH($AF$47,$AF5:$AF43,-1)))</f>
        <v>2471.3242168800089</v>
      </c>
      <c r="CH47" s="108" cm="1">
        <f t="array" ref="CH47">INDEX(CH5:CH43,_xlfn.XMATCH($AF$47,$AF5:$AF43,-1))+($AF$47-INDEX($AF5:$AF43,_xlfn.XMATCH($AF$47,$AF5:$AF43,-1)))*(INDEX(CH5:CH43,_xlfn.XMATCH($AF$47,$AF5:$AF43,1))-INDEX(CH5:CH43,_xlfn.XMATCH($AF$47,$AF5:$AF43,-1)))</f>
        <v>2520.4512748464986</v>
      </c>
      <c r="CI47" s="108" cm="1">
        <f t="array" ref="CI47">INDEX(CI5:CI43,_xlfn.XMATCH($AF$47,$AF5:$AF43,-1))+($AF$47-INDEX($AF5:$AF43,_xlfn.XMATCH($AF$47,$AF5:$AF43,-1)))*(INDEX(CI5:CI43,_xlfn.XMATCH($AF$47,$AF5:$AF43,1))-INDEX(CI5:CI43,_xlfn.XMATCH($AF$47,$AF5:$AF43,-1)))</f>
        <v>2569.5783328129883</v>
      </c>
      <c r="CJ47" s="108" cm="1">
        <f t="array" ref="CJ47">INDEX(CJ5:CJ43,_xlfn.XMATCH($AF$47,$AF5:$AF43,-1))+($AF$47-INDEX($AF5:$AF43,_xlfn.XMATCH($AF$47,$AF5:$AF43,-1)))*(INDEX(CJ5:CJ43,_xlfn.XMATCH($AF$47,$AF5:$AF43,1))-INDEX(CJ5:CJ43,_xlfn.XMATCH($AF$47,$AF5:$AF43,-1)))</f>
        <v>2618.705390779478</v>
      </c>
      <c r="CK47" s="108" cm="1">
        <f t="array" ref="CK47">INDEX(CK5:CK43,_xlfn.XMATCH($AF$47,$AF5:$AF43,-1))+($AF$47-INDEX($AF5:$AF43,_xlfn.XMATCH($AF$47,$AF5:$AF43,-1)))*(INDEX(CK5:CK43,_xlfn.XMATCH($AF$47,$AF5:$AF43,1))-INDEX(CK5:CK43,_xlfn.XMATCH($AF$47,$AF5:$AF43,-1)))</f>
        <v>2667.8324487459677</v>
      </c>
      <c r="CL47" s="108" cm="1">
        <f t="array" ref="CL47">INDEX(CL5:CL43,_xlfn.XMATCH($AF$47,$AF5:$AF43,-1))+($AF$47-INDEX($AF5:$AF43,_xlfn.XMATCH($AF$47,$AF5:$AF43,-1)))*(INDEX(CL5:CL43,_xlfn.XMATCH($AF$47,$AF5:$AF43,1))-INDEX(CL5:CL43,_xlfn.XMATCH($AF$47,$AF5:$AF43,-1)))</f>
        <v>2716.9595067124574</v>
      </c>
      <c r="CM47" s="108" cm="1">
        <f t="array" ref="CM47">INDEX(CM5:CM43,_xlfn.XMATCH($AF$47,$AF5:$AF43,-1))+($AF$47-INDEX($AF5:$AF43,_xlfn.XMATCH($AF$47,$AF5:$AF43,-1)))*(INDEX(CM5:CM43,_xlfn.XMATCH($AF$47,$AF5:$AF43,1))-INDEX(CM5:CM43,_xlfn.XMATCH($AF$47,$AF5:$AF43,-1)))</f>
        <v>2766.0865646789471</v>
      </c>
      <c r="CN47" s="108" cm="1">
        <f t="array" ref="CN47">INDEX(CN5:CN43,_xlfn.XMATCH($AF$47,$AF5:$AF43,-1))+($AF$47-INDEX($AF5:$AF43,_xlfn.XMATCH($AF$47,$AF5:$AF43,-1)))*(INDEX(CN5:CN43,_xlfn.XMATCH($AF$47,$AF5:$AF43,1))-INDEX(CN5:CN43,_xlfn.XMATCH($AF$47,$AF5:$AF43,-1)))</f>
        <v>2815.2136226454372</v>
      </c>
      <c r="CO47" s="108" cm="1">
        <f t="array" ref="CO47">INDEX(CO5:CO43,_xlfn.XMATCH($AF$47,$AF5:$AF43,-1))+($AF$47-INDEX($AF5:$AF43,_xlfn.XMATCH($AF$47,$AF5:$AF43,-1)))*(INDEX(CO5:CO43,_xlfn.XMATCH($AF$47,$AF5:$AF43,1))-INDEX(CO5:CO43,_xlfn.XMATCH($AF$47,$AF5:$AF43,-1)))</f>
        <v>2864.3406806119269</v>
      </c>
      <c r="CP47" s="108" cm="1">
        <f t="array" ref="CP47">INDEX(CP5:CP43,_xlfn.XMATCH($AF$47,$AF5:$AF43,-1))+($AF$47-INDEX($AF5:$AF43,_xlfn.XMATCH($AF$47,$AF5:$AF43,-1)))*(INDEX(CP5:CP43,_xlfn.XMATCH($AF$47,$AF5:$AF43,1))-INDEX(CP5:CP43,_xlfn.XMATCH($AF$47,$AF5:$AF43,-1)))</f>
        <v>2913.4677385784166</v>
      </c>
      <c r="CQ47" s="108" cm="1">
        <f t="array" ref="CQ47">INDEX(CQ5:CQ43,_xlfn.XMATCH($AF$47,$AF5:$AF43,-1))+($AF$47-INDEX($AF5:$AF43,_xlfn.XMATCH($AF$47,$AF5:$AF43,-1)))*(INDEX(CQ5:CQ43,_xlfn.XMATCH($AF$47,$AF5:$AF43,1))-INDEX(CQ5:CQ43,_xlfn.XMATCH($AF$47,$AF5:$AF43,-1)))</f>
        <v>2962.5947965449063</v>
      </c>
      <c r="CR47" s="108" cm="1">
        <f t="array" ref="CR47">INDEX(CR5:CR43,_xlfn.XMATCH($AF$47,$AF5:$AF43,-1))+($AF$47-INDEX($AF5:$AF43,_xlfn.XMATCH($AF$47,$AF5:$AF43,-1)))*(INDEX(CR5:CR43,_xlfn.XMATCH($AF$47,$AF5:$AF43,1))-INDEX(CR5:CR43,_xlfn.XMATCH($AF$47,$AF5:$AF43,-1)))</f>
        <v>3011.721854511396</v>
      </c>
      <c r="CS47" s="108" cm="1">
        <f t="array" ref="CS47">INDEX(CS5:CS43,_xlfn.XMATCH($AF$47,$AF5:$AF43,-1))+($AF$47-INDEX($AF5:$AF43,_xlfn.XMATCH($AF$47,$AF5:$AF43,-1)))*(INDEX(CS5:CS43,_xlfn.XMATCH($AF$47,$AF5:$AF43,1))-INDEX(CS5:CS43,_xlfn.XMATCH($AF$47,$AF5:$AF43,-1)))</f>
        <v>3060.8489124778857</v>
      </c>
      <c r="CT47" s="108" cm="1">
        <f t="array" ref="CT47">INDEX(CT5:CT43,_xlfn.XMATCH($AF$47,$AF5:$AF43,-1))+($AF$47-INDEX($AF5:$AF43,_xlfn.XMATCH($AF$47,$AF5:$AF43,-1)))*(INDEX(CT5:CT43,_xlfn.XMATCH($AF$47,$AF5:$AF43,1))-INDEX(CT5:CT43,_xlfn.XMATCH($AF$47,$AF5:$AF43,-1)))</f>
        <v>3109.9759704443754</v>
      </c>
      <c r="CU47" s="108" cm="1">
        <f t="array" ref="CU47">INDEX(CU5:CU43,_xlfn.XMATCH($AF$47,$AF5:$AF43,-1))+($AF$47-INDEX($AF5:$AF43,_xlfn.XMATCH($AF$47,$AF5:$AF43,-1)))*(INDEX(CU5:CU43,_xlfn.XMATCH($AF$47,$AF5:$AF43,1))-INDEX(CU5:CU43,_xlfn.XMATCH($AF$47,$AF5:$AF43,-1)))</f>
        <v>3159.1030284108651</v>
      </c>
      <c r="CV47" s="108" cm="1">
        <f t="array" ref="CV47">INDEX(CV5:CV43,_xlfn.XMATCH($AF$47,$AF5:$AF43,-1))+($AF$47-INDEX($AF5:$AF43,_xlfn.XMATCH($AF$47,$AF5:$AF43,-1)))*(INDEX(CV5:CV43,_xlfn.XMATCH($AF$47,$AF5:$AF43,1))-INDEX(CV5:CV43,_xlfn.XMATCH($AF$47,$AF5:$AF43,-1)))</f>
        <v>3208.2300863773548</v>
      </c>
      <c r="CW47" s="108" cm="1">
        <f t="array" ref="CW47">INDEX(CW5:CW43,_xlfn.XMATCH($AF$47,$AF5:$AF43,-1))+($AF$47-INDEX($AF5:$AF43,_xlfn.XMATCH($AF$47,$AF5:$AF43,-1)))*(INDEX(CW5:CW43,_xlfn.XMATCH($AF$47,$AF5:$AF43,1))-INDEX(CW5:CW43,_xlfn.XMATCH($AF$47,$AF5:$AF43,-1)))</f>
        <v>3257.3571443438445</v>
      </c>
      <c r="CX47" s="108" cm="1">
        <f t="array" ref="CX47">INDEX(CX5:CX43,_xlfn.XMATCH($AF$47,$AF5:$AF43,-1))+($AF$47-INDEX($AF5:$AF43,_xlfn.XMATCH($AF$47,$AF5:$AF43,-1)))*(INDEX(CX5:CX43,_xlfn.XMATCH($AF$47,$AF5:$AF43,1))-INDEX(CX5:CX43,_xlfn.XMATCH($AF$47,$AF5:$AF43,-1)))</f>
        <v>3306.4842023103342</v>
      </c>
      <c r="CY47" s="108" cm="1">
        <f t="array" ref="CY47">INDEX(CY5:CY43,_xlfn.XMATCH($AF$47,$AF5:$AF43,-1))+($AF$47-INDEX($AF5:$AF43,_xlfn.XMATCH($AF$47,$AF5:$AF43,-1)))*(INDEX(CY5:CY43,_xlfn.XMATCH($AF$47,$AF5:$AF43,1))-INDEX(CY5:CY43,_xlfn.XMATCH($AF$47,$AF5:$AF43,-1)))</f>
        <v>3355.6112602768244</v>
      </c>
      <c r="CZ47" s="108" cm="1">
        <f t="array" ref="CZ47">INDEX(CZ5:CZ43,_xlfn.XMATCH($AF$47,$AF5:$AF43,-1))+($AF$47-INDEX($AF5:$AF43,_xlfn.XMATCH($AF$47,$AF5:$AF43,-1)))*(INDEX(CZ5:CZ43,_xlfn.XMATCH($AF$47,$AF5:$AF43,1))-INDEX(CZ5:CZ43,_xlfn.XMATCH($AF$47,$AF5:$AF43,-1)))</f>
        <v>3404.7383182433141</v>
      </c>
      <c r="DA47" s="108" cm="1">
        <f t="array" ref="DA47">INDEX(DA5:DA43,_xlfn.XMATCH($AF$47,$AF5:$AF43,-1))+($AF$47-INDEX($AF5:$AF43,_xlfn.XMATCH($AF$47,$AF5:$AF43,-1)))*(INDEX(DA5:DA43,_xlfn.XMATCH($AF$47,$AF5:$AF43,1))-INDEX(DA5:DA43,_xlfn.XMATCH($AF$47,$AF5:$AF43,-1)))</f>
        <v>3453.8653762098038</v>
      </c>
    </row>
    <row r="48" spans="10:105" x14ac:dyDescent="0.25">
      <c r="AF48" s="108">
        <v>20</v>
      </c>
      <c r="AG48" s="108" cm="1">
        <f t="array" ref="AG48">INDEX(AG6:AG44,_xlfn.XMATCH($AF$48,$AF6:$AF44,-1))+($AF$48-INDEX($AF6:$AF44,_xlfn.XMATCH($AF$48,$AF6:$AF44,-1)))*(INDEX(AG6:AG44,_xlfn.XMATCH($AF$48,$AF6:$AF44,1))-INDEX(AG6:AG44,_xlfn.XMATCH($AF$48,$AF6:$AF44,-1)))</f>
        <v>-142.56175460505801</v>
      </c>
      <c r="AH48" s="108" cm="1">
        <f t="array" ref="AH48">INDEX(AH6:AH44,_xlfn.XMATCH($AF$48,$AF6:$AF44,-1))+($AF$48-INDEX($AF6:$AF44,_xlfn.XMATCH($AF$48,$AF6:$AF44,-1)))*(INDEX(AH6:AH44,_xlfn.XMATCH($AF$48,$AF6:$AF44,1))-INDEX(AH6:AH44,_xlfn.XMATCH($AF$48,$AF6:$AF44,-1)))</f>
        <v>-93.62335440732673</v>
      </c>
      <c r="AI48" s="108" cm="1">
        <f t="array" ref="AI48">INDEX(AI6:AI44,_xlfn.XMATCH($AF$48,$AF6:$AF44,-1))+($AF$48-INDEX($AF6:$AF44,_xlfn.XMATCH($AF$48,$AF6:$AF44,-1)))*(INDEX(AI6:AI44,_xlfn.XMATCH($AF$48,$AF6:$AF44,1))-INDEX(AI6:AI44,_xlfn.XMATCH($AF$48,$AF6:$AF44,-1)))</f>
        <v>-44.684954209595432</v>
      </c>
      <c r="AJ48" s="108" cm="1">
        <f t="array" ref="AJ48">INDEX(AJ6:AJ44,_xlfn.XMATCH($AF$48,$AF6:$AF44,-1))+($AF$48-INDEX($AF6:$AF44,_xlfn.XMATCH($AF$48,$AF6:$AF44,-1)))*(INDEX(AJ6:AJ44,_xlfn.XMATCH($AF$48,$AF6:$AF44,1))-INDEX(AJ6:AJ44,_xlfn.XMATCH($AF$48,$AF6:$AF44,-1)))</f>
        <v>4.2534459881358657</v>
      </c>
      <c r="AK48" s="108" cm="1">
        <f t="array" ref="AK48">INDEX(AK6:AK44,_xlfn.XMATCH($AF$48,$AF6:$AF44,-1))+($AF$48-INDEX($AF6:$AF44,_xlfn.XMATCH($AF$48,$AF6:$AF44,-1)))*(INDEX(AK6:AK44,_xlfn.XMATCH($AF$48,$AF6:$AF44,1))-INDEX(AK6:AK44,_xlfn.XMATCH($AF$48,$AF6:$AF44,-1)))</f>
        <v>53.191846185867149</v>
      </c>
      <c r="AL48" s="108" cm="1">
        <f t="array" ref="AL48">INDEX(AL6:AL44,_xlfn.XMATCH($AF$48,$AF6:$AF44,-1))+($AF$48-INDEX($AF6:$AF44,_xlfn.XMATCH($AF$48,$AF6:$AF44,-1)))*(INDEX(AL6:AL44,_xlfn.XMATCH($AF$48,$AF6:$AF44,1))-INDEX(AL6:AL44,_xlfn.XMATCH($AF$48,$AF6:$AF44,-1)))</f>
        <v>102.13024638359843</v>
      </c>
      <c r="AM48" s="108" cm="1">
        <f t="array" ref="AM48">INDEX(AM6:AM44,_xlfn.XMATCH($AF$48,$AF6:$AF44,-1))+($AF$48-INDEX($AF6:$AF44,_xlfn.XMATCH($AF$48,$AF6:$AF44,-1)))*(INDEX(AM6:AM44,_xlfn.XMATCH($AF$48,$AF6:$AF44,1))-INDEX(AM6:AM44,_xlfn.XMATCH($AF$48,$AF6:$AF44,-1)))</f>
        <v>151.06864658132974</v>
      </c>
      <c r="AN48" s="108" cm="1">
        <f t="array" ref="AN48">INDEX(AN6:AN44,_xlfn.XMATCH($AF$48,$AF6:$AF44,-1))+($AF$48-INDEX($AF6:$AF44,_xlfn.XMATCH($AF$48,$AF6:$AF44,-1)))*(INDEX(AN6:AN44,_xlfn.XMATCH($AF$48,$AF6:$AF44,1))-INDEX(AN6:AN44,_xlfn.XMATCH($AF$48,$AF6:$AF44,-1)))</f>
        <v>200.007046779061</v>
      </c>
      <c r="AO48" s="108" cm="1">
        <f t="array" ref="AO48">INDEX(AO6:AO44,_xlfn.XMATCH($AF$48,$AF6:$AF44,-1))+($AF$48-INDEX($AF6:$AF44,_xlfn.XMATCH($AF$48,$AF6:$AF44,-1)))*(INDEX(AO6:AO44,_xlfn.XMATCH($AF$48,$AF6:$AF44,1))-INDEX(AO6:AO44,_xlfn.XMATCH($AF$48,$AF6:$AF44,-1)))</f>
        <v>248.94544697679231</v>
      </c>
      <c r="AP48" s="108" cm="1">
        <f t="array" ref="AP48">INDEX(AP6:AP44,_xlfn.XMATCH($AF$48,$AF6:$AF44,-1))+($AF$48-INDEX($AF6:$AF44,_xlfn.XMATCH($AF$48,$AF6:$AF44,-1)))*(INDEX(AP6:AP44,_xlfn.XMATCH($AF$48,$AF6:$AF44,1))-INDEX(AP6:AP44,_xlfn.XMATCH($AF$48,$AF6:$AF44,-1)))</f>
        <v>297.88384717452362</v>
      </c>
      <c r="AQ48" s="108" cm="1">
        <f t="array" ref="AQ48">INDEX(AQ6:AQ44,_xlfn.XMATCH($AF$48,$AF6:$AF44,-1))+($AF$48-INDEX($AF6:$AF44,_xlfn.XMATCH($AF$48,$AF6:$AF44,-1)))*(INDEX(AQ6:AQ44,_xlfn.XMATCH($AF$48,$AF6:$AF44,1))-INDEX(AQ6:AQ44,_xlfn.XMATCH($AF$48,$AF6:$AF44,-1)))</f>
        <v>346.82224737225488</v>
      </c>
      <c r="AR48" s="108" cm="1">
        <f t="array" ref="AR48">INDEX(AR6:AR44,_xlfn.XMATCH($AF$48,$AF6:$AF44,-1))+($AF$48-INDEX($AF6:$AF44,_xlfn.XMATCH($AF$48,$AF6:$AF44,-1)))*(INDEX(AR6:AR44,_xlfn.XMATCH($AF$48,$AF6:$AF44,1))-INDEX(AR6:AR44,_xlfn.XMATCH($AF$48,$AF6:$AF44,-1)))</f>
        <v>395.76064756998619</v>
      </c>
      <c r="AS48" s="108" cm="1">
        <f t="array" ref="AS48">INDEX(AS6:AS44,_xlfn.XMATCH($AF$48,$AF6:$AF44,-1))+($AF$48-INDEX($AF6:$AF44,_xlfn.XMATCH($AF$48,$AF6:$AF44,-1)))*(INDEX(AS6:AS44,_xlfn.XMATCH($AF$48,$AF6:$AF44,1))-INDEX(AS6:AS44,_xlfn.XMATCH($AF$48,$AF6:$AF44,-1)))</f>
        <v>444.6990477677175</v>
      </c>
      <c r="AT48" s="108" cm="1">
        <f t="array" ref="AT48">INDEX(AT6:AT44,_xlfn.XMATCH($AF$48,$AF6:$AF44,-1))+($AF$48-INDEX($AF6:$AF44,_xlfn.XMATCH($AF$48,$AF6:$AF44,-1)))*(INDEX(AT6:AT44,_xlfn.XMATCH($AF$48,$AF6:$AF44,1))-INDEX(AT6:AT44,_xlfn.XMATCH($AF$48,$AF6:$AF44,-1)))</f>
        <v>493.63744796544881</v>
      </c>
      <c r="AU48" s="108" cm="1">
        <f t="array" ref="AU48">INDEX(AU6:AU44,_xlfn.XMATCH($AF$48,$AF6:$AF44,-1))+($AF$48-INDEX($AF6:$AF44,_xlfn.XMATCH($AF$48,$AF6:$AF44,-1)))*(INDEX(AU6:AU44,_xlfn.XMATCH($AF$48,$AF6:$AF44,1))-INDEX(AU6:AU44,_xlfn.XMATCH($AF$48,$AF6:$AF44,-1)))</f>
        <v>542.57584816318001</v>
      </c>
      <c r="AV48" s="108" cm="1">
        <f t="array" ref="AV48">INDEX(AV6:AV44,_xlfn.XMATCH($AF$48,$AF6:$AF44,-1))+($AF$48-INDEX($AF6:$AF44,_xlfn.XMATCH($AF$48,$AF6:$AF44,-1)))*(INDEX(AV6:AV44,_xlfn.XMATCH($AF$48,$AF6:$AF44,1))-INDEX(AV6:AV44,_xlfn.XMATCH($AF$48,$AF6:$AF44,-1)))</f>
        <v>591.51424836091132</v>
      </c>
      <c r="AW48" s="108" cm="1">
        <f t="array" ref="AW48">INDEX(AW6:AW44,_xlfn.XMATCH($AF$48,$AF6:$AF44,-1))+($AF$48-INDEX($AF6:$AF44,_xlfn.XMATCH($AF$48,$AF6:$AF44,-1)))*(INDEX(AW6:AW44,_xlfn.XMATCH($AF$48,$AF6:$AF44,1))-INDEX(AW6:AW44,_xlfn.XMATCH($AF$48,$AF6:$AF44,-1)))</f>
        <v>640.45264855864264</v>
      </c>
      <c r="AX48" s="108" cm="1">
        <f t="array" ref="AX48">INDEX(AX6:AX44,_xlfn.XMATCH($AF$48,$AF6:$AF44,-1))+($AF$48-INDEX($AF6:$AF44,_xlfn.XMATCH($AF$48,$AF6:$AF44,-1)))*(INDEX(AX6:AX44,_xlfn.XMATCH($AF$48,$AF6:$AF44,1))-INDEX(AX6:AX44,_xlfn.XMATCH($AF$48,$AF6:$AF44,-1)))</f>
        <v>689.39104875637395</v>
      </c>
      <c r="AY48" s="108" cm="1">
        <f t="array" ref="AY48">INDEX(AY6:AY44,_xlfn.XMATCH($AF$48,$AF6:$AF44,-1))+($AF$48-INDEX($AF6:$AF44,_xlfn.XMATCH($AF$48,$AF6:$AF44,-1)))*(INDEX(AY6:AY44,_xlfn.XMATCH($AF$48,$AF6:$AF44,1))-INDEX(AY6:AY44,_xlfn.XMATCH($AF$48,$AF6:$AF44,-1)))</f>
        <v>738.32944895410526</v>
      </c>
      <c r="AZ48" s="108" cm="1">
        <f t="array" ref="AZ48">INDEX(AZ6:AZ44,_xlfn.XMATCH($AF$48,$AF6:$AF44,-1))+($AF$48-INDEX($AF6:$AF44,_xlfn.XMATCH($AF$48,$AF6:$AF44,-1)))*(INDEX(AZ6:AZ44,_xlfn.XMATCH($AF$48,$AF6:$AF44,1))-INDEX(AZ6:AZ44,_xlfn.XMATCH($AF$48,$AF6:$AF44,-1)))</f>
        <v>787.26784915183646</v>
      </c>
      <c r="BA48" s="108" cm="1">
        <f t="array" ref="BA48">INDEX(BA6:BA44,_xlfn.XMATCH($AF$48,$AF6:$AF44,-1))+($AF$48-INDEX($AF6:$AF44,_xlfn.XMATCH($AF$48,$AF6:$AF44,-1)))*(INDEX(BA6:BA44,_xlfn.XMATCH($AF$48,$AF6:$AF44,1))-INDEX(BA6:BA44,_xlfn.XMATCH($AF$48,$AF6:$AF44,-1)))</f>
        <v>836.20624934956777</v>
      </c>
      <c r="BB48" s="108" cm="1">
        <f t="array" ref="BB48">INDEX(BB6:BB44,_xlfn.XMATCH($AF$48,$AF6:$AF44,-1))+($AF$48-INDEX($AF6:$AF44,_xlfn.XMATCH($AF$48,$AF6:$AF44,-1)))*(INDEX(BB6:BB44,_xlfn.XMATCH($AF$48,$AF6:$AF44,1))-INDEX(BB6:BB44,_xlfn.XMATCH($AF$48,$AF6:$AF44,-1)))</f>
        <v>885.1446495472992</v>
      </c>
      <c r="BC48" s="108" cm="1">
        <f t="array" ref="BC48">INDEX(BC6:BC44,_xlfn.XMATCH($AF$48,$AF6:$AF44,-1))+($AF$48-INDEX($AF6:$AF44,_xlfn.XMATCH($AF$48,$AF6:$AF44,-1)))*(INDEX(BC6:BC44,_xlfn.XMATCH($AF$48,$AF6:$AF44,1))-INDEX(BC6:BC44,_xlfn.XMATCH($AF$48,$AF6:$AF44,-1)))</f>
        <v>934.08304974503039</v>
      </c>
      <c r="BD48" s="108" cm="1">
        <f t="array" ref="BD48">INDEX(BD6:BD44,_xlfn.XMATCH($AF$48,$AF6:$AF44,-1))+($AF$48-INDEX($AF6:$AF44,_xlfn.XMATCH($AF$48,$AF6:$AF44,-1)))*(INDEX(BD6:BD44,_xlfn.XMATCH($AF$48,$AF6:$AF44,1))-INDEX(BD6:BD44,_xlfn.XMATCH($AF$48,$AF6:$AF44,-1)))</f>
        <v>983.02144994276159</v>
      </c>
      <c r="BE48" s="108" cm="1">
        <f t="array" ref="BE48">INDEX(BE6:BE44,_xlfn.XMATCH($AF$48,$AF6:$AF44,-1))+($AF$48-INDEX($AF6:$AF44,_xlfn.XMATCH($AF$48,$AF6:$AF44,-1)))*(INDEX(BE6:BE44,_xlfn.XMATCH($AF$48,$AF6:$AF44,1))-INDEX(BE6:BE44,_xlfn.XMATCH($AF$48,$AF6:$AF44,-1)))</f>
        <v>1031.959850140493</v>
      </c>
      <c r="BF48" s="108" cm="1">
        <f t="array" ref="BF48">INDEX(BF6:BF44,_xlfn.XMATCH($AF$48,$AF6:$AF44,-1))+($AF$48-INDEX($AF6:$AF44,_xlfn.XMATCH($AF$48,$AF6:$AF44,-1)))*(INDEX(BF6:BF44,_xlfn.XMATCH($AF$48,$AF6:$AF44,1))-INDEX(BF6:BF44,_xlfn.XMATCH($AF$48,$AF6:$AF44,-1)))</f>
        <v>1080.8982503382242</v>
      </c>
      <c r="BG48" s="108" cm="1">
        <f t="array" ref="BG48">INDEX(BG6:BG44,_xlfn.XMATCH($AF$48,$AF6:$AF44,-1))+($AF$48-INDEX($AF6:$AF44,_xlfn.XMATCH($AF$48,$AF6:$AF44,-1)))*(INDEX(BG6:BG44,_xlfn.XMATCH($AF$48,$AF6:$AF44,1))-INDEX(BG6:BG44,_xlfn.XMATCH($AF$48,$AF6:$AF44,-1)))</f>
        <v>1129.8366505359556</v>
      </c>
      <c r="BH48" s="108" cm="1">
        <f t="array" ref="BH48">INDEX(BH6:BH44,_xlfn.XMATCH($AF$48,$AF6:$AF44,-1))+($AF$48-INDEX($AF6:$AF44,_xlfn.XMATCH($AF$48,$AF6:$AF44,-1)))*(INDEX(BH6:BH44,_xlfn.XMATCH($AF$48,$AF6:$AF44,1))-INDEX(BH6:BH44,_xlfn.XMATCH($AF$48,$AF6:$AF44,-1)))</f>
        <v>1178.7750507336868</v>
      </c>
      <c r="BI48" s="108" cm="1">
        <f t="array" ref="BI48">INDEX(BI6:BI44,_xlfn.XMATCH($AF$48,$AF6:$AF44,-1))+($AF$48-INDEX($AF6:$AF44,_xlfn.XMATCH($AF$48,$AF6:$AF44,-1)))*(INDEX(BI6:BI44,_xlfn.XMATCH($AF$48,$AF6:$AF44,1))-INDEX(BI6:BI44,_xlfn.XMATCH($AF$48,$AF6:$AF44,-1)))</f>
        <v>1227.713450931418</v>
      </c>
      <c r="BJ48" s="108" cm="1">
        <f t="array" ref="BJ48">INDEX(BJ6:BJ44,_xlfn.XMATCH($AF$48,$AF6:$AF44,-1))+($AF$48-INDEX($AF6:$AF44,_xlfn.XMATCH($AF$48,$AF6:$AF44,-1)))*(INDEX(BJ6:BJ44,_xlfn.XMATCH($AF$48,$AF6:$AF44,1))-INDEX(BJ6:BJ44,_xlfn.XMATCH($AF$48,$AF6:$AF44,-1)))</f>
        <v>1276.6518511291495</v>
      </c>
      <c r="BK48" s="108" cm="1">
        <f t="array" ref="BK48">INDEX(BK6:BK44,_xlfn.XMATCH($AF$48,$AF6:$AF44,-1))+($AF$48-INDEX($AF6:$AF44,_xlfn.XMATCH($AF$48,$AF6:$AF44,-1)))*(INDEX(BK6:BK44,_xlfn.XMATCH($AF$48,$AF6:$AF44,1))-INDEX(BK6:BK44,_xlfn.XMATCH($AF$48,$AF6:$AF44,-1)))</f>
        <v>1325.5902513268807</v>
      </c>
      <c r="BL48" s="108" cm="1">
        <f t="array" ref="BL48">INDEX(BL6:BL44,_xlfn.XMATCH($AF$48,$AF6:$AF44,-1))+($AF$48-INDEX($AF6:$AF44,_xlfn.XMATCH($AF$48,$AF6:$AF44,-1)))*(INDEX(BL6:BL44,_xlfn.XMATCH($AF$48,$AF6:$AF44,1))-INDEX(BL6:BL44,_xlfn.XMATCH($AF$48,$AF6:$AF44,-1)))</f>
        <v>1374.5286515246121</v>
      </c>
      <c r="BM48" s="108" cm="1">
        <f t="array" ref="BM48">INDEX(BM6:BM44,_xlfn.XMATCH($AF$48,$AF6:$AF44,-1))+($AF$48-INDEX($AF6:$AF44,_xlfn.XMATCH($AF$48,$AF6:$AF44,-1)))*(INDEX(BM6:BM44,_xlfn.XMATCH($AF$48,$AF6:$AF44,1))-INDEX(BM6:BM44,_xlfn.XMATCH($AF$48,$AF6:$AF44,-1)))</f>
        <v>1423.4670517223433</v>
      </c>
      <c r="BN48" s="108" cm="1">
        <f t="array" ref="BN48">INDEX(BN6:BN44,_xlfn.XMATCH($AF$48,$AF6:$AF44,-1))+($AF$48-INDEX($AF6:$AF44,_xlfn.XMATCH($AF$48,$AF6:$AF44,-1)))*(INDEX(BN6:BN44,_xlfn.XMATCH($AF$48,$AF6:$AF44,1))-INDEX(BN6:BN44,_xlfn.XMATCH($AF$48,$AF6:$AF44,-1)))</f>
        <v>1472.4054519200745</v>
      </c>
      <c r="BO48" s="108" cm="1">
        <f t="array" ref="BO48">INDEX(BO6:BO44,_xlfn.XMATCH($AF$48,$AF6:$AF44,-1))+($AF$48-INDEX($AF6:$AF44,_xlfn.XMATCH($AF$48,$AF6:$AF44,-1)))*(INDEX(BO6:BO44,_xlfn.XMATCH($AF$48,$AF6:$AF44,1))-INDEX(BO6:BO44,_xlfn.XMATCH($AF$48,$AF6:$AF44,-1)))</f>
        <v>1521.3438521178059</v>
      </c>
      <c r="BP48" s="108" cm="1">
        <f t="array" ref="BP48">INDEX(BP6:BP44,_xlfn.XMATCH($AF$48,$AF6:$AF44,-1))+($AF$48-INDEX($AF6:$AF44,_xlfn.XMATCH($AF$48,$AF6:$AF44,-1)))*(INDEX(BP6:BP44,_xlfn.XMATCH($AF$48,$AF6:$AF44,1))-INDEX(BP6:BP44,_xlfn.XMATCH($AF$48,$AF6:$AF44,-1)))</f>
        <v>1570.2822523155371</v>
      </c>
      <c r="BQ48" s="108" cm="1">
        <f t="array" ref="BQ48">INDEX(BQ6:BQ44,_xlfn.XMATCH($AF$48,$AF6:$AF44,-1))+($AF$48-INDEX($AF6:$AF44,_xlfn.XMATCH($AF$48,$AF6:$AF44,-1)))*(INDEX(BQ6:BQ44,_xlfn.XMATCH($AF$48,$AF6:$AF44,1))-INDEX(BQ6:BQ44,_xlfn.XMATCH($AF$48,$AF6:$AF44,-1)))</f>
        <v>1619.2206525132685</v>
      </c>
      <c r="BR48" s="108" cm="1">
        <f t="array" ref="BR48">INDEX(BR6:BR44,_xlfn.XMATCH($AF$48,$AF6:$AF44,-1))+($AF$48-INDEX($AF6:$AF44,_xlfn.XMATCH($AF$48,$AF6:$AF44,-1)))*(INDEX(BR6:BR44,_xlfn.XMATCH($AF$48,$AF6:$AF44,1))-INDEX(BR6:BR44,_xlfn.XMATCH($AF$48,$AF6:$AF44,-1)))</f>
        <v>1668.1590527109997</v>
      </c>
      <c r="BS48" s="108" cm="1">
        <f t="array" ref="BS48">INDEX(BS6:BS44,_xlfn.XMATCH($AF$48,$AF6:$AF44,-1))+($AF$48-INDEX($AF6:$AF44,_xlfn.XMATCH($AF$48,$AF6:$AF44,-1)))*(INDEX(BS6:BS44,_xlfn.XMATCH($AF$48,$AF6:$AF44,1))-INDEX(BS6:BS44,_xlfn.XMATCH($AF$48,$AF6:$AF44,-1)))</f>
        <v>1717.0974529087309</v>
      </c>
      <c r="BT48" s="108" cm="1">
        <f t="array" ref="BT48">INDEX(BT6:BT44,_xlfn.XMATCH($AF$48,$AF6:$AF44,-1))+($AF$48-INDEX($AF6:$AF44,_xlfn.XMATCH($AF$48,$AF6:$AF44,-1)))*(INDEX(BT6:BT44,_xlfn.XMATCH($AF$48,$AF6:$AF44,1))-INDEX(BT6:BT44,_xlfn.XMATCH($AF$48,$AF6:$AF44,-1)))</f>
        <v>1766.0358531064624</v>
      </c>
      <c r="BU48" s="108" cm="1">
        <f t="array" ref="BU48">INDEX(BU6:BU44,_xlfn.XMATCH($AF$48,$AF6:$AF44,-1))+($AF$48-INDEX($AF6:$AF44,_xlfn.XMATCH($AF$48,$AF6:$AF44,-1)))*(INDEX(BU6:BU44,_xlfn.XMATCH($AF$48,$AF6:$AF44,1))-INDEX(BU6:BU44,_xlfn.XMATCH($AF$48,$AF6:$AF44,-1)))</f>
        <v>1814.9742533041936</v>
      </c>
      <c r="BV48" s="108" cm="1">
        <f t="array" ref="BV48">INDEX(BV6:BV44,_xlfn.XMATCH($AF$48,$AF6:$AF44,-1))+($AF$48-INDEX($AF6:$AF44,_xlfn.XMATCH($AF$48,$AF6:$AF44,-1)))*(INDEX(BV6:BV44,_xlfn.XMATCH($AF$48,$AF6:$AF44,1))-INDEX(BV6:BV44,_xlfn.XMATCH($AF$48,$AF6:$AF44,-1)))</f>
        <v>1863.912653501925</v>
      </c>
      <c r="BW48" s="108" cm="1">
        <f t="array" ref="BW48">INDEX(BW6:BW44,_xlfn.XMATCH($AF$48,$AF6:$AF44,-1))+($AF$48-INDEX($AF6:$AF44,_xlfn.XMATCH($AF$48,$AF6:$AF44,-1)))*(INDEX(BW6:BW44,_xlfn.XMATCH($AF$48,$AF6:$AF44,1))-INDEX(BW6:BW44,_xlfn.XMATCH($AF$48,$AF6:$AF44,-1)))</f>
        <v>1912.8510536996564</v>
      </c>
      <c r="BX48" s="108" cm="1">
        <f t="array" ref="BX48">INDEX(BX6:BX44,_xlfn.XMATCH($AF$48,$AF6:$AF44,-1))+($AF$48-INDEX($AF6:$AF44,_xlfn.XMATCH($AF$48,$AF6:$AF44,-1)))*(INDEX(BX6:BX44,_xlfn.XMATCH($AF$48,$AF6:$AF44,1))-INDEX(BX6:BX44,_xlfn.XMATCH($AF$48,$AF6:$AF44,-1)))</f>
        <v>1961.7894538973874</v>
      </c>
      <c r="BY48" s="108" cm="1">
        <f t="array" ref="BY48">INDEX(BY6:BY44,_xlfn.XMATCH($AF$48,$AF6:$AF44,-1))+($AF$48-INDEX($AF6:$AF44,_xlfn.XMATCH($AF$48,$AF6:$AF44,-1)))*(INDEX(BY6:BY44,_xlfn.XMATCH($AF$48,$AF6:$AF44,1))-INDEX(BY6:BY44,_xlfn.XMATCH($AF$48,$AF6:$AF44,-1)))</f>
        <v>2010.7278540951188</v>
      </c>
      <c r="BZ48" s="108" cm="1">
        <f t="array" ref="BZ48">INDEX(BZ6:BZ44,_xlfn.XMATCH($AF$48,$AF6:$AF44,-1))+($AF$48-INDEX($AF6:$AF44,_xlfn.XMATCH($AF$48,$AF6:$AF44,-1)))*(INDEX(BZ6:BZ44,_xlfn.XMATCH($AF$48,$AF6:$AF44,1))-INDEX(BZ6:BZ44,_xlfn.XMATCH($AF$48,$AF6:$AF44,-1)))</f>
        <v>2059.6662542928502</v>
      </c>
      <c r="CA48" s="108" cm="1">
        <f t="array" ref="CA48">INDEX(CA6:CA44,_xlfn.XMATCH($AF$48,$AF6:$AF44,-1))+($AF$48-INDEX($AF6:$AF44,_xlfn.XMATCH($AF$48,$AF6:$AF44,-1)))*(INDEX(CA6:CA44,_xlfn.XMATCH($AF$48,$AF6:$AF44,1))-INDEX(CA6:CA44,_xlfn.XMATCH($AF$48,$AF6:$AF44,-1)))</f>
        <v>2108.6046544905812</v>
      </c>
      <c r="CB48" s="108" cm="1">
        <f t="array" ref="CB48">INDEX(CB6:CB44,_xlfn.XMATCH($AF$48,$AF6:$AF44,-1))+($AF$48-INDEX($AF6:$AF44,_xlfn.XMATCH($AF$48,$AF6:$AF44,-1)))*(INDEX(CB6:CB44,_xlfn.XMATCH($AF$48,$AF6:$AF44,1))-INDEX(CB6:CB44,_xlfn.XMATCH($AF$48,$AF6:$AF44,-1)))</f>
        <v>2157.5430546883126</v>
      </c>
      <c r="CC48" s="108" cm="1">
        <f t="array" ref="CC48">INDEX(CC6:CC44,_xlfn.XMATCH($AF$48,$AF6:$AF44,-1))+($AF$48-INDEX($AF6:$AF44,_xlfn.XMATCH($AF$48,$AF6:$AF44,-1)))*(INDEX(CC6:CC44,_xlfn.XMATCH($AF$48,$AF6:$AF44,1))-INDEX(CC6:CC44,_xlfn.XMATCH($AF$48,$AF6:$AF44,-1)))</f>
        <v>2206.481454886044</v>
      </c>
      <c r="CD48" s="108" cm="1">
        <f t="array" ref="CD48">INDEX(CD6:CD44,_xlfn.XMATCH($AF$48,$AF6:$AF44,-1))+($AF$48-INDEX($AF6:$AF44,_xlfn.XMATCH($AF$48,$AF6:$AF44,-1)))*(INDEX(CD6:CD44,_xlfn.XMATCH($AF$48,$AF6:$AF44,1))-INDEX(CD6:CD44,_xlfn.XMATCH($AF$48,$AF6:$AF44,-1)))</f>
        <v>2255.419855083775</v>
      </c>
      <c r="CE48" s="108" cm="1">
        <f t="array" ref="CE48">INDEX(CE6:CE44,_xlfn.XMATCH($AF$48,$AF6:$AF44,-1))+($AF$48-INDEX($AF6:$AF44,_xlfn.XMATCH($AF$48,$AF6:$AF44,-1)))*(INDEX(CE6:CE44,_xlfn.XMATCH($AF$48,$AF6:$AF44,1))-INDEX(CE6:CE44,_xlfn.XMATCH($AF$48,$AF6:$AF44,-1)))</f>
        <v>2304.3582552815064</v>
      </c>
      <c r="CF48" s="108" cm="1">
        <f t="array" ref="CF48">INDEX(CF6:CF44,_xlfn.XMATCH($AF$48,$AF6:$AF44,-1))+($AF$48-INDEX($AF6:$AF44,_xlfn.XMATCH($AF$48,$AF6:$AF44,-1)))*(INDEX(CF6:CF44,_xlfn.XMATCH($AF$48,$AF6:$AF44,1))-INDEX(CF6:CF44,_xlfn.XMATCH($AF$48,$AF6:$AF44,-1)))</f>
        <v>2353.2966554792379</v>
      </c>
      <c r="CG48" s="108" cm="1">
        <f t="array" ref="CG48">INDEX(CG6:CG44,_xlfn.XMATCH($AF$48,$AF6:$AF44,-1))+($AF$48-INDEX($AF6:$AF44,_xlfn.XMATCH($AF$48,$AF6:$AF44,-1)))*(INDEX(CG6:CG44,_xlfn.XMATCH($AF$48,$AF6:$AF44,1))-INDEX(CG6:CG44,_xlfn.XMATCH($AF$48,$AF6:$AF44,-1)))</f>
        <v>2402.2350556769693</v>
      </c>
      <c r="CH48" s="108" cm="1">
        <f t="array" ref="CH48">INDEX(CH6:CH44,_xlfn.XMATCH($AF$48,$AF6:$AF44,-1))+($AF$48-INDEX($AF6:$AF44,_xlfn.XMATCH($AF$48,$AF6:$AF44,-1)))*(INDEX(CH6:CH44,_xlfn.XMATCH($AF$48,$AF6:$AF44,1))-INDEX(CH6:CH44,_xlfn.XMATCH($AF$48,$AF6:$AF44,-1)))</f>
        <v>2451.1734558747003</v>
      </c>
      <c r="CI48" s="108" cm="1">
        <f t="array" ref="CI48">INDEX(CI6:CI44,_xlfn.XMATCH($AF$48,$AF6:$AF44,-1))+($AF$48-INDEX($AF6:$AF44,_xlfn.XMATCH($AF$48,$AF6:$AF44,-1)))*(INDEX(CI6:CI44,_xlfn.XMATCH($AF$48,$AF6:$AF44,1))-INDEX(CI6:CI44,_xlfn.XMATCH($AF$48,$AF6:$AF44,-1)))</f>
        <v>2500.1118560724317</v>
      </c>
      <c r="CJ48" s="108" cm="1">
        <f t="array" ref="CJ48">INDEX(CJ6:CJ44,_xlfn.XMATCH($AF$48,$AF6:$AF44,-1))+($AF$48-INDEX($AF6:$AF44,_xlfn.XMATCH($AF$48,$AF6:$AF44,-1)))*(INDEX(CJ6:CJ44,_xlfn.XMATCH($AF$48,$AF6:$AF44,1))-INDEX(CJ6:CJ44,_xlfn.XMATCH($AF$48,$AF6:$AF44,-1)))</f>
        <v>2549.0502562701631</v>
      </c>
      <c r="CK48" s="108" cm="1">
        <f t="array" ref="CK48">INDEX(CK6:CK44,_xlfn.XMATCH($AF$48,$AF6:$AF44,-1))+($AF$48-INDEX($AF6:$AF44,_xlfn.XMATCH($AF$48,$AF6:$AF44,-1)))*(INDEX(CK6:CK44,_xlfn.XMATCH($AF$48,$AF6:$AF44,1))-INDEX(CK6:CK44,_xlfn.XMATCH($AF$48,$AF6:$AF44,-1)))</f>
        <v>2597.9886564678941</v>
      </c>
      <c r="CL48" s="108" cm="1">
        <f t="array" ref="CL48">INDEX(CL6:CL44,_xlfn.XMATCH($AF$48,$AF6:$AF44,-1))+($AF$48-INDEX($AF6:$AF44,_xlfn.XMATCH($AF$48,$AF6:$AF44,-1)))*(INDEX(CL6:CL44,_xlfn.XMATCH($AF$48,$AF6:$AF44,1))-INDEX(CL6:CL44,_xlfn.XMATCH($AF$48,$AF6:$AF44,-1)))</f>
        <v>2646.9270566656255</v>
      </c>
      <c r="CM48" s="108" cm="1">
        <f t="array" ref="CM48">INDEX(CM6:CM44,_xlfn.XMATCH($AF$48,$AF6:$AF44,-1))+($AF$48-INDEX($AF6:$AF44,_xlfn.XMATCH($AF$48,$AF6:$AF44,-1)))*(INDEX(CM6:CM44,_xlfn.XMATCH($AF$48,$AF6:$AF44,1))-INDEX(CM6:CM44,_xlfn.XMATCH($AF$48,$AF6:$AF44,-1)))</f>
        <v>2695.8654568633569</v>
      </c>
      <c r="CN48" s="108" cm="1">
        <f t="array" ref="CN48">INDEX(CN6:CN44,_xlfn.XMATCH($AF$48,$AF6:$AF44,-1))+($AF$48-INDEX($AF6:$AF44,_xlfn.XMATCH($AF$48,$AF6:$AF44,-1)))*(INDEX(CN6:CN44,_xlfn.XMATCH($AF$48,$AF6:$AF44,1))-INDEX(CN6:CN44,_xlfn.XMATCH($AF$48,$AF6:$AF44,-1)))</f>
        <v>2744.8038570610879</v>
      </c>
      <c r="CO48" s="108" cm="1">
        <f t="array" ref="CO48">INDEX(CO6:CO44,_xlfn.XMATCH($AF$48,$AF6:$AF44,-1))+($AF$48-INDEX($AF6:$AF44,_xlfn.XMATCH($AF$48,$AF6:$AF44,-1)))*(INDEX(CO6:CO44,_xlfn.XMATCH($AF$48,$AF6:$AF44,1))-INDEX(CO6:CO44,_xlfn.XMATCH($AF$48,$AF6:$AF44,-1)))</f>
        <v>2793.7422572588193</v>
      </c>
      <c r="CP48" s="108" cm="1">
        <f t="array" ref="CP48">INDEX(CP6:CP44,_xlfn.XMATCH($AF$48,$AF6:$AF44,-1))+($AF$48-INDEX($AF6:$AF44,_xlfn.XMATCH($AF$48,$AF6:$AF44,-1)))*(INDEX(CP6:CP44,_xlfn.XMATCH($AF$48,$AF6:$AF44,1))-INDEX(CP6:CP44,_xlfn.XMATCH($AF$48,$AF6:$AF44,-1)))</f>
        <v>2842.6806574565508</v>
      </c>
      <c r="CQ48" s="108" cm="1">
        <f t="array" ref="CQ48">INDEX(CQ6:CQ44,_xlfn.XMATCH($AF$48,$AF6:$AF44,-1))+($AF$48-INDEX($AF6:$AF44,_xlfn.XMATCH($AF$48,$AF6:$AF44,-1)))*(INDEX(CQ6:CQ44,_xlfn.XMATCH($AF$48,$AF6:$AF44,1))-INDEX(CQ6:CQ44,_xlfn.XMATCH($AF$48,$AF6:$AF44,-1)))</f>
        <v>2891.6190576542822</v>
      </c>
      <c r="CR48" s="108" cm="1">
        <f t="array" ref="CR48">INDEX(CR6:CR44,_xlfn.XMATCH($AF$48,$AF6:$AF44,-1))+($AF$48-INDEX($AF6:$AF44,_xlfn.XMATCH($AF$48,$AF6:$AF44,-1)))*(INDEX(CR6:CR44,_xlfn.XMATCH($AF$48,$AF6:$AF44,1))-INDEX(CR6:CR44,_xlfn.XMATCH($AF$48,$AF6:$AF44,-1)))</f>
        <v>2940.5574578520132</v>
      </c>
      <c r="CS48" s="108" cm="1">
        <f t="array" ref="CS48">INDEX(CS6:CS44,_xlfn.XMATCH($AF$48,$AF6:$AF44,-1))+($AF$48-INDEX($AF6:$AF44,_xlfn.XMATCH($AF$48,$AF6:$AF44,-1)))*(INDEX(CS6:CS44,_xlfn.XMATCH($AF$48,$AF6:$AF44,1))-INDEX(CS6:CS44,_xlfn.XMATCH($AF$48,$AF6:$AF44,-1)))</f>
        <v>2989.4958580497446</v>
      </c>
      <c r="CT48" s="108" cm="1">
        <f t="array" ref="CT48">INDEX(CT6:CT44,_xlfn.XMATCH($AF$48,$AF6:$AF44,-1))+($AF$48-INDEX($AF6:$AF44,_xlfn.XMATCH($AF$48,$AF6:$AF44,-1)))*(INDEX(CT6:CT44,_xlfn.XMATCH($AF$48,$AF6:$AF44,1))-INDEX(CT6:CT44,_xlfn.XMATCH($AF$48,$AF6:$AF44,-1)))</f>
        <v>3038.434258247476</v>
      </c>
      <c r="CU48" s="108" cm="1">
        <f t="array" ref="CU48">INDEX(CU6:CU44,_xlfn.XMATCH($AF$48,$AF6:$AF44,-1))+($AF$48-INDEX($AF6:$AF44,_xlfn.XMATCH($AF$48,$AF6:$AF44,-1)))*(INDEX(CU6:CU44,_xlfn.XMATCH($AF$48,$AF6:$AF44,1))-INDEX(CU6:CU44,_xlfn.XMATCH($AF$48,$AF6:$AF44,-1)))</f>
        <v>3087.372658445207</v>
      </c>
      <c r="CV48" s="108" cm="1">
        <f t="array" ref="CV48">INDEX(CV6:CV44,_xlfn.XMATCH($AF$48,$AF6:$AF44,-1))+($AF$48-INDEX($AF6:$AF44,_xlfn.XMATCH($AF$48,$AF6:$AF44,-1)))*(INDEX(CV6:CV44,_xlfn.XMATCH($AF$48,$AF6:$AF44,1))-INDEX(CV6:CV44,_xlfn.XMATCH($AF$48,$AF6:$AF44,-1)))</f>
        <v>3136.3110586429384</v>
      </c>
      <c r="CW48" s="108" cm="1">
        <f t="array" ref="CW48">INDEX(CW6:CW44,_xlfn.XMATCH($AF$48,$AF6:$AF44,-1))+($AF$48-INDEX($AF6:$AF44,_xlfn.XMATCH($AF$48,$AF6:$AF44,-1)))*(INDEX(CW6:CW44,_xlfn.XMATCH($AF$48,$AF6:$AF44,1))-INDEX(CW6:CW44,_xlfn.XMATCH($AF$48,$AF6:$AF44,-1)))</f>
        <v>3185.2494588406698</v>
      </c>
      <c r="CX48" s="108" cm="1">
        <f t="array" ref="CX48">INDEX(CX6:CX44,_xlfn.XMATCH($AF$48,$AF6:$AF44,-1))+($AF$48-INDEX($AF6:$AF44,_xlfn.XMATCH($AF$48,$AF6:$AF44,-1)))*(INDEX(CX6:CX44,_xlfn.XMATCH($AF$48,$AF6:$AF44,1))-INDEX(CX6:CX44,_xlfn.XMATCH($AF$48,$AF6:$AF44,-1)))</f>
        <v>3234.1878590384013</v>
      </c>
      <c r="CY48" s="108" cm="1">
        <f t="array" ref="CY48">INDEX(CY6:CY44,_xlfn.XMATCH($AF$48,$AF6:$AF44,-1))+($AF$48-INDEX($AF6:$AF44,_xlfn.XMATCH($AF$48,$AF6:$AF44,-1)))*(INDEX(CY6:CY44,_xlfn.XMATCH($AF$48,$AF6:$AF44,1))-INDEX(CY6:CY44,_xlfn.XMATCH($AF$48,$AF6:$AF44,-1)))</f>
        <v>3283.1262592361322</v>
      </c>
      <c r="CZ48" s="108" cm="1">
        <f t="array" ref="CZ48">INDEX(CZ6:CZ44,_xlfn.XMATCH($AF$48,$AF6:$AF44,-1))+($AF$48-INDEX($AF6:$AF44,_xlfn.XMATCH($AF$48,$AF6:$AF44,-1)))*(INDEX(CZ6:CZ44,_xlfn.XMATCH($AF$48,$AF6:$AF44,1))-INDEX(CZ6:CZ44,_xlfn.XMATCH($AF$48,$AF6:$AF44,-1)))</f>
        <v>3332.0646594338637</v>
      </c>
      <c r="DA48" s="108" cm="1">
        <f t="array" ref="DA48">INDEX(DA6:DA44,_xlfn.XMATCH($AF$48,$AF6:$AF44,-1))+($AF$48-INDEX($AF6:$AF44,_xlfn.XMATCH($AF$48,$AF6:$AF44,-1)))*(INDEX(DA6:DA44,_xlfn.XMATCH($AF$48,$AF6:$AF44,1))-INDEX(DA6:DA44,_xlfn.XMATCH($AF$48,$AF6:$AF44,-1)))</f>
        <v>3381.0030596315951</v>
      </c>
    </row>
    <row r="49" spans="23:105" x14ac:dyDescent="0.25">
      <c r="AF49" s="108">
        <v>25</v>
      </c>
      <c r="AG49" s="108" cm="1">
        <f t="array" ref="AG49">INDEX(AG7:AG45,_xlfn.XMATCH($AF$49,$AF7:$AF45,-1))+($AF$49-INDEX($AF7:$AF45,_xlfn.XMATCH($AF$49,$AF7:$AF45,-1)))*(INDEX(AG7:AG45,_xlfn.XMATCH($AF$49,$AF7:$AF45,1))-INDEX(AG7:AG45,_xlfn.XMATCH($AF$49,$AF7:$AF45,-1)))</f>
        <v>-172.20123321885694</v>
      </c>
      <c r="AH49" s="108" cm="1">
        <f t="array" ref="AH49">INDEX(AH7:AH45,_xlfn.XMATCH($AF$49,$AF7:$AF45,-1))+($AF$49-INDEX($AF7:$AF45,_xlfn.XMATCH($AF$49,$AF7:$AF45,-1)))*(INDEX(AH7:AH45,_xlfn.XMATCH($AF$49,$AF7:$AF45,1))-INDEX(AH7:AH45,_xlfn.XMATCH($AF$49,$AF7:$AF45,-1)))</f>
        <v>-123.35716190550488</v>
      </c>
      <c r="AI49" s="108" cm="1">
        <f t="array" ref="AI49">INDEX(AI7:AI45,_xlfn.XMATCH($AF$49,$AF7:$AF45,-1))+($AF$49-INDEX($AF7:$AF45,_xlfn.XMATCH($AF$49,$AF7:$AF45,-1)))*(INDEX(AI7:AI45,_xlfn.XMATCH($AF$49,$AF7:$AF45,1))-INDEX(AI7:AI45,_xlfn.XMATCH($AF$49,$AF7:$AF45,-1)))</f>
        <v>-74.513090592152821</v>
      </c>
      <c r="AJ49" s="108" cm="1">
        <f t="array" ref="AJ49">INDEX(AJ7:AJ45,_xlfn.XMATCH($AF$49,$AF7:$AF45,-1))+($AF$49-INDEX($AF7:$AF45,_xlfn.XMATCH($AF$49,$AF7:$AF45,-1)))*(INDEX(AJ7:AJ45,_xlfn.XMATCH($AF$49,$AF7:$AF45,1))-INDEX(AJ7:AJ45,_xlfn.XMATCH($AF$49,$AF7:$AF45,-1)))</f>
        <v>-25.669019278800761</v>
      </c>
      <c r="AK49" s="108" cm="1">
        <f t="array" ref="AK49">INDEX(AK7:AK45,_xlfn.XMATCH($AF$49,$AF7:$AF45,-1))+($AF$49-INDEX($AF7:$AF45,_xlfn.XMATCH($AF$49,$AF7:$AF45,-1)))*(INDEX(AK7:AK45,_xlfn.XMATCH($AF$49,$AF7:$AF45,1))-INDEX(AK7:AK45,_xlfn.XMATCH($AF$49,$AF7:$AF45,-1)))</f>
        <v>23.1750520345513</v>
      </c>
      <c r="AL49" s="108" cm="1">
        <f t="array" ref="AL49">INDEX(AL7:AL45,_xlfn.XMATCH($AF$49,$AF7:$AF45,-1))+($AF$49-INDEX($AF7:$AF45,_xlfn.XMATCH($AF$49,$AF7:$AF45,-1)))*(INDEX(AL7:AL45,_xlfn.XMATCH($AF$49,$AF7:$AF45,1))-INDEX(AL7:AL45,_xlfn.XMATCH($AF$49,$AF7:$AF45,-1)))</f>
        <v>72.01912334790336</v>
      </c>
      <c r="AM49" s="108" cm="1">
        <f t="array" ref="AM49">INDEX(AM7:AM45,_xlfn.XMATCH($AF$49,$AF7:$AF45,-1))+($AF$49-INDEX($AF7:$AF45,_xlfn.XMATCH($AF$49,$AF7:$AF45,-1)))*(INDEX(AM7:AM45,_xlfn.XMATCH($AF$49,$AF7:$AF45,1))-INDEX(AM7:AM45,_xlfn.XMATCH($AF$49,$AF7:$AF45,-1)))</f>
        <v>120.86319466125542</v>
      </c>
      <c r="AN49" s="108" cm="1">
        <f t="array" ref="AN49">INDEX(AN7:AN45,_xlfn.XMATCH($AF$49,$AF7:$AF45,-1))+($AF$49-INDEX($AF7:$AF45,_xlfn.XMATCH($AF$49,$AF7:$AF45,-1)))*(INDEX(AN7:AN45,_xlfn.XMATCH($AF$49,$AF7:$AF45,1))-INDEX(AN7:AN45,_xlfn.XMATCH($AF$49,$AF7:$AF45,-1)))</f>
        <v>169.70726597460748</v>
      </c>
      <c r="AO49" s="108" cm="1">
        <f t="array" ref="AO49">INDEX(AO7:AO45,_xlfn.XMATCH($AF$49,$AF7:$AF45,-1))+($AF$49-INDEX($AF7:$AF45,_xlfn.XMATCH($AF$49,$AF7:$AF45,-1)))*(INDEX(AO7:AO45,_xlfn.XMATCH($AF$49,$AF7:$AF45,1))-INDEX(AO7:AO45,_xlfn.XMATCH($AF$49,$AF7:$AF45,-1)))</f>
        <v>218.55133728795954</v>
      </c>
      <c r="AP49" s="108" cm="1">
        <f t="array" ref="AP49">INDEX(AP7:AP45,_xlfn.XMATCH($AF$49,$AF7:$AF45,-1))+($AF$49-INDEX($AF7:$AF45,_xlfn.XMATCH($AF$49,$AF7:$AF45,-1)))*(INDEX(AP7:AP45,_xlfn.XMATCH($AF$49,$AF7:$AF45,1))-INDEX(AP7:AP45,_xlfn.XMATCH($AF$49,$AF7:$AF45,-1)))</f>
        <v>267.3954086013116</v>
      </c>
      <c r="AQ49" s="108" cm="1">
        <f t="array" ref="AQ49">INDEX(AQ7:AQ45,_xlfn.XMATCH($AF$49,$AF7:$AF45,-1))+($AF$49-INDEX($AF7:$AF45,_xlfn.XMATCH($AF$49,$AF7:$AF45,-1)))*(INDEX(AQ7:AQ45,_xlfn.XMATCH($AF$49,$AF7:$AF45,1))-INDEX(AQ7:AQ45,_xlfn.XMATCH($AF$49,$AF7:$AF45,-1)))</f>
        <v>316.23947991466366</v>
      </c>
      <c r="AR49" s="108" cm="1">
        <f t="array" ref="AR49">INDEX(AR7:AR45,_xlfn.XMATCH($AF$49,$AF7:$AF45,-1))+($AF$49-INDEX($AF7:$AF45,_xlfn.XMATCH($AF$49,$AF7:$AF45,-1)))*(INDEX(AR7:AR45,_xlfn.XMATCH($AF$49,$AF7:$AF45,1))-INDEX(AR7:AR45,_xlfn.XMATCH($AF$49,$AF7:$AF45,-1)))</f>
        <v>365.08355122801572</v>
      </c>
      <c r="AS49" s="108" cm="1">
        <f t="array" ref="AS49">INDEX(AS7:AS45,_xlfn.XMATCH($AF$49,$AF7:$AF45,-1))+($AF$49-INDEX($AF7:$AF45,_xlfn.XMATCH($AF$49,$AF7:$AF45,-1)))*(INDEX(AS7:AS45,_xlfn.XMATCH($AF$49,$AF7:$AF45,1))-INDEX(AS7:AS45,_xlfn.XMATCH($AF$49,$AF7:$AF45,-1)))</f>
        <v>413.92762254136778</v>
      </c>
      <c r="AT49" s="108" cm="1">
        <f t="array" ref="AT49">INDEX(AT7:AT45,_xlfn.XMATCH($AF$49,$AF7:$AF45,-1))+($AF$49-INDEX($AF7:$AF45,_xlfn.XMATCH($AF$49,$AF7:$AF45,-1)))*(INDEX(AT7:AT45,_xlfn.XMATCH($AF$49,$AF7:$AF45,1))-INDEX(AT7:AT45,_xlfn.XMATCH($AF$49,$AF7:$AF45,-1)))</f>
        <v>462.77169385471984</v>
      </c>
      <c r="AU49" s="108" cm="1">
        <f t="array" ref="AU49">INDEX(AU7:AU45,_xlfn.XMATCH($AF$49,$AF7:$AF45,-1))+($AF$49-INDEX($AF7:$AF45,_xlfn.XMATCH($AF$49,$AF7:$AF45,-1)))*(INDEX(AU7:AU45,_xlfn.XMATCH($AF$49,$AF7:$AF45,1))-INDEX(AU7:AU45,_xlfn.XMATCH($AF$49,$AF7:$AF45,-1)))</f>
        <v>511.6157651680719</v>
      </c>
      <c r="AV49" s="108" cm="1">
        <f t="array" ref="AV49">INDEX(AV7:AV45,_xlfn.XMATCH($AF$49,$AF7:$AF45,-1))+($AF$49-INDEX($AF7:$AF45,_xlfn.XMATCH($AF$49,$AF7:$AF45,-1)))*(INDEX(AV7:AV45,_xlfn.XMATCH($AF$49,$AF7:$AF45,1))-INDEX(AV7:AV45,_xlfn.XMATCH($AF$49,$AF7:$AF45,-1)))</f>
        <v>560.45983648142396</v>
      </c>
      <c r="AW49" s="108" cm="1">
        <f t="array" ref="AW49">INDEX(AW7:AW45,_xlfn.XMATCH($AF$49,$AF7:$AF45,-1))+($AF$49-INDEX($AF7:$AF45,_xlfn.XMATCH($AF$49,$AF7:$AF45,-1)))*(INDEX(AW7:AW45,_xlfn.XMATCH($AF$49,$AF7:$AF45,1))-INDEX(AW7:AW45,_xlfn.XMATCH($AF$49,$AF7:$AF45,-1)))</f>
        <v>609.30390779477602</v>
      </c>
      <c r="AX49" s="108" cm="1">
        <f t="array" ref="AX49">INDEX(AX7:AX45,_xlfn.XMATCH($AF$49,$AF7:$AF45,-1))+($AF$49-INDEX($AF7:$AF45,_xlfn.XMATCH($AF$49,$AF7:$AF45,-1)))*(INDEX(AX7:AX45,_xlfn.XMATCH($AF$49,$AF7:$AF45,1))-INDEX(AX7:AX45,_xlfn.XMATCH($AF$49,$AF7:$AF45,-1)))</f>
        <v>658.14797910812808</v>
      </c>
      <c r="AY49" s="108" cm="1">
        <f t="array" ref="AY49">INDEX(AY7:AY45,_xlfn.XMATCH($AF$49,$AF7:$AF45,-1))+($AF$49-INDEX($AF7:$AF45,_xlfn.XMATCH($AF$49,$AF7:$AF45,-1)))*(INDEX(AY7:AY45,_xlfn.XMATCH($AF$49,$AF7:$AF45,1))-INDEX(AY7:AY45,_xlfn.XMATCH($AF$49,$AF7:$AF45,-1)))</f>
        <v>706.99205042148014</v>
      </c>
      <c r="AZ49" s="108" cm="1">
        <f t="array" ref="AZ49">INDEX(AZ7:AZ45,_xlfn.XMATCH($AF$49,$AF7:$AF45,-1))+($AF$49-INDEX($AF7:$AF45,_xlfn.XMATCH($AF$49,$AF7:$AF45,-1)))*(INDEX(AZ7:AZ45,_xlfn.XMATCH($AF$49,$AF7:$AF45,1))-INDEX(AZ7:AZ45,_xlfn.XMATCH($AF$49,$AF7:$AF45,-1)))</f>
        <v>755.8361217348322</v>
      </c>
      <c r="BA49" s="108" cm="1">
        <f t="array" ref="BA49">INDEX(BA7:BA45,_xlfn.XMATCH($AF$49,$AF7:$AF45,-1))+($AF$49-INDEX($AF7:$AF45,_xlfn.XMATCH($AF$49,$AF7:$AF45,-1)))*(INDEX(BA7:BA45,_xlfn.XMATCH($AF$49,$AF7:$AF45,1))-INDEX(BA7:BA45,_xlfn.XMATCH($AF$49,$AF7:$AF45,-1)))</f>
        <v>804.68019304818426</v>
      </c>
      <c r="BB49" s="108" cm="1">
        <f t="array" ref="BB49">INDEX(BB7:BB45,_xlfn.XMATCH($AF$49,$AF7:$AF45,-1))+($AF$49-INDEX($AF7:$AF45,_xlfn.XMATCH($AF$49,$AF7:$AF45,-1)))*(INDEX(BB7:BB45,_xlfn.XMATCH($AF$49,$AF7:$AF45,1))-INDEX(BB7:BB45,_xlfn.XMATCH($AF$49,$AF7:$AF45,-1)))</f>
        <v>853.52426436153632</v>
      </c>
      <c r="BC49" s="108" cm="1">
        <f t="array" ref="BC49">INDEX(BC7:BC45,_xlfn.XMATCH($AF$49,$AF7:$AF45,-1))+($AF$49-INDEX($AF7:$AF45,_xlfn.XMATCH($AF$49,$AF7:$AF45,-1)))*(INDEX(BC7:BC45,_xlfn.XMATCH($AF$49,$AF7:$AF45,1))-INDEX(BC7:BC45,_xlfn.XMATCH($AF$49,$AF7:$AF45,-1)))</f>
        <v>902.36833567488839</v>
      </c>
      <c r="BD49" s="108" cm="1">
        <f t="array" ref="BD49">INDEX(BD7:BD45,_xlfn.XMATCH($AF$49,$AF7:$AF45,-1))+($AF$49-INDEX($AF7:$AF45,_xlfn.XMATCH($AF$49,$AF7:$AF45,-1)))*(INDEX(BD7:BD45,_xlfn.XMATCH($AF$49,$AF7:$AF45,1))-INDEX(BD7:BD45,_xlfn.XMATCH($AF$49,$AF7:$AF45,-1)))</f>
        <v>951.21240698824045</v>
      </c>
      <c r="BE49" s="108" cm="1">
        <f t="array" ref="BE49">INDEX(BE7:BE45,_xlfn.XMATCH($AF$49,$AF7:$AF45,-1))+($AF$49-INDEX($AF7:$AF45,_xlfn.XMATCH($AF$49,$AF7:$AF45,-1)))*(INDEX(BE7:BE45,_xlfn.XMATCH($AF$49,$AF7:$AF45,1))-INDEX(BE7:BE45,_xlfn.XMATCH($AF$49,$AF7:$AF45,-1)))</f>
        <v>1000.0564783015925</v>
      </c>
      <c r="BF49" s="108" cm="1">
        <f t="array" ref="BF49">INDEX(BF7:BF45,_xlfn.XMATCH($AF$49,$AF7:$AF45,-1))+($AF$49-INDEX($AF7:$AF45,_xlfn.XMATCH($AF$49,$AF7:$AF45,-1)))*(INDEX(BF7:BF45,_xlfn.XMATCH($AF$49,$AF7:$AF45,1))-INDEX(BF7:BF45,_xlfn.XMATCH($AF$49,$AF7:$AF45,-1)))</f>
        <v>1048.9005496149446</v>
      </c>
      <c r="BG49" s="108" cm="1">
        <f t="array" ref="BG49">INDEX(BG7:BG45,_xlfn.XMATCH($AF$49,$AF7:$AF45,-1))+($AF$49-INDEX($AF7:$AF45,_xlfn.XMATCH($AF$49,$AF7:$AF45,-1)))*(INDEX(BG7:BG45,_xlfn.XMATCH($AF$49,$AF7:$AF45,1))-INDEX(BG7:BG45,_xlfn.XMATCH($AF$49,$AF7:$AF45,-1)))</f>
        <v>1097.7446209282966</v>
      </c>
      <c r="BH49" s="108" cm="1">
        <f t="array" ref="BH49">INDEX(BH7:BH45,_xlfn.XMATCH($AF$49,$AF7:$AF45,-1))+($AF$49-INDEX($AF7:$AF45,_xlfn.XMATCH($AF$49,$AF7:$AF45,-1)))*(INDEX(BH7:BH45,_xlfn.XMATCH($AF$49,$AF7:$AF45,1))-INDEX(BH7:BH45,_xlfn.XMATCH($AF$49,$AF7:$AF45,-1)))</f>
        <v>1146.5886922416487</v>
      </c>
      <c r="BI49" s="108" cm="1">
        <f t="array" ref="BI49">INDEX(BI7:BI45,_xlfn.XMATCH($AF$49,$AF7:$AF45,-1))+($AF$49-INDEX($AF7:$AF45,_xlfn.XMATCH($AF$49,$AF7:$AF45,-1)))*(INDEX(BI7:BI45,_xlfn.XMATCH($AF$49,$AF7:$AF45,1))-INDEX(BI7:BI45,_xlfn.XMATCH($AF$49,$AF7:$AF45,-1)))</f>
        <v>1195.4327635550007</v>
      </c>
      <c r="BJ49" s="108" cm="1">
        <f t="array" ref="BJ49">INDEX(BJ7:BJ45,_xlfn.XMATCH($AF$49,$AF7:$AF45,-1))+($AF$49-INDEX($AF7:$AF45,_xlfn.XMATCH($AF$49,$AF7:$AF45,-1)))*(INDEX(BJ7:BJ45,_xlfn.XMATCH($AF$49,$AF7:$AF45,1))-INDEX(BJ7:BJ45,_xlfn.XMATCH($AF$49,$AF7:$AF45,-1)))</f>
        <v>1244.2768348683528</v>
      </c>
      <c r="BK49" s="108" cm="1">
        <f t="array" ref="BK49">INDEX(BK7:BK45,_xlfn.XMATCH($AF$49,$AF7:$AF45,-1))+($AF$49-INDEX($AF7:$AF45,_xlfn.XMATCH($AF$49,$AF7:$AF45,-1)))*(INDEX(BK7:BK45,_xlfn.XMATCH($AF$49,$AF7:$AF45,1))-INDEX(BK7:BK45,_xlfn.XMATCH($AF$49,$AF7:$AF45,-1)))</f>
        <v>1293.1209061817049</v>
      </c>
      <c r="BL49" s="108" cm="1">
        <f t="array" ref="BL49">INDEX(BL7:BL45,_xlfn.XMATCH($AF$49,$AF7:$AF45,-1))+($AF$49-INDEX($AF7:$AF45,_xlfn.XMATCH($AF$49,$AF7:$AF45,-1)))*(INDEX(BL7:BL45,_xlfn.XMATCH($AF$49,$AF7:$AF45,1))-INDEX(BL7:BL45,_xlfn.XMATCH($AF$49,$AF7:$AF45,-1)))</f>
        <v>1341.9649774950569</v>
      </c>
      <c r="BM49" s="108" cm="1">
        <f t="array" ref="BM49">INDEX(BM7:BM45,_xlfn.XMATCH($AF$49,$AF7:$AF45,-1))+($AF$49-INDEX($AF7:$AF45,_xlfn.XMATCH($AF$49,$AF7:$AF45,-1)))*(INDEX(BM7:BM45,_xlfn.XMATCH($AF$49,$AF7:$AF45,1))-INDEX(BM7:BM45,_xlfn.XMATCH($AF$49,$AF7:$AF45,-1)))</f>
        <v>1390.809048808409</v>
      </c>
      <c r="BN49" s="108" cm="1">
        <f t="array" ref="BN49">INDEX(BN7:BN45,_xlfn.XMATCH($AF$49,$AF7:$AF45,-1))+($AF$49-INDEX($AF7:$AF45,_xlfn.XMATCH($AF$49,$AF7:$AF45,-1)))*(INDEX(BN7:BN45,_xlfn.XMATCH($AF$49,$AF7:$AF45,1))-INDEX(BN7:BN45,_xlfn.XMATCH($AF$49,$AF7:$AF45,-1)))</f>
        <v>1439.653120121761</v>
      </c>
      <c r="BO49" s="108" cm="1">
        <f t="array" ref="BO49">INDEX(BO7:BO45,_xlfn.XMATCH($AF$49,$AF7:$AF45,-1))+($AF$49-INDEX($AF7:$AF45,_xlfn.XMATCH($AF$49,$AF7:$AF45,-1)))*(INDEX(BO7:BO45,_xlfn.XMATCH($AF$49,$AF7:$AF45,1))-INDEX(BO7:BO45,_xlfn.XMATCH($AF$49,$AF7:$AF45,-1)))</f>
        <v>1488.4971914351131</v>
      </c>
      <c r="BP49" s="108" cm="1">
        <f t="array" ref="BP49">INDEX(BP7:BP45,_xlfn.XMATCH($AF$49,$AF7:$AF45,-1))+($AF$49-INDEX($AF7:$AF45,_xlfn.XMATCH($AF$49,$AF7:$AF45,-1)))*(INDEX(BP7:BP45,_xlfn.XMATCH($AF$49,$AF7:$AF45,1))-INDEX(BP7:BP45,_xlfn.XMATCH($AF$49,$AF7:$AF45,-1)))</f>
        <v>1537.3412627484652</v>
      </c>
      <c r="BQ49" s="108" cm="1">
        <f t="array" ref="BQ49">INDEX(BQ7:BQ45,_xlfn.XMATCH($AF$49,$AF7:$AF45,-1))+($AF$49-INDEX($AF7:$AF45,_xlfn.XMATCH($AF$49,$AF7:$AF45,-1)))*(INDEX(BQ7:BQ45,_xlfn.XMATCH($AF$49,$AF7:$AF45,1))-INDEX(BQ7:BQ45,_xlfn.XMATCH($AF$49,$AF7:$AF45,-1)))</f>
        <v>1586.1853340618172</v>
      </c>
      <c r="BR49" s="108" cm="1">
        <f t="array" ref="BR49">INDEX(BR7:BR45,_xlfn.XMATCH($AF$49,$AF7:$AF45,-1))+($AF$49-INDEX($AF7:$AF45,_xlfn.XMATCH($AF$49,$AF7:$AF45,-1)))*(INDEX(BR7:BR45,_xlfn.XMATCH($AF$49,$AF7:$AF45,1))-INDEX(BR7:BR45,_xlfn.XMATCH($AF$49,$AF7:$AF45,-1)))</f>
        <v>1635.0294053751693</v>
      </c>
      <c r="BS49" s="108" cm="1">
        <f t="array" ref="BS49">INDEX(BS7:BS45,_xlfn.XMATCH($AF$49,$AF7:$AF45,-1))+($AF$49-INDEX($AF7:$AF45,_xlfn.XMATCH($AF$49,$AF7:$AF45,-1)))*(INDEX(BS7:BS45,_xlfn.XMATCH($AF$49,$AF7:$AF45,1))-INDEX(BS7:BS45,_xlfn.XMATCH($AF$49,$AF7:$AF45,-1)))</f>
        <v>1683.8734766885214</v>
      </c>
      <c r="BT49" s="108" cm="1">
        <f t="array" ref="BT49">INDEX(BT7:BT45,_xlfn.XMATCH($AF$49,$AF7:$AF45,-1))+($AF$49-INDEX($AF7:$AF45,_xlfn.XMATCH($AF$49,$AF7:$AF45,-1)))*(INDEX(BT7:BT45,_xlfn.XMATCH($AF$49,$AF7:$AF45,1))-INDEX(BT7:BT45,_xlfn.XMATCH($AF$49,$AF7:$AF45,-1)))</f>
        <v>1732.7175480018734</v>
      </c>
      <c r="BU49" s="108" cm="1">
        <f t="array" ref="BU49">INDEX(BU7:BU45,_xlfn.XMATCH($AF$49,$AF7:$AF45,-1))+($AF$49-INDEX($AF7:$AF45,_xlfn.XMATCH($AF$49,$AF7:$AF45,-1)))*(INDEX(BU7:BU45,_xlfn.XMATCH($AF$49,$AF7:$AF45,1))-INDEX(BU7:BU45,_xlfn.XMATCH($AF$49,$AF7:$AF45,-1)))</f>
        <v>1781.5616193152255</v>
      </c>
      <c r="BV49" s="108" cm="1">
        <f t="array" ref="BV49">INDEX(BV7:BV45,_xlfn.XMATCH($AF$49,$AF7:$AF45,-1))+($AF$49-INDEX($AF7:$AF45,_xlfn.XMATCH($AF$49,$AF7:$AF45,-1)))*(INDEX(BV7:BV45,_xlfn.XMATCH($AF$49,$AF7:$AF45,1))-INDEX(BV7:BV45,_xlfn.XMATCH($AF$49,$AF7:$AF45,-1)))</f>
        <v>1830.4056906285775</v>
      </c>
      <c r="BW49" s="108" cm="1">
        <f t="array" ref="BW49">INDEX(BW7:BW45,_xlfn.XMATCH($AF$49,$AF7:$AF45,-1))+($AF$49-INDEX($AF7:$AF45,_xlfn.XMATCH($AF$49,$AF7:$AF45,-1)))*(INDEX(BW7:BW45,_xlfn.XMATCH($AF$49,$AF7:$AF45,1))-INDEX(BW7:BW45,_xlfn.XMATCH($AF$49,$AF7:$AF45,-1)))</f>
        <v>1879.2497619419296</v>
      </c>
      <c r="BX49" s="108" cm="1">
        <f t="array" ref="BX49">INDEX(BX7:BX45,_xlfn.XMATCH($AF$49,$AF7:$AF45,-1))+($AF$49-INDEX($AF7:$AF45,_xlfn.XMATCH($AF$49,$AF7:$AF45,-1)))*(INDEX(BX7:BX45,_xlfn.XMATCH($AF$49,$AF7:$AF45,1))-INDEX(BX7:BX45,_xlfn.XMATCH($AF$49,$AF7:$AF45,-1)))</f>
        <v>1928.0938332552814</v>
      </c>
      <c r="BY49" s="108" cm="1">
        <f t="array" ref="BY49">INDEX(BY7:BY45,_xlfn.XMATCH($AF$49,$AF7:$AF45,-1))+($AF$49-INDEX($AF7:$AF45,_xlfn.XMATCH($AF$49,$AF7:$AF45,-1)))*(INDEX(BY7:BY45,_xlfn.XMATCH($AF$49,$AF7:$AF45,1))-INDEX(BY7:BY45,_xlfn.XMATCH($AF$49,$AF7:$AF45,-1)))</f>
        <v>1976.9379045686337</v>
      </c>
      <c r="BZ49" s="108" cm="1">
        <f t="array" ref="BZ49">INDEX(BZ7:BZ45,_xlfn.XMATCH($AF$49,$AF7:$AF45,-1))+($AF$49-INDEX($AF7:$AF45,_xlfn.XMATCH($AF$49,$AF7:$AF45,-1)))*(INDEX(BZ7:BZ45,_xlfn.XMATCH($AF$49,$AF7:$AF45,1))-INDEX(BZ7:BZ45,_xlfn.XMATCH($AF$49,$AF7:$AF45,-1)))</f>
        <v>2025.781975881986</v>
      </c>
      <c r="CA49" s="108" cm="1">
        <f t="array" ref="CA49">INDEX(CA7:CA45,_xlfn.XMATCH($AF$49,$AF7:$AF45,-1))+($AF$49-INDEX($AF7:$AF45,_xlfn.XMATCH($AF$49,$AF7:$AF45,-1)))*(INDEX(CA7:CA45,_xlfn.XMATCH($AF$49,$AF7:$AF45,1))-INDEX(CA7:CA45,_xlfn.XMATCH($AF$49,$AF7:$AF45,-1)))</f>
        <v>2074.6260471953378</v>
      </c>
      <c r="CB49" s="108" cm="1">
        <f t="array" ref="CB49">INDEX(CB7:CB45,_xlfn.XMATCH($AF$49,$AF7:$AF45,-1))+($AF$49-INDEX($AF7:$AF45,_xlfn.XMATCH($AF$49,$AF7:$AF45,-1)))*(INDEX(CB7:CB45,_xlfn.XMATCH($AF$49,$AF7:$AF45,1))-INDEX(CB7:CB45,_xlfn.XMATCH($AF$49,$AF7:$AF45,-1)))</f>
        <v>2123.4701185086897</v>
      </c>
      <c r="CC49" s="108" cm="1">
        <f t="array" ref="CC49">INDEX(CC7:CC45,_xlfn.XMATCH($AF$49,$AF7:$AF45,-1))+($AF$49-INDEX($AF7:$AF45,_xlfn.XMATCH($AF$49,$AF7:$AF45,-1)))*(INDEX(CC7:CC45,_xlfn.XMATCH($AF$49,$AF7:$AF45,1))-INDEX(CC7:CC45,_xlfn.XMATCH($AF$49,$AF7:$AF45,-1)))</f>
        <v>2172.314189822042</v>
      </c>
      <c r="CD49" s="108" cm="1">
        <f t="array" ref="CD49">INDEX(CD7:CD45,_xlfn.XMATCH($AF$49,$AF7:$AF45,-1))+($AF$49-INDEX($AF7:$AF45,_xlfn.XMATCH($AF$49,$AF7:$AF45,-1)))*(INDEX(CD7:CD45,_xlfn.XMATCH($AF$49,$AF7:$AF45,1))-INDEX(CD7:CD45,_xlfn.XMATCH($AF$49,$AF7:$AF45,-1)))</f>
        <v>2221.1582611353942</v>
      </c>
      <c r="CE49" s="108" cm="1">
        <f t="array" ref="CE49">INDEX(CE7:CE45,_xlfn.XMATCH($AF$49,$AF7:$AF45,-1))+($AF$49-INDEX($AF7:$AF45,_xlfn.XMATCH($AF$49,$AF7:$AF45,-1)))*(INDEX(CE7:CE45,_xlfn.XMATCH($AF$49,$AF7:$AF45,1))-INDEX(CE7:CE45,_xlfn.XMATCH($AF$49,$AF7:$AF45,-1)))</f>
        <v>2270.0023324487461</v>
      </c>
      <c r="CF49" s="108" cm="1">
        <f t="array" ref="CF49">INDEX(CF7:CF45,_xlfn.XMATCH($AF$49,$AF7:$AF45,-1))+($AF$49-INDEX($AF7:$AF45,_xlfn.XMATCH($AF$49,$AF7:$AF45,-1)))*(INDEX(CF7:CF45,_xlfn.XMATCH($AF$49,$AF7:$AF45,1))-INDEX(CF7:CF45,_xlfn.XMATCH($AF$49,$AF7:$AF45,-1)))</f>
        <v>2318.8464037620979</v>
      </c>
      <c r="CG49" s="108" cm="1">
        <f t="array" ref="CG49">INDEX(CG7:CG45,_xlfn.XMATCH($AF$49,$AF7:$AF45,-1))+($AF$49-INDEX($AF7:$AF45,_xlfn.XMATCH($AF$49,$AF7:$AF45,-1)))*(INDEX(CG7:CG45,_xlfn.XMATCH($AF$49,$AF7:$AF45,1))-INDEX(CG7:CG45,_xlfn.XMATCH($AF$49,$AF7:$AF45,-1)))</f>
        <v>2367.6904750754502</v>
      </c>
      <c r="CH49" s="108" cm="1">
        <f t="array" ref="CH49">INDEX(CH7:CH45,_xlfn.XMATCH($AF$49,$AF7:$AF45,-1))+($AF$49-INDEX($AF7:$AF45,_xlfn.XMATCH($AF$49,$AF7:$AF45,-1)))*(INDEX(CH7:CH45,_xlfn.XMATCH($AF$49,$AF7:$AF45,1))-INDEX(CH7:CH45,_xlfn.XMATCH($AF$49,$AF7:$AF45,-1)))</f>
        <v>2416.5345463888025</v>
      </c>
      <c r="CI49" s="108" cm="1">
        <f t="array" ref="CI49">INDEX(CI7:CI45,_xlfn.XMATCH($AF$49,$AF7:$AF45,-1))+($AF$49-INDEX($AF7:$AF45,_xlfn.XMATCH($AF$49,$AF7:$AF45,-1)))*(INDEX(CI7:CI45,_xlfn.XMATCH($AF$49,$AF7:$AF45,1))-INDEX(CI7:CI45,_xlfn.XMATCH($AF$49,$AF7:$AF45,-1)))</f>
        <v>2465.3786177021543</v>
      </c>
      <c r="CJ49" s="108" cm="1">
        <f t="array" ref="CJ49">INDEX(CJ7:CJ45,_xlfn.XMATCH($AF$49,$AF7:$AF45,-1))+($AF$49-INDEX($AF7:$AF45,_xlfn.XMATCH($AF$49,$AF7:$AF45,-1)))*(INDEX(CJ7:CJ45,_xlfn.XMATCH($AF$49,$AF7:$AF45,1))-INDEX(CJ7:CJ45,_xlfn.XMATCH($AF$49,$AF7:$AF45,-1)))</f>
        <v>2514.2226890155061</v>
      </c>
      <c r="CK49" s="108" cm="1">
        <f t="array" ref="CK49">INDEX(CK7:CK45,_xlfn.XMATCH($AF$49,$AF7:$AF45,-1))+($AF$49-INDEX($AF7:$AF45,_xlfn.XMATCH($AF$49,$AF7:$AF45,-1)))*(INDEX(CK7:CK45,_xlfn.XMATCH($AF$49,$AF7:$AF45,1))-INDEX(CK7:CK45,_xlfn.XMATCH($AF$49,$AF7:$AF45,-1)))</f>
        <v>2563.0667603288584</v>
      </c>
      <c r="CL49" s="108" cm="1">
        <f t="array" ref="CL49">INDEX(CL7:CL45,_xlfn.XMATCH($AF$49,$AF7:$AF45,-1))+($AF$49-INDEX($AF7:$AF45,_xlfn.XMATCH($AF$49,$AF7:$AF45,-1)))*(INDEX(CL7:CL45,_xlfn.XMATCH($AF$49,$AF7:$AF45,1))-INDEX(CL7:CL45,_xlfn.XMATCH($AF$49,$AF7:$AF45,-1)))</f>
        <v>2611.9108316422107</v>
      </c>
      <c r="CM49" s="108" cm="1">
        <f t="array" ref="CM49">INDEX(CM7:CM45,_xlfn.XMATCH($AF$49,$AF7:$AF45,-1))+($AF$49-INDEX($AF7:$AF45,_xlfn.XMATCH($AF$49,$AF7:$AF45,-1)))*(INDEX(CM7:CM45,_xlfn.XMATCH($AF$49,$AF7:$AF45,1))-INDEX(CM7:CM45,_xlfn.XMATCH($AF$49,$AF7:$AF45,-1)))</f>
        <v>2660.7549029555626</v>
      </c>
      <c r="CN49" s="108" cm="1">
        <f t="array" ref="CN49">INDEX(CN7:CN45,_xlfn.XMATCH($AF$49,$AF7:$AF45,-1))+($AF$49-INDEX($AF7:$AF45,_xlfn.XMATCH($AF$49,$AF7:$AF45,-1)))*(INDEX(CN7:CN45,_xlfn.XMATCH($AF$49,$AF7:$AF45,1))-INDEX(CN7:CN45,_xlfn.XMATCH($AF$49,$AF7:$AF45,-1)))</f>
        <v>2709.5989742689144</v>
      </c>
      <c r="CO49" s="108" cm="1">
        <f t="array" ref="CO49">INDEX(CO7:CO45,_xlfn.XMATCH($AF$49,$AF7:$AF45,-1))+($AF$49-INDEX($AF7:$AF45,_xlfn.XMATCH($AF$49,$AF7:$AF45,-1)))*(INDEX(CO7:CO45,_xlfn.XMATCH($AF$49,$AF7:$AF45,1))-INDEX(CO7:CO45,_xlfn.XMATCH($AF$49,$AF7:$AF45,-1)))</f>
        <v>2758.4430455822667</v>
      </c>
      <c r="CP49" s="108" cm="1">
        <f t="array" ref="CP49">INDEX(CP7:CP45,_xlfn.XMATCH($AF$49,$AF7:$AF45,-1))+($AF$49-INDEX($AF7:$AF45,_xlfn.XMATCH($AF$49,$AF7:$AF45,-1)))*(INDEX(CP7:CP45,_xlfn.XMATCH($AF$49,$AF7:$AF45,1))-INDEX(CP7:CP45,_xlfn.XMATCH($AF$49,$AF7:$AF45,-1)))</f>
        <v>2807.287116895619</v>
      </c>
      <c r="CQ49" s="108" cm="1">
        <f t="array" ref="CQ49">INDEX(CQ7:CQ45,_xlfn.XMATCH($AF$49,$AF7:$AF45,-1))+($AF$49-INDEX($AF7:$AF45,_xlfn.XMATCH($AF$49,$AF7:$AF45,-1)))*(INDEX(CQ7:CQ45,_xlfn.XMATCH($AF$49,$AF7:$AF45,1))-INDEX(CQ7:CQ45,_xlfn.XMATCH($AF$49,$AF7:$AF45,-1)))</f>
        <v>2856.1311882089708</v>
      </c>
      <c r="CR49" s="108" cm="1">
        <f t="array" ref="CR49">INDEX(CR7:CR45,_xlfn.XMATCH($AF$49,$AF7:$AF45,-1))+($AF$49-INDEX($AF7:$AF45,_xlfn.XMATCH($AF$49,$AF7:$AF45,-1)))*(INDEX(CR7:CR45,_xlfn.XMATCH($AF$49,$AF7:$AF45,1))-INDEX(CR7:CR45,_xlfn.XMATCH($AF$49,$AF7:$AF45,-1)))</f>
        <v>2904.9752595223226</v>
      </c>
      <c r="CS49" s="108" cm="1">
        <f t="array" ref="CS49">INDEX(CS7:CS45,_xlfn.XMATCH($AF$49,$AF7:$AF45,-1))+($AF$49-INDEX($AF7:$AF45,_xlfn.XMATCH($AF$49,$AF7:$AF45,-1)))*(INDEX(CS7:CS45,_xlfn.XMATCH($AF$49,$AF7:$AF45,1))-INDEX(CS7:CS45,_xlfn.XMATCH($AF$49,$AF7:$AF45,-1)))</f>
        <v>2953.8193308356749</v>
      </c>
      <c r="CT49" s="108" cm="1">
        <f t="array" ref="CT49">INDEX(CT7:CT45,_xlfn.XMATCH($AF$49,$AF7:$AF45,-1))+($AF$49-INDEX($AF7:$AF45,_xlfn.XMATCH($AF$49,$AF7:$AF45,-1)))*(INDEX(CT7:CT45,_xlfn.XMATCH($AF$49,$AF7:$AF45,1))-INDEX(CT7:CT45,_xlfn.XMATCH($AF$49,$AF7:$AF45,-1)))</f>
        <v>3002.6634021490272</v>
      </c>
      <c r="CU49" s="108" cm="1">
        <f t="array" ref="CU49">INDEX(CU7:CU45,_xlfn.XMATCH($AF$49,$AF7:$AF45,-1))+($AF$49-INDEX($AF7:$AF45,_xlfn.XMATCH($AF$49,$AF7:$AF45,-1)))*(INDEX(CU7:CU45,_xlfn.XMATCH($AF$49,$AF7:$AF45,1))-INDEX(CU7:CU45,_xlfn.XMATCH($AF$49,$AF7:$AF45,-1)))</f>
        <v>3051.507473462379</v>
      </c>
      <c r="CV49" s="108" cm="1">
        <f t="array" ref="CV49">INDEX(CV7:CV45,_xlfn.XMATCH($AF$49,$AF7:$AF45,-1))+($AF$49-INDEX($AF7:$AF45,_xlfn.XMATCH($AF$49,$AF7:$AF45,-1)))*(INDEX(CV7:CV45,_xlfn.XMATCH($AF$49,$AF7:$AF45,1))-INDEX(CV7:CV45,_xlfn.XMATCH($AF$49,$AF7:$AF45,-1)))</f>
        <v>3100.3515447757309</v>
      </c>
      <c r="CW49" s="108" cm="1">
        <f t="array" ref="CW49">INDEX(CW7:CW45,_xlfn.XMATCH($AF$49,$AF7:$AF45,-1))+($AF$49-INDEX($AF7:$AF45,_xlfn.XMATCH($AF$49,$AF7:$AF45,-1)))*(INDEX(CW7:CW45,_xlfn.XMATCH($AF$49,$AF7:$AF45,1))-INDEX(CW7:CW45,_xlfn.XMATCH($AF$49,$AF7:$AF45,-1)))</f>
        <v>3149.1956160890832</v>
      </c>
      <c r="CX49" s="108" cm="1">
        <f t="array" ref="CX49">INDEX(CX7:CX45,_xlfn.XMATCH($AF$49,$AF7:$AF45,-1))+($AF$49-INDEX($AF7:$AF45,_xlfn.XMATCH($AF$49,$AF7:$AF45,-1)))*(INDEX(CX7:CX45,_xlfn.XMATCH($AF$49,$AF7:$AF45,1))-INDEX(CX7:CX45,_xlfn.XMATCH($AF$49,$AF7:$AF45,-1)))</f>
        <v>3198.0396874024354</v>
      </c>
      <c r="CY49" s="108" cm="1">
        <f t="array" ref="CY49">INDEX(CY7:CY45,_xlfn.XMATCH($AF$49,$AF7:$AF45,-1))+($AF$49-INDEX($AF7:$AF45,_xlfn.XMATCH($AF$49,$AF7:$AF45,-1)))*(INDEX(CY7:CY45,_xlfn.XMATCH($AF$49,$AF7:$AF45,1))-INDEX(CY7:CY45,_xlfn.XMATCH($AF$49,$AF7:$AF45,-1)))</f>
        <v>3246.8837587157873</v>
      </c>
      <c r="CZ49" s="108" cm="1">
        <f t="array" ref="CZ49">INDEX(CZ7:CZ45,_xlfn.XMATCH($AF$49,$AF7:$AF45,-1))+($AF$49-INDEX($AF7:$AF45,_xlfn.XMATCH($AF$49,$AF7:$AF45,-1)))*(INDEX(CZ7:CZ45,_xlfn.XMATCH($AF$49,$AF7:$AF45,1))-INDEX(CZ7:CZ45,_xlfn.XMATCH($AF$49,$AF7:$AF45,-1)))</f>
        <v>3295.7278300291391</v>
      </c>
      <c r="DA49" s="108" cm="1">
        <f t="array" ref="DA49">INDEX(DA7:DA45,_xlfn.XMATCH($AF$49,$AF7:$AF45,-1))+($AF$49-INDEX($AF7:$AF45,_xlfn.XMATCH($AF$49,$AF7:$AF45,-1)))*(INDEX(DA7:DA45,_xlfn.XMATCH($AF$49,$AF7:$AF45,1))-INDEX(DA7:DA45,_xlfn.XMATCH($AF$49,$AF7:$AF45,-1)))</f>
        <v>3344.5719013424914</v>
      </c>
    </row>
    <row r="50" spans="23:105" x14ac:dyDescent="0.25">
      <c r="AF50" s="108">
        <v>30</v>
      </c>
      <c r="AG50" s="108" cm="1">
        <f t="array" ref="AG50">INDEX(AG8:AG46,_xlfn.XMATCH($AF$50,$AF8:$AF46,-1))+($AF$50-INDEX($AF8:$AF46,_xlfn.XMATCH($AF$50,$AF8:$AF46,-1)))*(INDEX(AG8:AG46,_xlfn.XMATCH($AF$50,$AF8:$AF46,1))-INDEX(AG8:AG46,_xlfn.XMATCH($AF$50,$AF8:$AF46,-1)))</f>
        <v>-201.84071183265678</v>
      </c>
      <c r="AH50" s="108" cm="1">
        <f t="array" ref="AH50">INDEX(AH8:AH46,_xlfn.XMATCH($AF$50,$AF8:$AF46,-1))+($AF$50-INDEX($AF8:$AF46,_xlfn.XMATCH($AF$50,$AF8:$AF46,-1)))*(INDEX(AH8:AH46,_xlfn.XMATCH($AF$50,$AF8:$AF46,1))-INDEX(AH8:AH46,_xlfn.XMATCH($AF$50,$AF8:$AF46,-1)))</f>
        <v>-153.09096940368394</v>
      </c>
      <c r="AI50" s="108" cm="1">
        <f t="array" ref="AI50">INDEX(AI8:AI46,_xlfn.XMATCH($AF$50,$AF8:$AF46,-1))+($AF$50-INDEX($AF8:$AF46,_xlfn.XMATCH($AF$50,$AF8:$AF46,-1)))*(INDEX(AI8:AI46,_xlfn.XMATCH($AF$50,$AF8:$AF46,1))-INDEX(AI8:AI46,_xlfn.XMATCH($AF$50,$AF8:$AF46,-1)))</f>
        <v>-104.34122697471111</v>
      </c>
      <c r="AJ50" s="108" cm="1">
        <f t="array" ref="AJ50">INDEX(AJ8:AJ46,_xlfn.XMATCH($AF$50,$AF8:$AF46,-1))+($AF$50-INDEX($AF8:$AF46,_xlfn.XMATCH($AF$50,$AF8:$AF46,-1)))*(INDEX(AJ8:AJ46,_xlfn.XMATCH($AF$50,$AF8:$AF46,1))-INDEX(AJ8:AJ46,_xlfn.XMATCH($AF$50,$AF8:$AF46,-1)))</f>
        <v>-55.591484545738268</v>
      </c>
      <c r="AK50" s="108" cm="1">
        <f t="array" ref="AK50">INDEX(AK8:AK46,_xlfn.XMATCH($AF$50,$AF8:$AF46,-1))+($AF$50-INDEX($AF8:$AF46,_xlfn.XMATCH($AF$50,$AF8:$AF46,-1)))*(INDEX(AK8:AK46,_xlfn.XMATCH($AF$50,$AF8:$AF46,1))-INDEX(AK8:AK46,_xlfn.XMATCH($AF$50,$AF8:$AF46,-1)))</f>
        <v>-6.8417421167654311</v>
      </c>
      <c r="AL50" s="108" cm="1">
        <f t="array" ref="AL50">INDEX(AL8:AL46,_xlfn.XMATCH($AF$50,$AF8:$AF46,-1))+($AF$50-INDEX($AF8:$AF46,_xlfn.XMATCH($AF$50,$AF8:$AF46,-1)))*(INDEX(AL8:AL46,_xlfn.XMATCH($AF$50,$AF8:$AF46,1))-INDEX(AL8:AL46,_xlfn.XMATCH($AF$50,$AF8:$AF46,-1)))</f>
        <v>41.908000312207406</v>
      </c>
      <c r="AM50" s="108" cm="1">
        <f t="array" ref="AM50">INDEX(AM8:AM46,_xlfn.XMATCH($AF$50,$AF8:$AF46,-1))+($AF$50-INDEX($AF8:$AF46,_xlfn.XMATCH($AF$50,$AF8:$AF46,-1)))*(INDEX(AM8:AM46,_xlfn.XMATCH($AF$50,$AF8:$AF46,1))-INDEX(AM8:AM46,_xlfn.XMATCH($AF$50,$AF8:$AF46,-1)))</f>
        <v>90.657742741180243</v>
      </c>
      <c r="AN50" s="108" cm="1">
        <f t="array" ref="AN50">INDEX(AN8:AN46,_xlfn.XMATCH($AF$50,$AF8:$AF46,-1))+($AF$50-INDEX($AF8:$AF46,_xlfn.XMATCH($AF$50,$AF8:$AF46,-1)))*(INDEX(AN8:AN46,_xlfn.XMATCH($AF$50,$AF8:$AF46,1))-INDEX(AN8:AN46,_xlfn.XMATCH($AF$50,$AF8:$AF46,-1)))</f>
        <v>139.40748517015311</v>
      </c>
      <c r="AO50" s="108" cm="1">
        <f t="array" ref="AO50">INDEX(AO8:AO46,_xlfn.XMATCH($AF$50,$AF8:$AF46,-1))+($AF$50-INDEX($AF8:$AF46,_xlfn.XMATCH($AF$50,$AF8:$AF46,-1)))*(INDEX(AO8:AO46,_xlfn.XMATCH($AF$50,$AF8:$AF46,1))-INDEX(AO8:AO46,_xlfn.XMATCH($AF$50,$AF8:$AF46,-1)))</f>
        <v>188.15722759912592</v>
      </c>
      <c r="AP50" s="108" cm="1">
        <f t="array" ref="AP50">INDEX(AP8:AP46,_xlfn.XMATCH($AF$50,$AF8:$AF46,-1))+($AF$50-INDEX($AF8:$AF46,_xlfn.XMATCH($AF$50,$AF8:$AF46,-1)))*(INDEX(AP8:AP46,_xlfn.XMATCH($AF$50,$AF8:$AF46,1))-INDEX(AP8:AP46,_xlfn.XMATCH($AF$50,$AF8:$AF46,-1)))</f>
        <v>236.90697002809873</v>
      </c>
      <c r="AQ50" s="108" cm="1">
        <f t="array" ref="AQ50">INDEX(AQ8:AQ46,_xlfn.XMATCH($AF$50,$AF8:$AF46,-1))+($AF$50-INDEX($AF8:$AF46,_xlfn.XMATCH($AF$50,$AF8:$AF46,-1)))*(INDEX(AQ8:AQ46,_xlfn.XMATCH($AF$50,$AF8:$AF46,1))-INDEX(AQ8:AQ46,_xlfn.XMATCH($AF$50,$AF8:$AF46,-1)))</f>
        <v>285.65671245707159</v>
      </c>
      <c r="AR50" s="108" cm="1">
        <f t="array" ref="AR50">INDEX(AR8:AR46,_xlfn.XMATCH($AF$50,$AF8:$AF46,-1))+($AF$50-INDEX($AF8:$AF46,_xlfn.XMATCH($AF$50,$AF8:$AF46,-1)))*(INDEX(AR8:AR46,_xlfn.XMATCH($AF$50,$AF8:$AF46,1))-INDEX(AR8:AR46,_xlfn.XMATCH($AF$50,$AF8:$AF46,-1)))</f>
        <v>334.40645488604446</v>
      </c>
      <c r="AS50" s="108" cm="1">
        <f t="array" ref="AS50">INDEX(AS8:AS46,_xlfn.XMATCH($AF$50,$AF8:$AF46,-1))+($AF$50-INDEX($AF8:$AF46,_xlfn.XMATCH($AF$50,$AF8:$AF46,-1)))*(INDEX(AS8:AS46,_xlfn.XMATCH($AF$50,$AF8:$AF46,1))-INDEX(AS8:AS46,_xlfn.XMATCH($AF$50,$AF8:$AF46,-1)))</f>
        <v>383.15619731501727</v>
      </c>
      <c r="AT50" s="108" cm="1">
        <f t="array" ref="AT50">INDEX(AT8:AT46,_xlfn.XMATCH($AF$50,$AF8:$AF46,-1))+($AF$50-INDEX($AF8:$AF46,_xlfn.XMATCH($AF$50,$AF8:$AF46,-1)))*(INDEX(AT8:AT46,_xlfn.XMATCH($AF$50,$AF8:$AF46,1))-INDEX(AT8:AT46,_xlfn.XMATCH($AF$50,$AF8:$AF46,-1)))</f>
        <v>431.90593974399007</v>
      </c>
      <c r="AU50" s="108" cm="1">
        <f t="array" ref="AU50">INDEX(AU8:AU46,_xlfn.XMATCH($AF$50,$AF8:$AF46,-1))+($AF$50-INDEX($AF8:$AF46,_xlfn.XMATCH($AF$50,$AF8:$AF46,-1)))*(INDEX(AU8:AU46,_xlfn.XMATCH($AF$50,$AF8:$AF46,1))-INDEX(AU8:AU46,_xlfn.XMATCH($AF$50,$AF8:$AF46,-1)))</f>
        <v>480.655682172963</v>
      </c>
      <c r="AV50" s="108" cm="1">
        <f t="array" ref="AV50">INDEX(AV8:AV46,_xlfn.XMATCH($AF$50,$AF8:$AF46,-1))+($AF$50-INDEX($AF8:$AF46,_xlfn.XMATCH($AF$50,$AF8:$AF46,-1)))*(INDEX(AV8:AV46,_xlfn.XMATCH($AF$50,$AF8:$AF46,1))-INDEX(AV8:AV46,_xlfn.XMATCH($AF$50,$AF8:$AF46,-1)))</f>
        <v>529.40542460193581</v>
      </c>
      <c r="AW50" s="108" cm="1">
        <f t="array" ref="AW50">INDEX(AW8:AW46,_xlfn.XMATCH($AF$50,$AF8:$AF46,-1))+($AF$50-INDEX($AF8:$AF46,_xlfn.XMATCH($AF$50,$AF8:$AF46,-1)))*(INDEX(AW8:AW46,_xlfn.XMATCH($AF$50,$AF8:$AF46,1))-INDEX(AW8:AW46,_xlfn.XMATCH($AF$50,$AF8:$AF46,-1)))</f>
        <v>578.15516703090861</v>
      </c>
      <c r="AX50" s="108" cm="1">
        <f t="array" ref="AX50">INDEX(AX8:AX46,_xlfn.XMATCH($AF$50,$AF8:$AF46,-1))+($AF$50-INDEX($AF8:$AF46,_xlfn.XMATCH($AF$50,$AF8:$AF46,-1)))*(INDEX(AX8:AX46,_xlfn.XMATCH($AF$50,$AF8:$AF46,1))-INDEX(AX8:AX46,_xlfn.XMATCH($AF$50,$AF8:$AF46,-1)))</f>
        <v>626.90490945988142</v>
      </c>
      <c r="AY50" s="108" cm="1">
        <f t="array" ref="AY50">INDEX(AY8:AY46,_xlfn.XMATCH($AF$50,$AF8:$AF46,-1))+($AF$50-INDEX($AF8:$AF46,_xlfn.XMATCH($AF$50,$AF8:$AF46,-1)))*(INDEX(AY8:AY46,_xlfn.XMATCH($AF$50,$AF8:$AF46,1))-INDEX(AY8:AY46,_xlfn.XMATCH($AF$50,$AF8:$AF46,-1)))</f>
        <v>675.65465188885423</v>
      </c>
      <c r="AZ50" s="108" cm="1">
        <f t="array" ref="AZ50">INDEX(AZ8:AZ46,_xlfn.XMATCH($AF$50,$AF8:$AF46,-1))+($AF$50-INDEX($AF8:$AF46,_xlfn.XMATCH($AF$50,$AF8:$AF46,-1)))*(INDEX(AZ8:AZ46,_xlfn.XMATCH($AF$50,$AF8:$AF46,1))-INDEX(AZ8:AZ46,_xlfn.XMATCH($AF$50,$AF8:$AF46,-1)))</f>
        <v>724.40439431782715</v>
      </c>
      <c r="BA50" s="108" cm="1">
        <f t="array" ref="BA50">INDEX(BA8:BA46,_xlfn.XMATCH($AF$50,$AF8:$AF46,-1))+($AF$50-INDEX($AF8:$AF46,_xlfn.XMATCH($AF$50,$AF8:$AF46,-1)))*(INDEX(BA8:BA46,_xlfn.XMATCH($AF$50,$AF8:$AF46,1))-INDEX(BA8:BA46,_xlfn.XMATCH($AF$50,$AF8:$AF46,-1)))</f>
        <v>773.15413674679996</v>
      </c>
      <c r="BB50" s="108" cm="1">
        <f t="array" ref="BB50">INDEX(BB8:BB46,_xlfn.XMATCH($AF$50,$AF8:$AF46,-1))+($AF$50-INDEX($AF8:$AF46,_xlfn.XMATCH($AF$50,$AF8:$AF46,-1)))*(INDEX(BB8:BB46,_xlfn.XMATCH($AF$50,$AF8:$AF46,1))-INDEX(BB8:BB46,_xlfn.XMATCH($AF$50,$AF8:$AF46,-1)))</f>
        <v>821.90387917577277</v>
      </c>
      <c r="BC50" s="108" cm="1">
        <f t="array" ref="BC50">INDEX(BC8:BC46,_xlfn.XMATCH($AF$50,$AF8:$AF46,-1))+($AF$50-INDEX($AF8:$AF46,_xlfn.XMATCH($AF$50,$AF8:$AF46,-1)))*(INDEX(BC8:BC46,_xlfn.XMATCH($AF$50,$AF8:$AF46,1))-INDEX(BC8:BC46,_xlfn.XMATCH($AF$50,$AF8:$AF46,-1)))</f>
        <v>870.65362160474569</v>
      </c>
      <c r="BD50" s="108" cm="1">
        <f t="array" ref="BD50">INDEX(BD8:BD46,_xlfn.XMATCH($AF$50,$AF8:$AF46,-1))+($AF$50-INDEX($AF8:$AF46,_xlfn.XMATCH($AF$50,$AF8:$AF46,-1)))*(INDEX(BD8:BD46,_xlfn.XMATCH($AF$50,$AF8:$AF46,1))-INDEX(BD8:BD46,_xlfn.XMATCH($AF$50,$AF8:$AF46,-1)))</f>
        <v>919.40336403371839</v>
      </c>
      <c r="BE50" s="108" cm="1">
        <f t="array" ref="BE50">INDEX(BE8:BE46,_xlfn.XMATCH($AF$50,$AF8:$AF46,-1))+($AF$50-INDEX($AF8:$AF46,_xlfn.XMATCH($AF$50,$AF8:$AF46,-1)))*(INDEX(BE8:BE46,_xlfn.XMATCH($AF$50,$AF8:$AF46,1))-INDEX(BE8:BE46,_xlfn.XMATCH($AF$50,$AF8:$AF46,-1)))</f>
        <v>968.15310646269131</v>
      </c>
      <c r="BF50" s="108" cm="1">
        <f t="array" ref="BF50">INDEX(BF8:BF46,_xlfn.XMATCH($AF$50,$AF8:$AF46,-1))+($AF$50-INDEX($AF8:$AF46,_xlfn.XMATCH($AF$50,$AF8:$AF46,-1)))*(INDEX(BF8:BF46,_xlfn.XMATCH($AF$50,$AF8:$AF46,1))-INDEX(BF8:BF46,_xlfn.XMATCH($AF$50,$AF8:$AF46,-1)))</f>
        <v>1016.9028488916642</v>
      </c>
      <c r="BG50" s="108" cm="1">
        <f t="array" ref="BG50">INDEX(BG8:BG46,_xlfn.XMATCH($AF$50,$AF8:$AF46,-1))+($AF$50-INDEX($AF8:$AF46,_xlfn.XMATCH($AF$50,$AF8:$AF46,-1)))*(INDEX(BG8:BG46,_xlfn.XMATCH($AF$50,$AF8:$AF46,1))-INDEX(BG8:BG46,_xlfn.XMATCH($AF$50,$AF8:$AF46,-1)))</f>
        <v>1065.6525913206369</v>
      </c>
      <c r="BH50" s="108" cm="1">
        <f t="array" ref="BH50">INDEX(BH8:BH46,_xlfn.XMATCH($AF$50,$AF8:$AF46,-1))+($AF$50-INDEX($AF8:$AF46,_xlfn.XMATCH($AF$50,$AF8:$AF46,-1)))*(INDEX(BH8:BH46,_xlfn.XMATCH($AF$50,$AF8:$AF46,1))-INDEX(BH8:BH46,_xlfn.XMATCH($AF$50,$AF8:$AF46,-1)))</f>
        <v>1114.4023337496099</v>
      </c>
      <c r="BI50" s="108" cm="1">
        <f t="array" ref="BI50">INDEX(BI8:BI46,_xlfn.XMATCH($AF$50,$AF8:$AF46,-1))+($AF$50-INDEX($AF8:$AF46,_xlfn.XMATCH($AF$50,$AF8:$AF46,-1)))*(INDEX(BI8:BI46,_xlfn.XMATCH($AF$50,$AF8:$AF46,1))-INDEX(BI8:BI46,_xlfn.XMATCH($AF$50,$AF8:$AF46,-1)))</f>
        <v>1163.1520761785828</v>
      </c>
      <c r="BJ50" s="108" cm="1">
        <f t="array" ref="BJ50">INDEX(BJ8:BJ46,_xlfn.XMATCH($AF$50,$AF8:$AF46,-1))+($AF$50-INDEX($AF8:$AF46,_xlfn.XMATCH($AF$50,$AF8:$AF46,-1)))*(INDEX(BJ8:BJ46,_xlfn.XMATCH($AF$50,$AF8:$AF46,1))-INDEX(BJ8:BJ46,_xlfn.XMATCH($AF$50,$AF8:$AF46,-1)))</f>
        <v>1211.9018186075555</v>
      </c>
      <c r="BK50" s="108" cm="1">
        <f t="array" ref="BK50">INDEX(BK8:BK46,_xlfn.XMATCH($AF$50,$AF8:$AF46,-1))+($AF$50-INDEX($AF8:$AF46,_xlfn.XMATCH($AF$50,$AF8:$AF46,-1)))*(INDEX(BK8:BK46,_xlfn.XMATCH($AF$50,$AF8:$AF46,1))-INDEX(BK8:BK46,_xlfn.XMATCH($AF$50,$AF8:$AF46,-1)))</f>
        <v>1260.6515610365284</v>
      </c>
      <c r="BL50" s="108" cm="1">
        <f t="array" ref="BL50">INDEX(BL8:BL46,_xlfn.XMATCH($AF$50,$AF8:$AF46,-1))+($AF$50-INDEX($AF8:$AF46,_xlfn.XMATCH($AF$50,$AF8:$AF46,-1)))*(INDEX(BL8:BL46,_xlfn.XMATCH($AF$50,$AF8:$AF46,1))-INDEX(BL8:BL46,_xlfn.XMATCH($AF$50,$AF8:$AF46,-1)))</f>
        <v>1309.4013034655011</v>
      </c>
      <c r="BM50" s="108" cm="1">
        <f t="array" ref="BM50">INDEX(BM8:BM46,_xlfn.XMATCH($AF$50,$AF8:$AF46,-1))+($AF$50-INDEX($AF8:$AF46,_xlfn.XMATCH($AF$50,$AF8:$AF46,-1)))*(INDEX(BM8:BM46,_xlfn.XMATCH($AF$50,$AF8:$AF46,1))-INDEX(BM8:BM46,_xlfn.XMATCH($AF$50,$AF8:$AF46,-1)))</f>
        <v>1358.151045894474</v>
      </c>
      <c r="BN50" s="108" cm="1">
        <f t="array" ref="BN50">INDEX(BN8:BN46,_xlfn.XMATCH($AF$50,$AF8:$AF46,-1))+($AF$50-INDEX($AF8:$AF46,_xlfn.XMATCH($AF$50,$AF8:$AF46,-1)))*(INDEX(BN8:BN46,_xlfn.XMATCH($AF$50,$AF8:$AF46,1))-INDEX(BN8:BN46,_xlfn.XMATCH($AF$50,$AF8:$AF46,-1)))</f>
        <v>1406.9007883234469</v>
      </c>
      <c r="BO50" s="108" cm="1">
        <f t="array" ref="BO50">INDEX(BO8:BO46,_xlfn.XMATCH($AF$50,$AF8:$AF46,-1))+($AF$50-INDEX($AF8:$AF46,_xlfn.XMATCH($AF$50,$AF8:$AF46,-1)))*(INDEX(BO8:BO46,_xlfn.XMATCH($AF$50,$AF8:$AF46,1))-INDEX(BO8:BO46,_xlfn.XMATCH($AF$50,$AF8:$AF46,-1)))</f>
        <v>1455.6505307524196</v>
      </c>
      <c r="BP50" s="108" cm="1">
        <f t="array" ref="BP50">INDEX(BP8:BP46,_xlfn.XMATCH($AF$50,$AF8:$AF46,-1))+($AF$50-INDEX($AF8:$AF46,_xlfn.XMATCH($AF$50,$AF8:$AF46,-1)))*(INDEX(BP8:BP46,_xlfn.XMATCH($AF$50,$AF8:$AF46,1))-INDEX(BP8:BP46,_xlfn.XMATCH($AF$50,$AF8:$AF46,-1)))</f>
        <v>1504.4002731813925</v>
      </c>
      <c r="BQ50" s="108" cm="1">
        <f t="array" ref="BQ50">INDEX(BQ8:BQ46,_xlfn.XMATCH($AF$50,$AF8:$AF46,-1))+($AF$50-INDEX($AF8:$AF46,_xlfn.XMATCH($AF$50,$AF8:$AF46,-1)))*(INDEX(BQ8:BQ46,_xlfn.XMATCH($AF$50,$AF8:$AF46,1))-INDEX(BQ8:BQ46,_xlfn.XMATCH($AF$50,$AF8:$AF46,-1)))</f>
        <v>1553.1500156103652</v>
      </c>
      <c r="BR50" s="108" cm="1">
        <f t="array" ref="BR50">INDEX(BR8:BR46,_xlfn.XMATCH($AF$50,$AF8:$AF46,-1))+($AF$50-INDEX($AF8:$AF46,_xlfn.XMATCH($AF$50,$AF8:$AF46,-1)))*(INDEX(BR8:BR46,_xlfn.XMATCH($AF$50,$AF8:$AF46,1))-INDEX(BR8:BR46,_xlfn.XMATCH($AF$50,$AF8:$AF46,-1)))</f>
        <v>1601.8997580393382</v>
      </c>
      <c r="BS50" s="108" cm="1">
        <f t="array" ref="BS50">INDEX(BS8:BS46,_xlfn.XMATCH($AF$50,$AF8:$AF46,-1))+($AF$50-INDEX($AF8:$AF46,_xlfn.XMATCH($AF$50,$AF8:$AF46,-1)))*(INDEX(BS8:BS46,_xlfn.XMATCH($AF$50,$AF8:$AF46,1))-INDEX(BS8:BS46,_xlfn.XMATCH($AF$50,$AF8:$AF46,-1)))</f>
        <v>1650.6495004683111</v>
      </c>
      <c r="BT50" s="108" cm="1">
        <f t="array" ref="BT50">INDEX(BT8:BT46,_xlfn.XMATCH($AF$50,$AF8:$AF46,-1))+($AF$50-INDEX($AF8:$AF46,_xlfn.XMATCH($AF$50,$AF8:$AF46,-1)))*(INDEX(BT8:BT46,_xlfn.XMATCH($AF$50,$AF8:$AF46,1))-INDEX(BT8:BT46,_xlfn.XMATCH($AF$50,$AF8:$AF46,-1)))</f>
        <v>1699.3992428972838</v>
      </c>
      <c r="BU50" s="108" cm="1">
        <f t="array" ref="BU50">INDEX(BU8:BU46,_xlfn.XMATCH($AF$50,$AF8:$AF46,-1))+($AF$50-INDEX($AF8:$AF46,_xlfn.XMATCH($AF$50,$AF8:$AF46,-1)))*(INDEX(BU8:BU46,_xlfn.XMATCH($AF$50,$AF8:$AF46,1))-INDEX(BU8:BU46,_xlfn.XMATCH($AF$50,$AF8:$AF46,-1)))</f>
        <v>1748.1489853262567</v>
      </c>
      <c r="BV50" s="108" cm="1">
        <f t="array" ref="BV50">INDEX(BV8:BV46,_xlfn.XMATCH($AF$50,$AF8:$AF46,-1))+($AF$50-INDEX($AF8:$AF46,_xlfn.XMATCH($AF$50,$AF8:$AF46,-1)))*(INDEX(BV8:BV46,_xlfn.XMATCH($AF$50,$AF8:$AF46,1))-INDEX(BV8:BV46,_xlfn.XMATCH($AF$50,$AF8:$AF46,-1)))</f>
        <v>1796.8987277552296</v>
      </c>
      <c r="BW50" s="108" cm="1">
        <f t="array" ref="BW50">INDEX(BW8:BW46,_xlfn.XMATCH($AF$50,$AF8:$AF46,-1))+($AF$50-INDEX($AF8:$AF46,_xlfn.XMATCH($AF$50,$AF8:$AF46,-1)))*(INDEX(BW8:BW46,_xlfn.XMATCH($AF$50,$AF8:$AF46,1))-INDEX(BW8:BW46,_xlfn.XMATCH($AF$50,$AF8:$AF46,-1)))</f>
        <v>1845.6484701842023</v>
      </c>
      <c r="BX50" s="108" cm="1">
        <f t="array" ref="BX50">INDEX(BX8:BX46,_xlfn.XMATCH($AF$50,$AF8:$AF46,-1))+($AF$50-INDEX($AF8:$AF46,_xlfn.XMATCH($AF$50,$AF8:$AF46,-1)))*(INDEX(BX8:BX46,_xlfn.XMATCH($AF$50,$AF8:$AF46,1))-INDEX(BX8:BX46,_xlfn.XMATCH($AF$50,$AF8:$AF46,-1)))</f>
        <v>1894.398212613175</v>
      </c>
      <c r="BY50" s="108" cm="1">
        <f t="array" ref="BY50">INDEX(BY8:BY46,_xlfn.XMATCH($AF$50,$AF8:$AF46,-1))+($AF$50-INDEX($AF8:$AF46,_xlfn.XMATCH($AF$50,$AF8:$AF46,-1)))*(INDEX(BY8:BY46,_xlfn.XMATCH($AF$50,$AF8:$AF46,1))-INDEX(BY8:BY46,_xlfn.XMATCH($AF$50,$AF8:$AF46,-1)))</f>
        <v>1943.1479550421482</v>
      </c>
      <c r="BZ50" s="108" cm="1">
        <f t="array" ref="BZ50">INDEX(BZ8:BZ46,_xlfn.XMATCH($AF$50,$AF8:$AF46,-1))+($AF$50-INDEX($AF8:$AF46,_xlfn.XMATCH($AF$50,$AF8:$AF46,-1)))*(INDEX(BZ8:BZ46,_xlfn.XMATCH($AF$50,$AF8:$AF46,1))-INDEX(BZ8:BZ46,_xlfn.XMATCH($AF$50,$AF8:$AF46,-1)))</f>
        <v>1991.8976974711209</v>
      </c>
      <c r="CA50" s="108" cm="1">
        <f t="array" ref="CA50">INDEX(CA8:CA46,_xlfn.XMATCH($AF$50,$AF8:$AF46,-1))+($AF$50-INDEX($AF8:$AF46,_xlfn.XMATCH($AF$50,$AF8:$AF46,-1)))*(INDEX(CA8:CA46,_xlfn.XMATCH($AF$50,$AF8:$AF46,1))-INDEX(CA8:CA46,_xlfn.XMATCH($AF$50,$AF8:$AF46,-1)))</f>
        <v>2040.6474399000936</v>
      </c>
      <c r="CB50" s="108" cm="1">
        <f t="array" ref="CB50">INDEX(CB8:CB46,_xlfn.XMATCH($AF$50,$AF8:$AF46,-1))+($AF$50-INDEX($AF8:$AF46,_xlfn.XMATCH($AF$50,$AF8:$AF46,-1)))*(INDEX(CB8:CB46,_xlfn.XMATCH($AF$50,$AF8:$AF46,1))-INDEX(CB8:CB46,_xlfn.XMATCH($AF$50,$AF8:$AF46,-1)))</f>
        <v>2089.3971823290667</v>
      </c>
      <c r="CC50" s="108" cm="1">
        <f t="array" ref="CC50">INDEX(CC8:CC46,_xlfn.XMATCH($AF$50,$AF8:$AF46,-1))+($AF$50-INDEX($AF8:$AF46,_xlfn.XMATCH($AF$50,$AF8:$AF46,-1)))*(INDEX(CC8:CC46,_xlfn.XMATCH($AF$50,$AF8:$AF46,1))-INDEX(CC8:CC46,_xlfn.XMATCH($AF$50,$AF8:$AF46,-1)))</f>
        <v>2138.1469247580394</v>
      </c>
      <c r="CD50" s="108" cm="1">
        <f t="array" ref="CD50">INDEX(CD8:CD46,_xlfn.XMATCH($AF$50,$AF8:$AF46,-1))+($AF$50-INDEX($AF8:$AF46,_xlfn.XMATCH($AF$50,$AF8:$AF46,-1)))*(INDEX(CD8:CD46,_xlfn.XMATCH($AF$50,$AF8:$AF46,1))-INDEX(CD8:CD46,_xlfn.XMATCH($AF$50,$AF8:$AF46,-1)))</f>
        <v>2186.8966671870121</v>
      </c>
      <c r="CE50" s="108" cm="1">
        <f t="array" ref="CE50">INDEX(CE8:CE46,_xlfn.XMATCH($AF$50,$AF8:$AF46,-1))+($AF$50-INDEX($AF8:$AF46,_xlfn.XMATCH($AF$50,$AF8:$AF46,-1)))*(INDEX(CE8:CE46,_xlfn.XMATCH($AF$50,$AF8:$AF46,1))-INDEX(CE8:CE46,_xlfn.XMATCH($AF$50,$AF8:$AF46,-1)))</f>
        <v>2235.6464096159852</v>
      </c>
      <c r="CF50" s="108" cm="1">
        <f t="array" ref="CF50">INDEX(CF8:CF46,_xlfn.XMATCH($AF$50,$AF8:$AF46,-1))+($AF$50-INDEX($AF8:$AF46,_xlfn.XMATCH($AF$50,$AF8:$AF46,-1)))*(INDEX(CF8:CF46,_xlfn.XMATCH($AF$50,$AF8:$AF46,1))-INDEX(CF8:CF46,_xlfn.XMATCH($AF$50,$AF8:$AF46,-1)))</f>
        <v>2284.3961520449579</v>
      </c>
      <c r="CG50" s="108" cm="1">
        <f t="array" ref="CG50">INDEX(CG8:CG46,_xlfn.XMATCH($AF$50,$AF8:$AF46,-1))+($AF$50-INDEX($AF8:$AF46,_xlfn.XMATCH($AF$50,$AF8:$AF46,-1)))*(INDEX(CG8:CG46,_xlfn.XMATCH($AF$50,$AF8:$AF46,1))-INDEX(CG8:CG46,_xlfn.XMATCH($AF$50,$AF8:$AF46,-1)))</f>
        <v>2333.1458944739306</v>
      </c>
      <c r="CH50" s="108" cm="1">
        <f t="array" ref="CH50">INDEX(CH8:CH46,_xlfn.XMATCH($AF$50,$AF8:$AF46,-1))+($AF$50-INDEX($AF8:$AF46,_xlfn.XMATCH($AF$50,$AF8:$AF46,-1)))*(INDEX(CH8:CH46,_xlfn.XMATCH($AF$50,$AF8:$AF46,1))-INDEX(CH8:CH46,_xlfn.XMATCH($AF$50,$AF8:$AF46,-1)))</f>
        <v>2381.8956369029038</v>
      </c>
      <c r="CI50" s="108" cm="1">
        <f t="array" ref="CI50">INDEX(CI8:CI46,_xlfn.XMATCH($AF$50,$AF8:$AF46,-1))+($AF$50-INDEX($AF8:$AF46,_xlfn.XMATCH($AF$50,$AF8:$AF46,-1)))*(INDEX(CI8:CI46,_xlfn.XMATCH($AF$50,$AF8:$AF46,1))-INDEX(CI8:CI46,_xlfn.XMATCH($AF$50,$AF8:$AF46,-1)))</f>
        <v>2430.6453793318765</v>
      </c>
      <c r="CJ50" s="108" cm="1">
        <f t="array" ref="CJ50">INDEX(CJ8:CJ46,_xlfn.XMATCH($AF$50,$AF8:$AF46,-1))+($AF$50-INDEX($AF8:$AF46,_xlfn.XMATCH($AF$50,$AF8:$AF46,-1)))*(INDEX(CJ8:CJ46,_xlfn.XMATCH($AF$50,$AF8:$AF46,1))-INDEX(CJ8:CJ46,_xlfn.XMATCH($AF$50,$AF8:$AF46,-1)))</f>
        <v>2479.3951217608492</v>
      </c>
      <c r="CK50" s="108" cm="1">
        <f t="array" ref="CK50">INDEX(CK8:CK46,_xlfn.XMATCH($AF$50,$AF8:$AF46,-1))+($AF$50-INDEX($AF8:$AF46,_xlfn.XMATCH($AF$50,$AF8:$AF46,-1)))*(INDEX(CK8:CK46,_xlfn.XMATCH($AF$50,$AF8:$AF46,1))-INDEX(CK8:CK46,_xlfn.XMATCH($AF$50,$AF8:$AF46,-1)))</f>
        <v>2528.1448641898223</v>
      </c>
      <c r="CL50" s="108" cm="1">
        <f t="array" ref="CL50">INDEX(CL8:CL46,_xlfn.XMATCH($AF$50,$AF8:$AF46,-1))+($AF$50-INDEX($AF8:$AF46,_xlfn.XMATCH($AF$50,$AF8:$AF46,-1)))*(INDEX(CL8:CL46,_xlfn.XMATCH($AF$50,$AF8:$AF46,1))-INDEX(CL8:CL46,_xlfn.XMATCH($AF$50,$AF8:$AF46,-1)))</f>
        <v>2576.894606618795</v>
      </c>
      <c r="CM50" s="108" cm="1">
        <f t="array" ref="CM50">INDEX(CM8:CM46,_xlfn.XMATCH($AF$50,$AF8:$AF46,-1))+($AF$50-INDEX($AF8:$AF46,_xlfn.XMATCH($AF$50,$AF8:$AF46,-1)))*(INDEX(CM8:CM46,_xlfn.XMATCH($AF$50,$AF8:$AF46,1))-INDEX(CM8:CM46,_xlfn.XMATCH($AF$50,$AF8:$AF46,-1)))</f>
        <v>2625.6443490477677</v>
      </c>
      <c r="CN50" s="108" cm="1">
        <f t="array" ref="CN50">INDEX(CN8:CN46,_xlfn.XMATCH($AF$50,$AF8:$AF46,-1))+($AF$50-INDEX($AF8:$AF46,_xlfn.XMATCH($AF$50,$AF8:$AF46,-1)))*(INDEX(CN8:CN46,_xlfn.XMATCH($AF$50,$AF8:$AF46,1))-INDEX(CN8:CN46,_xlfn.XMATCH($AF$50,$AF8:$AF46,-1)))</f>
        <v>2674.3940914767404</v>
      </c>
      <c r="CO50" s="108" cm="1">
        <f t="array" ref="CO50">INDEX(CO8:CO46,_xlfn.XMATCH($AF$50,$AF8:$AF46,-1))+($AF$50-INDEX($AF8:$AF46,_xlfn.XMATCH($AF$50,$AF8:$AF46,-1)))*(INDEX(CO8:CO46,_xlfn.XMATCH($AF$50,$AF8:$AF46,1))-INDEX(CO8:CO46,_xlfn.XMATCH($AF$50,$AF8:$AF46,-1)))</f>
        <v>2723.1438339057136</v>
      </c>
      <c r="CP50" s="108" cm="1">
        <f t="array" ref="CP50">INDEX(CP8:CP46,_xlfn.XMATCH($AF$50,$AF8:$AF46,-1))+($AF$50-INDEX($AF8:$AF46,_xlfn.XMATCH($AF$50,$AF8:$AF46,-1)))*(INDEX(CP8:CP46,_xlfn.XMATCH($AF$50,$AF8:$AF46,1))-INDEX(CP8:CP46,_xlfn.XMATCH($AF$50,$AF8:$AF46,-1)))</f>
        <v>2771.8935763346863</v>
      </c>
      <c r="CQ50" s="108" cm="1">
        <f t="array" ref="CQ50">INDEX(CQ8:CQ46,_xlfn.XMATCH($AF$50,$AF8:$AF46,-1))+($AF$50-INDEX($AF8:$AF46,_xlfn.XMATCH($AF$50,$AF8:$AF46,-1)))*(INDEX(CQ8:CQ46,_xlfn.XMATCH($AF$50,$AF8:$AF46,1))-INDEX(CQ8:CQ46,_xlfn.XMATCH($AF$50,$AF8:$AF46,-1)))</f>
        <v>2820.643318763659</v>
      </c>
      <c r="CR50" s="108" cm="1">
        <f t="array" ref="CR50">INDEX(CR8:CR46,_xlfn.XMATCH($AF$50,$AF8:$AF46,-1))+($AF$50-INDEX($AF8:$AF46,_xlfn.XMATCH($AF$50,$AF8:$AF46,-1)))*(INDEX(CR8:CR46,_xlfn.XMATCH($AF$50,$AF8:$AF46,1))-INDEX(CR8:CR46,_xlfn.XMATCH($AF$50,$AF8:$AF46,-1)))</f>
        <v>2869.3930611926321</v>
      </c>
      <c r="CS50" s="108" cm="1">
        <f t="array" ref="CS50">INDEX(CS8:CS46,_xlfn.XMATCH($AF$50,$AF8:$AF46,-1))+($AF$50-INDEX($AF8:$AF46,_xlfn.XMATCH($AF$50,$AF8:$AF46,-1)))*(INDEX(CS8:CS46,_xlfn.XMATCH($AF$50,$AF8:$AF46,1))-INDEX(CS8:CS46,_xlfn.XMATCH($AF$50,$AF8:$AF46,-1)))</f>
        <v>2918.1428036216048</v>
      </c>
      <c r="CT50" s="108" cm="1">
        <f t="array" ref="CT50">INDEX(CT8:CT46,_xlfn.XMATCH($AF$50,$AF8:$AF46,-1))+($AF$50-INDEX($AF8:$AF46,_xlfn.XMATCH($AF$50,$AF8:$AF46,-1)))*(INDEX(CT8:CT46,_xlfn.XMATCH($AF$50,$AF8:$AF46,1))-INDEX(CT8:CT46,_xlfn.XMATCH($AF$50,$AF8:$AF46,-1)))</f>
        <v>2966.8925460505775</v>
      </c>
      <c r="CU50" s="108" cm="1">
        <f t="array" ref="CU50">INDEX(CU8:CU46,_xlfn.XMATCH($AF$50,$AF8:$AF46,-1))+($AF$50-INDEX($AF8:$AF46,_xlfn.XMATCH($AF$50,$AF8:$AF46,-1)))*(INDEX(CU8:CU46,_xlfn.XMATCH($AF$50,$AF8:$AF46,1))-INDEX(CU8:CU46,_xlfn.XMATCH($AF$50,$AF8:$AF46,-1)))</f>
        <v>3015.6422884795506</v>
      </c>
      <c r="CV50" s="108" cm="1">
        <f t="array" ref="CV50">INDEX(CV8:CV46,_xlfn.XMATCH($AF$50,$AF8:$AF46,-1))+($AF$50-INDEX($AF8:$AF46,_xlfn.XMATCH($AF$50,$AF8:$AF46,-1)))*(INDEX(CV8:CV46,_xlfn.XMATCH($AF$50,$AF8:$AF46,1))-INDEX(CV8:CV46,_xlfn.XMATCH($AF$50,$AF8:$AF46,-1)))</f>
        <v>3064.3920309085233</v>
      </c>
      <c r="CW50" s="108" cm="1">
        <f t="array" ref="CW50">INDEX(CW8:CW46,_xlfn.XMATCH($AF$50,$AF8:$AF46,-1))+($AF$50-INDEX($AF8:$AF46,_xlfn.XMATCH($AF$50,$AF8:$AF46,-1)))*(INDEX(CW8:CW46,_xlfn.XMATCH($AF$50,$AF8:$AF46,1))-INDEX(CW8:CW46,_xlfn.XMATCH($AF$50,$AF8:$AF46,-1)))</f>
        <v>3113.141773337496</v>
      </c>
      <c r="CX50" s="108" cm="1">
        <f t="array" ref="CX50">INDEX(CX8:CX46,_xlfn.XMATCH($AF$50,$AF8:$AF46,-1))+($AF$50-INDEX($AF8:$AF46,_xlfn.XMATCH($AF$50,$AF8:$AF46,-1)))*(INDEX(CX8:CX46,_xlfn.XMATCH($AF$50,$AF8:$AF46,1))-INDEX(CX8:CX46,_xlfn.XMATCH($AF$50,$AF8:$AF46,-1)))</f>
        <v>3161.8915157664692</v>
      </c>
      <c r="CY50" s="108" cm="1">
        <f t="array" ref="CY50">INDEX(CY8:CY46,_xlfn.XMATCH($AF$50,$AF8:$AF46,-1))+($AF$50-INDEX($AF8:$AF46,_xlfn.XMATCH($AF$50,$AF8:$AF46,-1)))*(INDEX(CY8:CY46,_xlfn.XMATCH($AF$50,$AF8:$AF46,1))-INDEX(CY8:CY46,_xlfn.XMATCH($AF$50,$AF8:$AF46,-1)))</f>
        <v>3210.6412581954419</v>
      </c>
      <c r="CZ50" s="108" cm="1">
        <f t="array" ref="CZ50">INDEX(CZ8:CZ46,_xlfn.XMATCH($AF$50,$AF8:$AF46,-1))+($AF$50-INDEX($AF8:$AF46,_xlfn.XMATCH($AF$50,$AF8:$AF46,-1)))*(INDEX(CZ8:CZ46,_xlfn.XMATCH($AF$50,$AF8:$AF46,1))-INDEX(CZ8:CZ46,_xlfn.XMATCH($AF$50,$AF8:$AF46,-1)))</f>
        <v>3259.3910006244146</v>
      </c>
      <c r="DA50" s="108" cm="1">
        <f t="array" ref="DA50">INDEX(DA8:DA46,_xlfn.XMATCH($AF$50,$AF8:$AF46,-1))+($AF$50-INDEX($AF8:$AF46,_xlfn.XMATCH($AF$50,$AF8:$AF46,-1)))*(INDEX(DA8:DA46,_xlfn.XMATCH($AF$50,$AF8:$AF46,1))-INDEX(DA8:DA46,_xlfn.XMATCH($AF$50,$AF8:$AF46,-1)))</f>
        <v>3308.1407430533873</v>
      </c>
    </row>
    <row r="51" spans="23:105" x14ac:dyDescent="0.25">
      <c r="AF51" s="108">
        <v>38</v>
      </c>
      <c r="AG51" s="108" cm="1">
        <f t="array" ref="AG51">INDEX(AG9:AG47,_xlfn.XMATCH($AF$51,$AF9:$AF47,-1))+($AF$51-INDEX($AF9:$AF47,_xlfn.XMATCH($AF$51,$AF9:$AF47,-1)))*(INDEX(AG9:AG47,_xlfn.XMATCH($AF$51,$AF9:$AF47,1))-INDEX(AG9:AG47,_xlfn.XMATCH($AF$51,$AF9:$AF47,-1)))</f>
        <v>-249.26387761473552</v>
      </c>
      <c r="AH51" s="108" cm="1">
        <f t="array" ref="AH51">INDEX(AH9:AH47,_xlfn.XMATCH($AF$51,$AF9:$AF47,-1))+($AF$51-INDEX($AF9:$AF47,_xlfn.XMATCH($AF$51,$AF9:$AF47,-1)))*(INDEX(AH9:AH47,_xlfn.XMATCH($AF$51,$AF9:$AF47,1))-INDEX(AH9:AH47,_xlfn.XMATCH($AF$51,$AF9:$AF47,-1)))</f>
        <v>-200.66506140076945</v>
      </c>
      <c r="AI51" s="108" cm="1">
        <f t="array" ref="AI51">INDEX(AI9:AI47,_xlfn.XMATCH($AF$51,$AF9:$AF47,-1))+($AF$51-INDEX($AF9:$AF47,_xlfn.XMATCH($AF$51,$AF9:$AF47,-1)))*(INDEX(AI9:AI47,_xlfn.XMATCH($AF$51,$AF9:$AF47,1))-INDEX(AI9:AI47,_xlfn.XMATCH($AF$51,$AF9:$AF47,-1)))</f>
        <v>-152.06624518680337</v>
      </c>
      <c r="AJ51" s="108" cm="1">
        <f t="array" ref="AJ51">INDEX(AJ9:AJ47,_xlfn.XMATCH($AF$51,$AF9:$AF47,-1))+($AF$51-INDEX($AF9:$AF47,_xlfn.XMATCH($AF$51,$AF9:$AF47,-1)))*(INDEX(AJ9:AJ47,_xlfn.XMATCH($AF$51,$AF9:$AF47,1))-INDEX(AJ9:AJ47,_xlfn.XMATCH($AF$51,$AF9:$AF47,-1)))</f>
        <v>-103.46742897283733</v>
      </c>
      <c r="AK51" s="108" cm="1">
        <f t="array" ref="AK51">INDEX(AK9:AK47,_xlfn.XMATCH($AF$51,$AF9:$AF47,-1))+($AF$51-INDEX($AF9:$AF47,_xlfn.XMATCH($AF$51,$AF9:$AF47,-1)))*(INDEX(AK9:AK47,_xlfn.XMATCH($AF$51,$AF9:$AF47,1))-INDEX(AK9:AK47,_xlfn.XMATCH($AF$51,$AF9:$AF47,-1)))</f>
        <v>-54.868612758871251</v>
      </c>
      <c r="AL51" s="108" cm="1">
        <f t="array" ref="AL51">INDEX(AL9:AL47,_xlfn.XMATCH($AF$51,$AF9:$AF47,-1))+($AF$51-INDEX($AF9:$AF47,_xlfn.XMATCH($AF$51,$AF9:$AF47,-1)))*(INDEX(AL9:AL47,_xlfn.XMATCH($AF$51,$AF9:$AF47,1))-INDEX(AL9:AL47,_xlfn.XMATCH($AF$51,$AF9:$AF47,-1)))</f>
        <v>-6.2697965449051765</v>
      </c>
      <c r="AM51" s="108" cm="1">
        <f t="array" ref="AM51">INDEX(AM9:AM47,_xlfn.XMATCH($AF$51,$AF9:$AF47,-1))+($AF$51-INDEX($AF9:$AF47,_xlfn.XMATCH($AF$51,$AF9:$AF47,-1)))*(INDEX(AM9:AM47,_xlfn.XMATCH($AF$51,$AF9:$AF47,1))-INDEX(AM9:AM47,_xlfn.XMATCH($AF$51,$AF9:$AF47,-1)))</f>
        <v>42.32901966906087</v>
      </c>
      <c r="AN51" s="108" cm="1">
        <f t="array" ref="AN51">INDEX(AN9:AN47,_xlfn.XMATCH($AF$51,$AF9:$AF47,-1))+($AF$51-INDEX($AF9:$AF47,_xlfn.XMATCH($AF$51,$AF9:$AF47,-1)))*(INDEX(AN9:AN47,_xlfn.XMATCH($AF$51,$AF9:$AF47,1))-INDEX(AN9:AN47,_xlfn.XMATCH($AF$51,$AF9:$AF47,-1)))</f>
        <v>90.927835883026944</v>
      </c>
      <c r="AO51" s="108" cm="1">
        <f t="array" ref="AO51">INDEX(AO9:AO47,_xlfn.XMATCH($AF$51,$AF9:$AF47,-1))+($AF$51-INDEX($AF9:$AF47,_xlfn.XMATCH($AF$51,$AF9:$AF47,-1)))*(INDEX(AO9:AO47,_xlfn.XMATCH($AF$51,$AF9:$AF47,1))-INDEX(AO9:AO47,_xlfn.XMATCH($AF$51,$AF9:$AF47,-1)))</f>
        <v>139.52665209699302</v>
      </c>
      <c r="AP51" s="108" cm="1">
        <f t="array" ref="AP51">INDEX(AP9:AP47,_xlfn.XMATCH($AF$51,$AF9:$AF47,-1))+($AF$51-INDEX($AF9:$AF47,_xlfn.XMATCH($AF$51,$AF9:$AF47,-1)))*(INDEX(AP9:AP47,_xlfn.XMATCH($AF$51,$AF9:$AF47,1))-INDEX(AP9:AP47,_xlfn.XMATCH($AF$51,$AF9:$AF47,-1)))</f>
        <v>188.12546831095909</v>
      </c>
      <c r="AQ51" s="108" cm="1">
        <f t="array" ref="AQ51">INDEX(AQ9:AQ47,_xlfn.XMATCH($AF$51,$AF9:$AF47,-1))+($AF$51-INDEX($AF9:$AF47,_xlfn.XMATCH($AF$51,$AF9:$AF47,-1)))*(INDEX(AQ9:AQ47,_xlfn.XMATCH($AF$51,$AF9:$AF47,1))-INDEX(AQ9:AQ47,_xlfn.XMATCH($AF$51,$AF9:$AF47,-1)))</f>
        <v>236.72428452492517</v>
      </c>
      <c r="AR51" s="108" cm="1">
        <f t="array" ref="AR51">INDEX(AR9:AR47,_xlfn.XMATCH($AF$51,$AF9:$AF47,-1))+($AF$51-INDEX($AF9:$AF47,_xlfn.XMATCH($AF$51,$AF9:$AF47,-1)))*(INDEX(AR9:AR47,_xlfn.XMATCH($AF$51,$AF9:$AF47,1))-INDEX(AR9:AR47,_xlfn.XMATCH($AF$51,$AF9:$AF47,-1)))</f>
        <v>285.32310073889118</v>
      </c>
      <c r="AS51" s="108" cm="1">
        <f t="array" ref="AS51">INDEX(AS9:AS47,_xlfn.XMATCH($AF$51,$AF9:$AF47,-1))+($AF$51-INDEX($AF9:$AF47,_xlfn.XMATCH($AF$51,$AF9:$AF47,-1)))*(INDEX(AS9:AS47,_xlfn.XMATCH($AF$51,$AF9:$AF47,1))-INDEX(AS9:AS47,_xlfn.XMATCH($AF$51,$AF9:$AF47,-1)))</f>
        <v>333.92191695285726</v>
      </c>
      <c r="AT51" s="108" cm="1">
        <f t="array" ref="AT51">INDEX(AT9:AT47,_xlfn.XMATCH($AF$51,$AF9:$AF47,-1))+($AF$51-INDEX($AF9:$AF47,_xlfn.XMATCH($AF$51,$AF9:$AF47,-1)))*(INDEX(AT9:AT47,_xlfn.XMATCH($AF$51,$AF9:$AF47,1))-INDEX(AT9:AT47,_xlfn.XMATCH($AF$51,$AF9:$AF47,-1)))</f>
        <v>382.52073316682333</v>
      </c>
      <c r="AU51" s="108" cm="1">
        <f t="array" ref="AU51">INDEX(AU9:AU47,_xlfn.XMATCH($AF$51,$AF9:$AF47,-1))+($AF$51-INDEX($AF9:$AF47,_xlfn.XMATCH($AF$51,$AF9:$AF47,-1)))*(INDEX(AU9:AU47,_xlfn.XMATCH($AF$51,$AF9:$AF47,1))-INDEX(AU9:AU47,_xlfn.XMATCH($AF$51,$AF9:$AF47,-1)))</f>
        <v>431.11954938078941</v>
      </c>
      <c r="AV51" s="108" cm="1">
        <f t="array" ref="AV51">INDEX(AV9:AV47,_xlfn.XMATCH($AF$51,$AF9:$AF47,-1))+($AF$51-INDEX($AF9:$AF47,_xlfn.XMATCH($AF$51,$AF9:$AF47,-1)))*(INDEX(AV9:AV47,_xlfn.XMATCH($AF$51,$AF9:$AF47,1))-INDEX(AV9:AV47,_xlfn.XMATCH($AF$51,$AF9:$AF47,-1)))</f>
        <v>479.71836559475548</v>
      </c>
      <c r="AW51" s="108" cm="1">
        <f t="array" ref="AW51">INDEX(AW9:AW47,_xlfn.XMATCH($AF$51,$AF9:$AF47,-1))+($AF$51-INDEX($AF9:$AF47,_xlfn.XMATCH($AF$51,$AF9:$AF47,-1)))*(INDEX(AW9:AW47,_xlfn.XMATCH($AF$51,$AF9:$AF47,1))-INDEX(AW9:AW47,_xlfn.XMATCH($AF$51,$AF9:$AF47,-1)))</f>
        <v>528.31718180872156</v>
      </c>
      <c r="AX51" s="108" cm="1">
        <f t="array" ref="AX51">INDEX(AX9:AX47,_xlfn.XMATCH($AF$51,$AF9:$AF47,-1))+($AF$51-INDEX($AF9:$AF47,_xlfn.XMATCH($AF$51,$AF9:$AF47,-1)))*(INDEX(AX9:AX47,_xlfn.XMATCH($AF$51,$AF9:$AF47,1))-INDEX(AX9:AX47,_xlfn.XMATCH($AF$51,$AF9:$AF47,-1)))</f>
        <v>576.91599802268763</v>
      </c>
      <c r="AY51" s="108" cm="1">
        <f t="array" ref="AY51">INDEX(AY9:AY47,_xlfn.XMATCH($AF$51,$AF9:$AF47,-1))+($AF$51-INDEX($AF9:$AF47,_xlfn.XMATCH($AF$51,$AF9:$AF47,-1)))*(INDEX(AY9:AY47,_xlfn.XMATCH($AF$51,$AF9:$AF47,1))-INDEX(AY9:AY47,_xlfn.XMATCH($AF$51,$AF9:$AF47,-1)))</f>
        <v>625.51481423665371</v>
      </c>
      <c r="AZ51" s="108" cm="1">
        <f t="array" ref="AZ51">INDEX(AZ9:AZ47,_xlfn.XMATCH($AF$51,$AF9:$AF47,-1))+($AF$51-INDEX($AF9:$AF47,_xlfn.XMATCH($AF$51,$AF9:$AF47,-1)))*(INDEX(AZ9:AZ47,_xlfn.XMATCH($AF$51,$AF9:$AF47,1))-INDEX(AZ9:AZ47,_xlfn.XMATCH($AF$51,$AF9:$AF47,-1)))</f>
        <v>674.11363045061978</v>
      </c>
      <c r="BA51" s="108" cm="1">
        <f t="array" ref="BA51">INDEX(BA9:BA47,_xlfn.XMATCH($AF$51,$AF9:$AF47,-1))+($AF$51-INDEX($AF9:$AF47,_xlfn.XMATCH($AF$51,$AF9:$AF47,-1)))*(INDEX(BA9:BA47,_xlfn.XMATCH($AF$51,$AF9:$AF47,1))-INDEX(BA9:BA47,_xlfn.XMATCH($AF$51,$AF9:$AF47,-1)))</f>
        <v>722.71244666458585</v>
      </c>
      <c r="BB51" s="108" cm="1">
        <f t="array" ref="BB51">INDEX(BB9:BB47,_xlfn.XMATCH($AF$51,$AF9:$AF47,-1))+($AF$51-INDEX($AF9:$AF47,_xlfn.XMATCH($AF$51,$AF9:$AF47,-1)))*(INDEX(BB9:BB47,_xlfn.XMATCH($AF$51,$AF9:$AF47,1))-INDEX(BB9:BB47,_xlfn.XMATCH($AF$51,$AF9:$AF47,-1)))</f>
        <v>771.31126287855193</v>
      </c>
      <c r="BC51" s="108" cm="1">
        <f t="array" ref="BC51">INDEX(BC9:BC47,_xlfn.XMATCH($AF$51,$AF9:$AF47,-1))+($AF$51-INDEX($AF9:$AF47,_xlfn.XMATCH($AF$51,$AF9:$AF47,-1)))*(INDEX(BC9:BC47,_xlfn.XMATCH($AF$51,$AF9:$AF47,1))-INDEX(BC9:BC47,_xlfn.XMATCH($AF$51,$AF9:$AF47,-1)))</f>
        <v>819.91007909251789</v>
      </c>
      <c r="BD51" s="108" cm="1">
        <f t="array" ref="BD51">INDEX(BD9:BD47,_xlfn.XMATCH($AF$51,$AF9:$AF47,-1))+($AF$51-INDEX($AF9:$AF47,_xlfn.XMATCH($AF$51,$AF9:$AF47,-1)))*(INDEX(BD9:BD47,_xlfn.XMATCH($AF$51,$AF9:$AF47,1))-INDEX(BD9:BD47,_xlfn.XMATCH($AF$51,$AF9:$AF47,-1)))</f>
        <v>868.50889530648396</v>
      </c>
      <c r="BE51" s="108" cm="1">
        <f t="array" ref="BE51">INDEX(BE9:BE47,_xlfn.XMATCH($AF$51,$AF9:$AF47,-1))+($AF$51-INDEX($AF9:$AF47,_xlfn.XMATCH($AF$51,$AF9:$AF47,-1)))*(INDEX(BE9:BE47,_xlfn.XMATCH($AF$51,$AF9:$AF47,1))-INDEX(BE9:BE47,_xlfn.XMATCH($AF$51,$AF9:$AF47,-1)))</f>
        <v>917.10771152045004</v>
      </c>
      <c r="BF51" s="108" cm="1">
        <f t="array" ref="BF51">INDEX(BF9:BF47,_xlfn.XMATCH($AF$51,$AF9:$AF47,-1))+($AF$51-INDEX($AF9:$AF47,_xlfn.XMATCH($AF$51,$AF9:$AF47,-1)))*(INDEX(BF9:BF47,_xlfn.XMATCH($AF$51,$AF9:$AF47,1))-INDEX(BF9:BF47,_xlfn.XMATCH($AF$51,$AF9:$AF47,-1)))</f>
        <v>965.70652773441611</v>
      </c>
      <c r="BG51" s="108" cm="1">
        <f t="array" ref="BG51">INDEX(BG9:BG47,_xlfn.XMATCH($AF$51,$AF9:$AF47,-1))+($AF$51-INDEX($AF9:$AF47,_xlfn.XMATCH($AF$51,$AF9:$AF47,-1)))*(INDEX(BG9:BG47,_xlfn.XMATCH($AF$51,$AF9:$AF47,1))-INDEX(BG9:BG47,_xlfn.XMATCH($AF$51,$AF9:$AF47,-1)))</f>
        <v>1014.3053439483822</v>
      </c>
      <c r="BH51" s="108" cm="1">
        <f t="array" ref="BH51">INDEX(BH9:BH47,_xlfn.XMATCH($AF$51,$AF9:$AF47,-1))+($AF$51-INDEX($AF9:$AF47,_xlfn.XMATCH($AF$51,$AF9:$AF47,-1)))*(INDEX(BH9:BH47,_xlfn.XMATCH($AF$51,$AF9:$AF47,1))-INDEX(BH9:BH47,_xlfn.XMATCH($AF$51,$AF9:$AF47,-1)))</f>
        <v>1062.9041601623483</v>
      </c>
      <c r="BI51" s="108" cm="1">
        <f t="array" ref="BI51">INDEX(BI9:BI47,_xlfn.XMATCH($AF$51,$AF9:$AF47,-1))+($AF$51-INDEX($AF9:$AF47,_xlfn.XMATCH($AF$51,$AF9:$AF47,-1)))*(INDEX(BI9:BI47,_xlfn.XMATCH($AF$51,$AF9:$AF47,1))-INDEX(BI9:BI47,_xlfn.XMATCH($AF$51,$AF9:$AF47,-1)))</f>
        <v>1111.5029763763143</v>
      </c>
      <c r="BJ51" s="108" cm="1">
        <f t="array" ref="BJ51">INDEX(BJ9:BJ47,_xlfn.XMATCH($AF$51,$AF9:$AF47,-1))+($AF$51-INDEX($AF9:$AF47,_xlfn.XMATCH($AF$51,$AF9:$AF47,-1)))*(INDEX(BJ9:BJ47,_xlfn.XMATCH($AF$51,$AF9:$AF47,1))-INDEX(BJ9:BJ47,_xlfn.XMATCH($AF$51,$AF9:$AF47,-1)))</f>
        <v>1160.1017925902804</v>
      </c>
      <c r="BK51" s="108" cm="1">
        <f t="array" ref="BK51">INDEX(BK9:BK47,_xlfn.XMATCH($AF$51,$AF9:$AF47,-1))+($AF$51-INDEX($AF9:$AF47,_xlfn.XMATCH($AF$51,$AF9:$AF47,-1)))*(INDEX(BK9:BK47,_xlfn.XMATCH($AF$51,$AF9:$AF47,1))-INDEX(BK9:BK47,_xlfn.XMATCH($AF$51,$AF9:$AF47,-1)))</f>
        <v>1208.7006088042465</v>
      </c>
      <c r="BL51" s="108" cm="1">
        <f t="array" ref="BL51">INDEX(BL9:BL47,_xlfn.XMATCH($AF$51,$AF9:$AF47,-1))+($AF$51-INDEX($AF9:$AF47,_xlfn.XMATCH($AF$51,$AF9:$AF47,-1)))*(INDEX(BL9:BL47,_xlfn.XMATCH($AF$51,$AF9:$AF47,1))-INDEX(BL9:BL47,_xlfn.XMATCH($AF$51,$AF9:$AF47,-1)))</f>
        <v>1257.2994250182126</v>
      </c>
      <c r="BM51" s="108" cm="1">
        <f t="array" ref="BM51">INDEX(BM9:BM47,_xlfn.XMATCH($AF$51,$AF9:$AF47,-1))+($AF$51-INDEX($AF9:$AF47,_xlfn.XMATCH($AF$51,$AF9:$AF47,-1)))*(INDEX(BM9:BM47,_xlfn.XMATCH($AF$51,$AF9:$AF47,1))-INDEX(BM9:BM47,_xlfn.XMATCH($AF$51,$AF9:$AF47,-1)))</f>
        <v>1305.8982412321786</v>
      </c>
      <c r="BN51" s="108" cm="1">
        <f t="array" ref="BN51">INDEX(BN9:BN47,_xlfn.XMATCH($AF$51,$AF9:$AF47,-1))+($AF$51-INDEX($AF9:$AF47,_xlfn.XMATCH($AF$51,$AF9:$AF47,-1)))*(INDEX(BN9:BN47,_xlfn.XMATCH($AF$51,$AF9:$AF47,1))-INDEX(BN9:BN47,_xlfn.XMATCH($AF$51,$AF9:$AF47,-1)))</f>
        <v>1354.4970574461447</v>
      </c>
      <c r="BO51" s="108" cm="1">
        <f t="array" ref="BO51">INDEX(BO9:BO47,_xlfn.XMATCH($AF$51,$AF9:$AF47,-1))+($AF$51-INDEX($AF9:$AF47,_xlfn.XMATCH($AF$51,$AF9:$AF47,-1)))*(INDEX(BO9:BO47,_xlfn.XMATCH($AF$51,$AF9:$AF47,1))-INDEX(BO9:BO47,_xlfn.XMATCH($AF$51,$AF9:$AF47,-1)))</f>
        <v>1403.0958736601108</v>
      </c>
      <c r="BP51" s="108" cm="1">
        <f t="array" ref="BP51">INDEX(BP9:BP47,_xlfn.XMATCH($AF$51,$AF9:$AF47,-1))+($AF$51-INDEX($AF9:$AF47,_xlfn.XMATCH($AF$51,$AF9:$AF47,-1)))*(INDEX(BP9:BP47,_xlfn.XMATCH($AF$51,$AF9:$AF47,1))-INDEX(BP9:BP47,_xlfn.XMATCH($AF$51,$AF9:$AF47,-1)))</f>
        <v>1451.6946898740769</v>
      </c>
      <c r="BQ51" s="108" cm="1">
        <f t="array" ref="BQ51">INDEX(BQ9:BQ47,_xlfn.XMATCH($AF$51,$AF9:$AF47,-1))+($AF$51-INDEX($AF9:$AF47,_xlfn.XMATCH($AF$51,$AF9:$AF47,-1)))*(INDEX(BQ9:BQ47,_xlfn.XMATCH($AF$51,$AF9:$AF47,1))-INDEX(BQ9:BQ47,_xlfn.XMATCH($AF$51,$AF9:$AF47,-1)))</f>
        <v>1500.2935060880429</v>
      </c>
      <c r="BR51" s="108" cm="1">
        <f t="array" ref="BR51">INDEX(BR9:BR47,_xlfn.XMATCH($AF$51,$AF9:$AF47,-1))+($AF$51-INDEX($AF9:$AF47,_xlfn.XMATCH($AF$51,$AF9:$AF47,-1)))*(INDEX(BR9:BR47,_xlfn.XMATCH($AF$51,$AF9:$AF47,1))-INDEX(BR9:BR47,_xlfn.XMATCH($AF$51,$AF9:$AF47,-1)))</f>
        <v>1548.892322302009</v>
      </c>
      <c r="BS51" s="108" cm="1">
        <f t="array" ref="BS51">INDEX(BS9:BS47,_xlfn.XMATCH($AF$51,$AF9:$AF47,-1))+($AF$51-INDEX($AF9:$AF47,_xlfn.XMATCH($AF$51,$AF9:$AF47,-1)))*(INDEX(BS9:BS47,_xlfn.XMATCH($AF$51,$AF9:$AF47,1))-INDEX(BS9:BS47,_xlfn.XMATCH($AF$51,$AF9:$AF47,-1)))</f>
        <v>1597.4911385159751</v>
      </c>
      <c r="BT51" s="108" cm="1">
        <f t="array" ref="BT51">INDEX(BT9:BT47,_xlfn.XMATCH($AF$51,$AF9:$AF47,-1))+($AF$51-INDEX($AF9:$AF47,_xlfn.XMATCH($AF$51,$AF9:$AF47,-1)))*(INDEX(BT9:BT47,_xlfn.XMATCH($AF$51,$AF9:$AF47,1))-INDEX(BT9:BT47,_xlfn.XMATCH($AF$51,$AF9:$AF47,-1)))</f>
        <v>1646.0899547299412</v>
      </c>
      <c r="BU51" s="108" cm="1">
        <f t="array" ref="BU51">INDEX(BU9:BU47,_xlfn.XMATCH($AF$51,$AF9:$AF47,-1))+($AF$51-INDEX($AF9:$AF47,_xlfn.XMATCH($AF$51,$AF9:$AF47,-1)))*(INDEX(BU9:BU47,_xlfn.XMATCH($AF$51,$AF9:$AF47,1))-INDEX(BU9:BU47,_xlfn.XMATCH($AF$51,$AF9:$AF47,-1)))</f>
        <v>1694.6887709439072</v>
      </c>
      <c r="BV51" s="108" cm="1">
        <f t="array" ref="BV51">INDEX(BV9:BV47,_xlfn.XMATCH($AF$51,$AF9:$AF47,-1))+($AF$51-INDEX($AF9:$AF47,_xlfn.XMATCH($AF$51,$AF9:$AF47,-1)))*(INDEX(BV9:BV47,_xlfn.XMATCH($AF$51,$AF9:$AF47,1))-INDEX(BV9:BV47,_xlfn.XMATCH($AF$51,$AF9:$AF47,-1)))</f>
        <v>1743.2875871578733</v>
      </c>
      <c r="BW51" s="108" cm="1">
        <f t="array" ref="BW51">INDEX(BW9:BW47,_xlfn.XMATCH($AF$51,$AF9:$AF47,-1))+($AF$51-INDEX($AF9:$AF47,_xlfn.XMATCH($AF$51,$AF9:$AF47,-1)))*(INDEX(BW9:BW47,_xlfn.XMATCH($AF$51,$AF9:$AF47,1))-INDEX(BW9:BW47,_xlfn.XMATCH($AF$51,$AF9:$AF47,-1)))</f>
        <v>1791.8864033718394</v>
      </c>
      <c r="BX51" s="108" cm="1">
        <f t="array" ref="BX51">INDEX(BX9:BX47,_xlfn.XMATCH($AF$51,$AF9:$AF47,-1))+($AF$51-INDEX($AF9:$AF47,_xlfn.XMATCH($AF$51,$AF9:$AF47,-1)))*(INDEX(BX9:BX47,_xlfn.XMATCH($AF$51,$AF9:$AF47,1))-INDEX(BX9:BX47,_xlfn.XMATCH($AF$51,$AF9:$AF47,-1)))</f>
        <v>1840.4852195858052</v>
      </c>
      <c r="BY51" s="108" cm="1">
        <f t="array" ref="BY51">INDEX(BY9:BY47,_xlfn.XMATCH($AF$51,$AF9:$AF47,-1))+($AF$51-INDEX($AF9:$AF47,_xlfn.XMATCH($AF$51,$AF9:$AF47,-1)))*(INDEX(BY9:BY47,_xlfn.XMATCH($AF$51,$AF9:$AF47,1))-INDEX(BY9:BY47,_xlfn.XMATCH($AF$51,$AF9:$AF47,-1)))</f>
        <v>1889.0840357997713</v>
      </c>
      <c r="BZ51" s="108" cm="1">
        <f t="array" ref="BZ51">INDEX(BZ9:BZ47,_xlfn.XMATCH($AF$51,$AF9:$AF47,-1))+($AF$51-INDEX($AF9:$AF47,_xlfn.XMATCH($AF$51,$AF9:$AF47,-1)))*(INDEX(BZ9:BZ47,_xlfn.XMATCH($AF$51,$AF9:$AF47,1))-INDEX(BZ9:BZ47,_xlfn.XMATCH($AF$51,$AF9:$AF47,-1)))</f>
        <v>1937.6828520137374</v>
      </c>
      <c r="CA51" s="108" cm="1">
        <f t="array" ref="CA51">INDEX(CA9:CA47,_xlfn.XMATCH($AF$51,$AF9:$AF47,-1))+($AF$51-INDEX($AF9:$AF47,_xlfn.XMATCH($AF$51,$AF9:$AF47,-1)))*(INDEX(CA9:CA47,_xlfn.XMATCH($AF$51,$AF9:$AF47,1))-INDEX(CA9:CA47,_xlfn.XMATCH($AF$51,$AF9:$AF47,-1)))</f>
        <v>1986.2816682277034</v>
      </c>
      <c r="CB51" s="108" cm="1">
        <f t="array" ref="CB51">INDEX(CB9:CB47,_xlfn.XMATCH($AF$51,$AF9:$AF47,-1))+($AF$51-INDEX($AF9:$AF47,_xlfn.XMATCH($AF$51,$AF9:$AF47,-1)))*(INDEX(CB9:CB47,_xlfn.XMATCH($AF$51,$AF9:$AF47,1))-INDEX(CB9:CB47,_xlfn.XMATCH($AF$51,$AF9:$AF47,-1)))</f>
        <v>2034.8804844416695</v>
      </c>
      <c r="CC51" s="108" cm="1">
        <f t="array" ref="CC51">INDEX(CC9:CC47,_xlfn.XMATCH($AF$51,$AF9:$AF47,-1))+($AF$51-INDEX($AF9:$AF47,_xlfn.XMATCH($AF$51,$AF9:$AF47,-1)))*(INDEX(CC9:CC47,_xlfn.XMATCH($AF$51,$AF9:$AF47,1))-INDEX(CC9:CC47,_xlfn.XMATCH($AF$51,$AF9:$AF47,-1)))</f>
        <v>2083.4793006556356</v>
      </c>
      <c r="CD51" s="108" cm="1">
        <f t="array" ref="CD51">INDEX(CD9:CD47,_xlfn.XMATCH($AF$51,$AF9:$AF47,-1))+($AF$51-INDEX($AF9:$AF47,_xlfn.XMATCH($AF$51,$AF9:$AF47,-1)))*(INDEX(CD9:CD47,_xlfn.XMATCH($AF$51,$AF9:$AF47,1))-INDEX(CD9:CD47,_xlfn.XMATCH($AF$51,$AF9:$AF47,-1)))</f>
        <v>2132.0781168696017</v>
      </c>
      <c r="CE51" s="108" cm="1">
        <f t="array" ref="CE51">INDEX(CE9:CE47,_xlfn.XMATCH($AF$51,$AF9:$AF47,-1))+($AF$51-INDEX($AF9:$AF47,_xlfn.XMATCH($AF$51,$AF9:$AF47,-1)))*(INDEX(CE9:CE47,_xlfn.XMATCH($AF$51,$AF9:$AF47,1))-INDEX(CE9:CE47,_xlfn.XMATCH($AF$51,$AF9:$AF47,-1)))</f>
        <v>2180.6769330835677</v>
      </c>
      <c r="CF51" s="108" cm="1">
        <f t="array" ref="CF51">INDEX(CF9:CF47,_xlfn.XMATCH($AF$51,$AF9:$AF47,-1))+($AF$51-INDEX($AF9:$AF47,_xlfn.XMATCH($AF$51,$AF9:$AF47,-1)))*(INDEX(CF9:CF47,_xlfn.XMATCH($AF$51,$AF9:$AF47,1))-INDEX(CF9:CF47,_xlfn.XMATCH($AF$51,$AF9:$AF47,-1)))</f>
        <v>2229.2757492975338</v>
      </c>
      <c r="CG51" s="108" cm="1">
        <f t="array" ref="CG51">INDEX(CG9:CG47,_xlfn.XMATCH($AF$51,$AF9:$AF47,-1))+($AF$51-INDEX($AF9:$AF47,_xlfn.XMATCH($AF$51,$AF9:$AF47,-1)))*(INDEX(CG9:CG47,_xlfn.XMATCH($AF$51,$AF9:$AF47,1))-INDEX(CG9:CG47,_xlfn.XMATCH($AF$51,$AF9:$AF47,-1)))</f>
        <v>2277.8745655114999</v>
      </c>
      <c r="CH51" s="108" cm="1">
        <f t="array" ref="CH51">INDEX(CH9:CH47,_xlfn.XMATCH($AF$51,$AF9:$AF47,-1))+($AF$51-INDEX($AF9:$AF47,_xlfn.XMATCH($AF$51,$AF9:$AF47,-1)))*(INDEX(CH9:CH47,_xlfn.XMATCH($AF$51,$AF9:$AF47,1))-INDEX(CH9:CH47,_xlfn.XMATCH($AF$51,$AF9:$AF47,-1)))</f>
        <v>2326.473381725466</v>
      </c>
      <c r="CI51" s="108" cm="1">
        <f t="array" ref="CI51">INDEX(CI9:CI47,_xlfn.XMATCH($AF$51,$AF9:$AF47,-1))+($AF$51-INDEX($AF9:$AF47,_xlfn.XMATCH($AF$51,$AF9:$AF47,-1)))*(INDEX(CI9:CI47,_xlfn.XMATCH($AF$51,$AF9:$AF47,1))-INDEX(CI9:CI47,_xlfn.XMATCH($AF$51,$AF9:$AF47,-1)))</f>
        <v>2375.072197939432</v>
      </c>
      <c r="CJ51" s="108" cm="1">
        <f t="array" ref="CJ51">INDEX(CJ9:CJ47,_xlfn.XMATCH($AF$51,$AF9:$AF47,-1))+($AF$51-INDEX($AF9:$AF47,_xlfn.XMATCH($AF$51,$AF9:$AF47,-1)))*(INDEX(CJ9:CJ47,_xlfn.XMATCH($AF$51,$AF9:$AF47,1))-INDEX(CJ9:CJ47,_xlfn.XMATCH($AF$51,$AF9:$AF47,-1)))</f>
        <v>2423.6710141533981</v>
      </c>
      <c r="CK51" s="108" cm="1">
        <f t="array" ref="CK51">INDEX(CK9:CK47,_xlfn.XMATCH($AF$51,$AF9:$AF47,-1))+($AF$51-INDEX($AF9:$AF47,_xlfn.XMATCH($AF$51,$AF9:$AF47,-1)))*(INDEX(CK9:CK47,_xlfn.XMATCH($AF$51,$AF9:$AF47,1))-INDEX(CK9:CK47,_xlfn.XMATCH($AF$51,$AF9:$AF47,-1)))</f>
        <v>2472.2698303673642</v>
      </c>
      <c r="CL51" s="108" cm="1">
        <f t="array" ref="CL51">INDEX(CL9:CL47,_xlfn.XMATCH($AF$51,$AF9:$AF47,-1))+($AF$51-INDEX($AF9:$AF47,_xlfn.XMATCH($AF$51,$AF9:$AF47,-1)))*(INDEX(CL9:CL47,_xlfn.XMATCH($AF$51,$AF9:$AF47,1))-INDEX(CL9:CL47,_xlfn.XMATCH($AF$51,$AF9:$AF47,-1)))</f>
        <v>2520.8686465813303</v>
      </c>
      <c r="CM51" s="108" cm="1">
        <f t="array" ref="CM51">INDEX(CM9:CM47,_xlfn.XMATCH($AF$51,$AF9:$AF47,-1))+($AF$51-INDEX($AF9:$AF47,_xlfn.XMATCH($AF$51,$AF9:$AF47,-1)))*(INDEX(CM9:CM47,_xlfn.XMATCH($AF$51,$AF9:$AF47,1))-INDEX(CM9:CM47,_xlfn.XMATCH($AF$51,$AF9:$AF47,-1)))</f>
        <v>2569.4674627952963</v>
      </c>
      <c r="CN51" s="108" cm="1">
        <f t="array" ref="CN51">INDEX(CN9:CN47,_xlfn.XMATCH($AF$51,$AF9:$AF47,-1))+($AF$51-INDEX($AF9:$AF47,_xlfn.XMATCH($AF$51,$AF9:$AF47,-1)))*(INDEX(CN9:CN47,_xlfn.XMATCH($AF$51,$AF9:$AF47,1))-INDEX(CN9:CN47,_xlfn.XMATCH($AF$51,$AF9:$AF47,-1)))</f>
        <v>2618.0662790092624</v>
      </c>
      <c r="CO51" s="108" cm="1">
        <f t="array" ref="CO51">INDEX(CO9:CO47,_xlfn.XMATCH($AF$51,$AF9:$AF47,-1))+($AF$51-INDEX($AF9:$AF47,_xlfn.XMATCH($AF$51,$AF9:$AF47,-1)))*(INDEX(CO9:CO47,_xlfn.XMATCH($AF$51,$AF9:$AF47,1))-INDEX(CO9:CO47,_xlfn.XMATCH($AF$51,$AF9:$AF47,-1)))</f>
        <v>2666.6650952232285</v>
      </c>
      <c r="CP51" s="108" cm="1">
        <f t="array" ref="CP51">INDEX(CP9:CP47,_xlfn.XMATCH($AF$51,$AF9:$AF47,-1))+($AF$51-INDEX($AF9:$AF47,_xlfn.XMATCH($AF$51,$AF9:$AF47,-1)))*(INDEX(CP9:CP47,_xlfn.XMATCH($AF$51,$AF9:$AF47,1))-INDEX(CP9:CP47,_xlfn.XMATCH($AF$51,$AF9:$AF47,-1)))</f>
        <v>2715.2639114371946</v>
      </c>
      <c r="CQ51" s="108" cm="1">
        <f t="array" ref="CQ51">INDEX(CQ9:CQ47,_xlfn.XMATCH($AF$51,$AF9:$AF47,-1))+($AF$51-INDEX($AF9:$AF47,_xlfn.XMATCH($AF$51,$AF9:$AF47,-1)))*(INDEX(CQ9:CQ47,_xlfn.XMATCH($AF$51,$AF9:$AF47,1))-INDEX(CQ9:CQ47,_xlfn.XMATCH($AF$51,$AF9:$AF47,-1)))</f>
        <v>2763.8627276511606</v>
      </c>
      <c r="CR51" s="108" cm="1">
        <f t="array" ref="CR51">INDEX(CR9:CR47,_xlfn.XMATCH($AF$51,$AF9:$AF47,-1))+($AF$51-INDEX($AF9:$AF47,_xlfn.XMATCH($AF$51,$AF9:$AF47,-1)))*(INDEX(CR9:CR47,_xlfn.XMATCH($AF$51,$AF9:$AF47,1))-INDEX(CR9:CR47,_xlfn.XMATCH($AF$51,$AF9:$AF47,-1)))</f>
        <v>2812.4615438651267</v>
      </c>
      <c r="CS51" s="108" cm="1">
        <f t="array" ref="CS51">INDEX(CS9:CS47,_xlfn.XMATCH($AF$51,$AF9:$AF47,-1))+($AF$51-INDEX($AF9:$AF47,_xlfn.XMATCH($AF$51,$AF9:$AF47,-1)))*(INDEX(CS9:CS47,_xlfn.XMATCH($AF$51,$AF9:$AF47,1))-INDEX(CS9:CS47,_xlfn.XMATCH($AF$51,$AF9:$AF47,-1)))</f>
        <v>2861.0603600790928</v>
      </c>
      <c r="CT51" s="108" cm="1">
        <f t="array" ref="CT51">INDEX(CT9:CT47,_xlfn.XMATCH($AF$51,$AF9:$AF47,-1))+($AF$51-INDEX($AF9:$AF47,_xlfn.XMATCH($AF$51,$AF9:$AF47,-1)))*(INDEX(CT9:CT47,_xlfn.XMATCH($AF$51,$AF9:$AF47,1))-INDEX(CT9:CT47,_xlfn.XMATCH($AF$51,$AF9:$AF47,-1)))</f>
        <v>2909.6591762930589</v>
      </c>
      <c r="CU51" s="108" cm="1">
        <f t="array" ref="CU51">INDEX(CU9:CU47,_xlfn.XMATCH($AF$51,$AF9:$AF47,-1))+($AF$51-INDEX($AF9:$AF47,_xlfn.XMATCH($AF$51,$AF9:$AF47,-1)))*(INDEX(CU9:CU47,_xlfn.XMATCH($AF$51,$AF9:$AF47,1))-INDEX(CU9:CU47,_xlfn.XMATCH($AF$51,$AF9:$AF47,-1)))</f>
        <v>2958.2579925070249</v>
      </c>
      <c r="CV51" s="108" cm="1">
        <f t="array" ref="CV51">INDEX(CV9:CV47,_xlfn.XMATCH($AF$51,$AF9:$AF47,-1))+($AF$51-INDEX($AF9:$AF47,_xlfn.XMATCH($AF$51,$AF9:$AF47,-1)))*(INDEX(CV9:CV47,_xlfn.XMATCH($AF$51,$AF9:$AF47,1))-INDEX(CV9:CV47,_xlfn.XMATCH($AF$51,$AF9:$AF47,-1)))</f>
        <v>3006.856808720991</v>
      </c>
      <c r="CW51" s="108" cm="1">
        <f t="array" ref="CW51">INDEX(CW9:CW47,_xlfn.XMATCH($AF$51,$AF9:$AF47,-1))+($AF$51-INDEX($AF9:$AF47,_xlfn.XMATCH($AF$51,$AF9:$AF47,-1)))*(INDEX(CW9:CW47,_xlfn.XMATCH($AF$51,$AF9:$AF47,1))-INDEX(CW9:CW47,_xlfn.XMATCH($AF$51,$AF9:$AF47,-1)))</f>
        <v>3055.4556249349571</v>
      </c>
      <c r="CX51" s="108" cm="1">
        <f t="array" ref="CX51">INDEX(CX9:CX47,_xlfn.XMATCH($AF$51,$AF9:$AF47,-1))+($AF$51-INDEX($AF9:$AF47,_xlfn.XMATCH($AF$51,$AF9:$AF47,-1)))*(INDEX(CX9:CX47,_xlfn.XMATCH($AF$51,$AF9:$AF47,1))-INDEX(CX9:CX47,_xlfn.XMATCH($AF$51,$AF9:$AF47,-1)))</f>
        <v>3104.0544411489232</v>
      </c>
      <c r="CY51" s="108" cm="1">
        <f t="array" ref="CY51">INDEX(CY9:CY47,_xlfn.XMATCH($AF$51,$AF9:$AF47,-1))+($AF$51-INDEX($AF9:$AF47,_xlfn.XMATCH($AF$51,$AF9:$AF47,-1)))*(INDEX(CY9:CY47,_xlfn.XMATCH($AF$51,$AF9:$AF47,1))-INDEX(CY9:CY47,_xlfn.XMATCH($AF$51,$AF9:$AF47,-1)))</f>
        <v>3152.6532573628892</v>
      </c>
      <c r="CZ51" s="108" cm="1">
        <f t="array" ref="CZ51">INDEX(CZ9:CZ47,_xlfn.XMATCH($AF$51,$AF9:$AF47,-1))+($AF$51-INDEX($AF9:$AF47,_xlfn.XMATCH($AF$51,$AF9:$AF47,-1)))*(INDEX(CZ9:CZ47,_xlfn.XMATCH($AF$51,$AF9:$AF47,1))-INDEX(CZ9:CZ47,_xlfn.XMATCH($AF$51,$AF9:$AF47,-1)))</f>
        <v>3201.2520735768553</v>
      </c>
      <c r="DA51" s="108" cm="1">
        <f t="array" ref="DA51">INDEX(DA9:DA47,_xlfn.XMATCH($AF$51,$AF9:$AF47,-1))+($AF$51-INDEX($AF9:$AF47,_xlfn.XMATCH($AF$51,$AF9:$AF47,-1)))*(INDEX(DA9:DA47,_xlfn.XMATCH($AF$51,$AF9:$AF47,1))-INDEX(DA9:DA47,_xlfn.XMATCH($AF$51,$AF9:$AF47,-1)))</f>
        <v>3249.8508897908214</v>
      </c>
    </row>
    <row r="53" spans="23:105" x14ac:dyDescent="0.25">
      <c r="W53" s="31" t="s">
        <v>116</v>
      </c>
    </row>
    <row r="54" spans="23:105" ht="14.4" x14ac:dyDescent="0.3">
      <c r="W54" t="s">
        <v>124</v>
      </c>
      <c r="X54">
        <v>10</v>
      </c>
      <c r="Y54">
        <v>10</v>
      </c>
      <c r="Z54">
        <v>20</v>
      </c>
      <c r="AA54">
        <v>20</v>
      </c>
      <c r="AB54">
        <v>25</v>
      </c>
      <c r="AC54">
        <v>25</v>
      </c>
      <c r="AD54">
        <v>30</v>
      </c>
      <c r="AE54">
        <v>30</v>
      </c>
      <c r="AF54">
        <v>38</v>
      </c>
      <c r="AG54">
        <v>38</v>
      </c>
      <c r="AI54" s="31" t="s">
        <v>91</v>
      </c>
      <c r="AK54" s="32"/>
      <c r="AM54" s="32"/>
    </row>
    <row r="55" spans="23:105" ht="14.4" x14ac:dyDescent="0.3">
      <c r="W55" t="s">
        <v>125</v>
      </c>
      <c r="X55" t="s">
        <v>87</v>
      </c>
      <c r="Y55" s="32" t="s">
        <v>88</v>
      </c>
      <c r="Z55" t="s">
        <v>87</v>
      </c>
      <c r="AA55" s="32" t="s">
        <v>88</v>
      </c>
      <c r="AB55" t="s">
        <v>87</v>
      </c>
      <c r="AC55" s="32" t="s">
        <v>88</v>
      </c>
      <c r="AD55" t="s">
        <v>87</v>
      </c>
      <c r="AE55" s="32" t="s">
        <v>88</v>
      </c>
      <c r="AF55" t="s">
        <v>87</v>
      </c>
      <c r="AG55" s="32" t="s">
        <v>88</v>
      </c>
      <c r="AI55" t="s">
        <v>89</v>
      </c>
      <c r="AJ55">
        <v>10</v>
      </c>
      <c r="AK55">
        <v>20</v>
      </c>
      <c r="AL55">
        <v>25</v>
      </c>
      <c r="AM55">
        <v>30</v>
      </c>
      <c r="AN55">
        <v>38</v>
      </c>
    </row>
    <row r="56" spans="23:105" x14ac:dyDescent="0.25">
      <c r="W56">
        <v>24</v>
      </c>
      <c r="X56" s="93">
        <v>56</v>
      </c>
      <c r="Y56" s="114">
        <v>0.89</v>
      </c>
      <c r="Z56" s="94" t="s">
        <v>90</v>
      </c>
      <c r="AA56" s="114" t="s">
        <v>90</v>
      </c>
      <c r="AB56" s="94">
        <v>133</v>
      </c>
      <c r="AC56" s="114">
        <v>0.82499999999999996</v>
      </c>
      <c r="AD56" s="94" t="s">
        <v>90</v>
      </c>
      <c r="AE56" s="114" t="s">
        <v>90</v>
      </c>
      <c r="AF56" s="94">
        <v>200</v>
      </c>
      <c r="AG56" s="117">
        <v>0.755</v>
      </c>
      <c r="AI56" s="57">
        <v>24</v>
      </c>
      <c r="AJ56" s="99">
        <f>AJ$55/X56</f>
        <v>0.17857142857142858</v>
      </c>
      <c r="AK56" s="100" t="s">
        <v>90</v>
      </c>
      <c r="AL56" s="100">
        <f>AL55/AB56</f>
        <v>0.18796992481203006</v>
      </c>
      <c r="AM56" s="100" t="s">
        <v>90</v>
      </c>
      <c r="AN56" s="101">
        <f>AN$55/AF56</f>
        <v>0.19</v>
      </c>
    </row>
    <row r="57" spans="23:105" x14ac:dyDescent="0.25">
      <c r="W57">
        <v>36</v>
      </c>
      <c r="X57" s="95">
        <v>57</v>
      </c>
      <c r="Y57" s="115">
        <v>0.9</v>
      </c>
      <c r="Z57" s="96">
        <v>107</v>
      </c>
      <c r="AA57" s="115">
        <v>0.88</v>
      </c>
      <c r="AB57" s="96" t="s">
        <v>90</v>
      </c>
      <c r="AC57" s="115" t="s">
        <v>90</v>
      </c>
      <c r="AD57" s="96" t="s">
        <v>90</v>
      </c>
      <c r="AE57" s="115" t="s">
        <v>90</v>
      </c>
      <c r="AF57" s="96">
        <v>200</v>
      </c>
      <c r="AG57" s="118">
        <v>0.83</v>
      </c>
      <c r="AI57" s="57">
        <v>36</v>
      </c>
      <c r="AJ57" s="102">
        <f>AJ$55/X57</f>
        <v>0.17543859649122806</v>
      </c>
      <c r="AK57" s="103">
        <f>AK$55/Z57</f>
        <v>0.18691588785046728</v>
      </c>
      <c r="AL57" s="103" t="s">
        <v>90</v>
      </c>
      <c r="AM57" s="103" t="s">
        <v>90</v>
      </c>
      <c r="AN57" s="104">
        <f>AN$55/AF57</f>
        <v>0.19</v>
      </c>
    </row>
    <row r="58" spans="23:105" x14ac:dyDescent="0.25">
      <c r="W58">
        <v>48</v>
      </c>
      <c r="X58" s="95">
        <v>54</v>
      </c>
      <c r="Y58" s="115">
        <v>0.91</v>
      </c>
      <c r="Z58" s="96">
        <v>106</v>
      </c>
      <c r="AA58" s="115">
        <v>0.9</v>
      </c>
      <c r="AB58" s="96" t="s">
        <v>90</v>
      </c>
      <c r="AC58" s="115" t="s">
        <v>90</v>
      </c>
      <c r="AD58" s="96" t="s">
        <v>90</v>
      </c>
      <c r="AE58" s="115" t="s">
        <v>90</v>
      </c>
      <c r="AF58" s="96">
        <v>200</v>
      </c>
      <c r="AG58" s="118">
        <v>0.87</v>
      </c>
      <c r="AI58" s="57">
        <v>48</v>
      </c>
      <c r="AJ58" s="102">
        <f>AJ$55/X58</f>
        <v>0.18518518518518517</v>
      </c>
      <c r="AK58" s="103">
        <f>AK$55/Z58</f>
        <v>0.18867924528301888</v>
      </c>
      <c r="AL58" s="103" t="s">
        <v>90</v>
      </c>
      <c r="AM58" s="103" t="s">
        <v>90</v>
      </c>
      <c r="AN58" s="104">
        <f>AN$55/AF58</f>
        <v>0.19</v>
      </c>
    </row>
    <row r="59" spans="23:105" x14ac:dyDescent="0.25">
      <c r="W59">
        <v>60</v>
      </c>
      <c r="X59" s="95">
        <v>52</v>
      </c>
      <c r="Y59" s="115">
        <v>0.92</v>
      </c>
      <c r="Z59" s="96">
        <v>107</v>
      </c>
      <c r="AA59" s="115">
        <v>0.93</v>
      </c>
      <c r="AB59" s="96" t="s">
        <v>90</v>
      </c>
      <c r="AC59" s="115" t="s">
        <v>90</v>
      </c>
      <c r="AD59" s="96" t="s">
        <v>90</v>
      </c>
      <c r="AE59" s="115" t="s">
        <v>90</v>
      </c>
      <c r="AF59" s="96">
        <v>200</v>
      </c>
      <c r="AG59" s="118">
        <v>0.88</v>
      </c>
      <c r="AI59" s="57">
        <v>60</v>
      </c>
      <c r="AJ59" s="102">
        <f>AJ$55/X59</f>
        <v>0.19230769230769232</v>
      </c>
      <c r="AK59" s="103">
        <f>AK$55/Z59</f>
        <v>0.18691588785046728</v>
      </c>
      <c r="AL59" s="103" t="s">
        <v>90</v>
      </c>
      <c r="AM59" s="103" t="s">
        <v>90</v>
      </c>
      <c r="AN59" s="104">
        <f>AN$55/AF59</f>
        <v>0.19</v>
      </c>
    </row>
    <row r="60" spans="23:105" x14ac:dyDescent="0.25">
      <c r="W60">
        <v>72</v>
      </c>
      <c r="X60" s="97">
        <v>54</v>
      </c>
      <c r="Y60" s="116">
        <v>0.92</v>
      </c>
      <c r="Z60" s="98">
        <v>106</v>
      </c>
      <c r="AA60" s="116">
        <v>0.92500000000000004</v>
      </c>
      <c r="AB60" s="98" t="s">
        <v>90</v>
      </c>
      <c r="AC60" s="116" t="s">
        <v>90</v>
      </c>
      <c r="AD60" s="98">
        <v>158</v>
      </c>
      <c r="AE60" s="116">
        <v>0.91</v>
      </c>
      <c r="AF60" s="98">
        <v>200</v>
      </c>
      <c r="AG60" s="119">
        <v>0.9</v>
      </c>
      <c r="AI60" s="57">
        <v>72</v>
      </c>
      <c r="AJ60" s="105">
        <f>AJ$55/X60</f>
        <v>0.18518518518518517</v>
      </c>
      <c r="AK60" s="106">
        <f>AK$55/Z60</f>
        <v>0.18867924528301888</v>
      </c>
      <c r="AL60" s="106" t="s">
        <v>90</v>
      </c>
      <c r="AM60" s="106">
        <f>AM55/AD60</f>
        <v>0.189873417721519</v>
      </c>
      <c r="AN60" s="107">
        <f>AN$55/AF60</f>
        <v>0.19</v>
      </c>
    </row>
    <row r="62" spans="23:105" x14ac:dyDescent="0.25">
      <c r="W62" s="34" t="s">
        <v>124</v>
      </c>
      <c r="X62" s="109">
        <v>10</v>
      </c>
      <c r="Y62" s="56"/>
      <c r="Z62" s="34"/>
      <c r="AA62" s="34"/>
      <c r="AB62" s="13"/>
      <c r="AC62" s="13"/>
      <c r="AD62" s="13"/>
      <c r="AE62" s="34" t="s">
        <v>124</v>
      </c>
      <c r="AF62" s="109">
        <v>20</v>
      </c>
      <c r="AG62" s="34"/>
      <c r="AH62" s="34"/>
      <c r="AI62" s="13"/>
      <c r="AJ62" s="13"/>
      <c r="AK62" s="13"/>
      <c r="AL62" s="13"/>
    </row>
    <row r="63" spans="23:105" ht="14.4" x14ac:dyDescent="0.3">
      <c r="W63" s="34" t="s">
        <v>127</v>
      </c>
      <c r="X63" s="34" t="s">
        <v>87</v>
      </c>
      <c r="Y63" s="34" t="s">
        <v>125</v>
      </c>
      <c r="Z63" s="39" t="s">
        <v>88</v>
      </c>
      <c r="AA63" s="39" t="s">
        <v>145</v>
      </c>
      <c r="AB63" s="56" t="s">
        <v>146</v>
      </c>
      <c r="AC63" s="39" t="s">
        <v>144</v>
      </c>
      <c r="AD63" s="13"/>
      <c r="AE63" s="34" t="s">
        <v>127</v>
      </c>
      <c r="AF63" s="34" t="s">
        <v>87</v>
      </c>
      <c r="AG63" s="56" t="s">
        <v>125</v>
      </c>
      <c r="AH63" s="39" t="s">
        <v>88</v>
      </c>
      <c r="AI63" s="39" t="s">
        <v>145</v>
      </c>
      <c r="AJ63" s="56" t="s">
        <v>146</v>
      </c>
      <c r="AK63" s="39" t="s">
        <v>144</v>
      </c>
      <c r="AL63" s="13"/>
    </row>
    <row r="64" spans="23:105" x14ac:dyDescent="0.25">
      <c r="W64" s="34">
        <v>1103</v>
      </c>
      <c r="X64" s="125">
        <f>X$62/$B$6</f>
        <v>52.631578947368418</v>
      </c>
      <c r="Y64" s="126" cm="1">
        <f t="array" ref="Y64">INDEX(AG4:DA4,_xlfn.XMATCH(W64,AG47:DA47,-1))+(W64-INDEX(AG47:DA47,_xlfn.XMATCH(W64,AG47:DA47,-1)))/(INDEX(AG47:DA47,_xlfn.XMATCH(W64,AG47:DA47,1))-INDEX(AG47:DA47,_xlfn.XMATCH(W64,AG47:DA47,-1)))</f>
        <v>24.147238741359967</v>
      </c>
      <c r="Z64" s="139">
        <f>(2*PI()*W64*$X$62/60)/(Y64*X64)</f>
        <v>0.9088459063784079</v>
      </c>
      <c r="AA64" s="128">
        <f>ABS(X64-X56)</f>
        <v>3.3684210526315823</v>
      </c>
      <c r="AB64" s="128">
        <f>ABS(Y64-W56)</f>
        <v>0.14723874135996695</v>
      </c>
      <c r="AC64" s="142">
        <f>ABS(Z64-Y56)</f>
        <v>1.8845906378407884E-2</v>
      </c>
      <c r="AD64" s="121"/>
      <c r="AE64" s="137">
        <v>1034</v>
      </c>
      <c r="AF64" s="125">
        <f>AF$62/$B$6</f>
        <v>105.26315789473684</v>
      </c>
      <c r="AG64" s="126" cm="1">
        <f t="array" ref="AG64">INDEX($AG$4:$DA$4,_xlfn.XMATCH(AE64,$AG$48:$DA$48,-1))+(AE64-INDEX($AG$48:$DA$48,_xlfn.XMATCH(AE64,$AG$48:$DA$48,-1)))/(INDEX($AG$48:$DA$48,_xlfn.XMATCH(AE64,$AG$48:$DA$48,1))-INDEX($AG$48:$DA$48,_xlfn.XMATCH(AE64,$AG$48:$DA$48,-1)))</f>
        <v>24.041688119171528</v>
      </c>
      <c r="AH64" s="139">
        <f>(2*PI()*AE64*$AF$62/60)/(AG64*AF64)</f>
        <v>0.85573205129479524</v>
      </c>
      <c r="AI64" s="128" t="e">
        <f>ABS(AF64-Z56)</f>
        <v>#VALUE!</v>
      </c>
      <c r="AJ64" s="128">
        <f>ABS(AG64-W56)</f>
        <v>4.1688119171528371E-2</v>
      </c>
      <c r="AK64" s="142" t="e">
        <f>ABS(AH64-AA56)</f>
        <v>#VALUE!</v>
      </c>
      <c r="AL64" s="13"/>
    </row>
    <row r="65" spans="4:38" x14ac:dyDescent="0.25">
      <c r="W65" s="34">
        <v>1679</v>
      </c>
      <c r="X65" s="131">
        <f>X$62/$B$6</f>
        <v>52.631578947368418</v>
      </c>
      <c r="Y65" s="130" cm="1">
        <f t="array" ref="Y65">INDEX(AG4:DA4,_xlfn.XMATCH(W65,AG47:DA47,-1))+(W65-INDEX(AG47:DA47,_xlfn.XMATCH(W65,AG47:DA47,-1)))/(INDEX(AG47:DA47,_xlfn.XMATCH(W65,AG47:DA47,1))-INDEX(AG47:DA47,_xlfn.XMATCH(W65,AG47:DA47,-1)))</f>
        <v>35.871938404688017</v>
      </c>
      <c r="Z65" s="140">
        <f>(2*PI()*W65*$X$62/60)/(Y65*X65)</f>
        <v>0.93127526881449008</v>
      </c>
      <c r="AA65" s="129">
        <f t="shared" ref="AA65:AA68" si="126">ABS(X65-X57)</f>
        <v>4.3684210526315823</v>
      </c>
      <c r="AB65" s="129">
        <f t="shared" ref="AB65:AB68" si="127">ABS(Y65-W57)</f>
        <v>0.12806159531198347</v>
      </c>
      <c r="AC65" s="143">
        <f>ABS(Z65-Y57)</f>
        <v>3.1275268814490054E-2</v>
      </c>
      <c r="AD65" s="121"/>
      <c r="AE65" s="137">
        <v>1619</v>
      </c>
      <c r="AF65" s="131">
        <f>AF$62/$B$6</f>
        <v>105.26315789473684</v>
      </c>
      <c r="AG65" s="130" cm="1">
        <f t="array" ref="AG65">INDEX($AG$4:$DA$4,_xlfn.XMATCH(AE65,$AG$48:$DA$48,-1))+(AE65-INDEX($AG$48:$DA$48,_xlfn.XMATCH(AE65,$AG$48:$DA$48,-1)))/(INDEX($AG$48:$DA$48,_xlfn.XMATCH(AE65,$AG$48:$DA$48,1))-INDEX($AG$48:$DA$48,_xlfn.XMATCH(AE65,$AG$48:$DA$48,-1)))</f>
        <v>35.995491219321082</v>
      </c>
      <c r="AH65" s="140">
        <f>(2*PI()*AE65*$AF$62/60)/(AG65*AF65)</f>
        <v>0.89491330111555334</v>
      </c>
      <c r="AI65" s="129">
        <f t="shared" ref="AI65:AI68" si="128">ABS(AF65-Z57)</f>
        <v>1.7368421052631646</v>
      </c>
      <c r="AJ65" s="129">
        <f t="shared" ref="AJ65:AJ68" si="129">ABS(AG65-W57)</f>
        <v>4.508780678918356E-3</v>
      </c>
      <c r="AK65" s="143">
        <f t="shared" ref="AK65:AK68" si="130">ABS(AH65-AA57)</f>
        <v>1.4913301115553335E-2</v>
      </c>
      <c r="AL65" s="13"/>
    </row>
    <row r="66" spans="4:38" x14ac:dyDescent="0.25">
      <c r="W66" s="34">
        <v>2269</v>
      </c>
      <c r="X66" s="131">
        <f>X$62/$B$6</f>
        <v>52.631578947368418</v>
      </c>
      <c r="Y66" s="130" cm="1">
        <f t="array" ref="Y66">INDEX(AG4:DA4,_xlfn.XMATCH(W66,AG47:DA47,-1))+(W66-INDEX(AG47:DA47,_xlfn.XMATCH(W66,AG47:DA47,-1)))/(INDEX(AG47:DA47,_xlfn.XMATCH(W66,AG47:DA47,1))-INDEX(AG47:DA47,_xlfn.XMATCH(W66,AG47:DA47,-1)))</f>
        <v>47.881613407055298</v>
      </c>
      <c r="Z66" s="140">
        <f>(2*PI()*W66*$X$62/60)/(Y66*X66)</f>
        <v>0.9428615791585746</v>
      </c>
      <c r="AA66" s="129">
        <f t="shared" si="126"/>
        <v>1.3684210526315823</v>
      </c>
      <c r="AB66" s="129">
        <f t="shared" si="127"/>
        <v>0.11838659294470233</v>
      </c>
      <c r="AC66" s="143">
        <f>ABS(Z66-Y58)</f>
        <v>3.2861579158574572E-2</v>
      </c>
      <c r="AD66" s="121"/>
      <c r="AE66" s="137">
        <v>2203</v>
      </c>
      <c r="AF66" s="131">
        <f>AF$62/$B$6</f>
        <v>105.26315789473684</v>
      </c>
      <c r="AG66" s="130" cm="1">
        <f t="array" ref="AG66">INDEX($AG$4:$DA$4,_xlfn.XMATCH(AE66,$AG$48:$DA$48,-1))+(AE66-INDEX($AG$48:$DA$48,_xlfn.XMATCH(AE66,$AG$48:$DA$48,-1)))/(INDEX($AG$48:$DA$48,_xlfn.XMATCH(AE66,$AG$48:$DA$48,1))-INDEX($AG$48:$DA$48,_xlfn.XMATCH(AE66,$AG$48:$DA$48,-1)))</f>
        <v>47.928860468017398</v>
      </c>
      <c r="AH66" s="140">
        <f>(2*PI()*AE66*$AF$62/60)/(AG66*AF66)</f>
        <v>0.91453348718117666</v>
      </c>
      <c r="AI66" s="129">
        <f t="shared" si="128"/>
        <v>0.73684210526316463</v>
      </c>
      <c r="AJ66" s="129">
        <f t="shared" si="129"/>
        <v>7.1139531982602477E-2</v>
      </c>
      <c r="AK66" s="143">
        <f t="shared" si="130"/>
        <v>1.4533487181176641E-2</v>
      </c>
      <c r="AL66" s="13"/>
    </row>
    <row r="67" spans="4:38" x14ac:dyDescent="0.25">
      <c r="D67" s="34"/>
      <c r="E67" s="34"/>
      <c r="F67" s="34"/>
      <c r="G67" s="34"/>
      <c r="W67" s="34">
        <v>2865</v>
      </c>
      <c r="X67" s="131">
        <f>X$62/$B$6</f>
        <v>52.631578947368418</v>
      </c>
      <c r="Y67" s="130" cm="1">
        <f t="array" ref="Y67">INDEX(AG4:DA4,_xlfn.XMATCH(W67,AG47:DA47,-1))+(W67-INDEX(AG47:DA47,_xlfn.XMATCH(W67,AG47:DA47,-1)))/(INDEX(AG47:DA47,_xlfn.XMATCH(W67,AG47:DA47,1))-INDEX(AG47:DA47,_xlfn.XMATCH(W67,AG47:DA47,-1)))</f>
        <v>60.013420697582234</v>
      </c>
      <c r="Z67" s="140">
        <f>(2*PI()*W67*$X$62/60)/(Y67*X67)</f>
        <v>0.94985751581534728</v>
      </c>
      <c r="AA67" s="129">
        <f t="shared" si="126"/>
        <v>0.63157894736841769</v>
      </c>
      <c r="AB67" s="129">
        <f t="shared" si="127"/>
        <v>1.3420697582233743E-2</v>
      </c>
      <c r="AC67" s="143">
        <f>ABS(Z67-Y59)</f>
        <v>2.9857515815347235E-2</v>
      </c>
      <c r="AD67" s="121"/>
      <c r="AE67" s="137">
        <v>2794</v>
      </c>
      <c r="AF67" s="131">
        <f>AF$62/$B$6</f>
        <v>105.26315789473684</v>
      </c>
      <c r="AG67" s="130" cm="1">
        <f t="array" ref="AG67">INDEX($AG$4:$DA$4,_xlfn.XMATCH(AE67,$AG$48:$DA$48,-1))+(AE67-INDEX($AG$48:$DA$48,_xlfn.XMATCH(AE67,$AG$48:$DA$48,-1)))/(INDEX($AG$48:$DA$48,_xlfn.XMATCH(AE67,$AG$48:$DA$48,1))-INDEX($AG$48:$DA$48,_xlfn.XMATCH(AE67,$AG$48:$DA$48,-1)))</f>
        <v>60.005266676886436</v>
      </c>
      <c r="AH67" s="140">
        <f>(2*PI()*AE67*$AF$62/60)/(AG67*AF67)</f>
        <v>0.92644416534583973</v>
      </c>
      <c r="AI67" s="129">
        <f t="shared" si="128"/>
        <v>1.7368421052631646</v>
      </c>
      <c r="AJ67" s="129">
        <f t="shared" si="129"/>
        <v>5.2666768864355618E-3</v>
      </c>
      <c r="AK67" s="143">
        <f t="shared" si="130"/>
        <v>3.555834654160317E-3</v>
      </c>
      <c r="AL67" s="13"/>
    </row>
    <row r="68" spans="4:38" x14ac:dyDescent="0.25">
      <c r="D68" s="13"/>
      <c r="E68" s="13"/>
      <c r="F68" s="13"/>
      <c r="G68" s="13"/>
      <c r="W68" s="34">
        <v>3458</v>
      </c>
      <c r="X68" s="133">
        <f>X$62/$B$6</f>
        <v>52.631578947368418</v>
      </c>
      <c r="Y68" s="134" t="e" cm="1">
        <f t="array" ref="Y68">INDEX(AG4:DA4,_xlfn.XMATCH(W68,AG47:DA47,-1))+(W68-INDEX(AG47:DA47,_xlfn.XMATCH(W68,AG47:DA47,-1)))/(INDEX(AG47:DA47,_xlfn.XMATCH(W68,AG47:DA47,1))-INDEX(AG47:DA47,_xlfn.XMATCH(W68,AG47:DA47,-1)))</f>
        <v>#N/A</v>
      </c>
      <c r="Z68" s="141" t="e">
        <f>(2*PI()*W68*$X$62/60)/(Y68*X68)</f>
        <v>#N/A</v>
      </c>
      <c r="AA68" s="136">
        <f t="shared" si="126"/>
        <v>1.3684210526315823</v>
      </c>
      <c r="AB68" s="136" t="e">
        <f t="shared" si="127"/>
        <v>#N/A</v>
      </c>
      <c r="AC68" s="144" t="e">
        <f>ABS(Z68-Y60)</f>
        <v>#N/A</v>
      </c>
      <c r="AD68" s="121"/>
      <c r="AE68" s="137">
        <v>3383</v>
      </c>
      <c r="AF68" s="133">
        <f>AF$62/$B$6</f>
        <v>105.26315789473684</v>
      </c>
      <c r="AG68" s="134" t="e" cm="1">
        <f t="array" ref="AG68">INDEX($AG$4:$DA$4,_xlfn.XMATCH(AE68,$AG$48:$DA$48,-1))+(AE68-INDEX($AG$48:$DA$48,_xlfn.XMATCH(AE68,$AG$48:$DA$48,-1)))/(INDEX($AG$48:$DA$48,_xlfn.XMATCH(AE68,$AG$48:$DA$48,1))-INDEX($AG$48:$DA$48,_xlfn.XMATCH(AE68,$AG$48:$DA$48,-1)))</f>
        <v>#N/A</v>
      </c>
      <c r="AH68" s="141" t="e">
        <f>(2*PI()*AE68*$AF$62/60)/(AG68*AF68)</f>
        <v>#N/A</v>
      </c>
      <c r="AI68" s="136">
        <f t="shared" si="128"/>
        <v>0.73684210526316463</v>
      </c>
      <c r="AJ68" s="136" t="e">
        <f t="shared" si="129"/>
        <v>#N/A</v>
      </c>
      <c r="AK68" s="144" t="e">
        <f t="shared" si="130"/>
        <v>#N/A</v>
      </c>
      <c r="AL68" s="13"/>
    </row>
    <row r="69" spans="4:38" x14ac:dyDescent="0.25">
      <c r="W69" s="34"/>
      <c r="X69" s="122"/>
      <c r="Y69" s="122"/>
      <c r="Z69" s="122"/>
      <c r="AA69" s="122"/>
      <c r="AB69" s="122"/>
      <c r="AC69" s="152"/>
      <c r="AD69" s="121"/>
      <c r="AE69" s="137"/>
      <c r="AF69" s="122"/>
      <c r="AG69" s="122"/>
      <c r="AH69" s="122"/>
      <c r="AI69" s="121"/>
      <c r="AJ69" s="121"/>
      <c r="AK69" s="152"/>
      <c r="AL69" s="13"/>
    </row>
    <row r="70" spans="4:38" x14ac:dyDescent="0.25">
      <c r="W70" s="34" t="s">
        <v>124</v>
      </c>
      <c r="X70" s="138">
        <v>25</v>
      </c>
      <c r="Y70" s="122"/>
      <c r="Z70" s="122"/>
      <c r="AA70" s="122"/>
      <c r="AB70" s="121"/>
      <c r="AC70" s="152"/>
      <c r="AD70" s="121"/>
      <c r="AE70" s="137" t="s">
        <v>124</v>
      </c>
      <c r="AF70" s="138">
        <v>30</v>
      </c>
      <c r="AG70" s="122"/>
      <c r="AH70" s="122"/>
      <c r="AI70" s="121"/>
      <c r="AJ70" s="121"/>
      <c r="AK70" s="152"/>
      <c r="AL70" s="13"/>
    </row>
    <row r="71" spans="4:38" ht="14.4" x14ac:dyDescent="0.3">
      <c r="W71" s="34" t="s">
        <v>127</v>
      </c>
      <c r="X71" s="122" t="s">
        <v>87</v>
      </c>
      <c r="Y71" s="122" t="s">
        <v>125</v>
      </c>
      <c r="Z71" s="123" t="s">
        <v>88</v>
      </c>
      <c r="AA71" s="123" t="s">
        <v>145</v>
      </c>
      <c r="AB71" s="124" t="s">
        <v>146</v>
      </c>
      <c r="AC71" s="153" t="s">
        <v>144</v>
      </c>
      <c r="AD71" s="121"/>
      <c r="AE71" s="137" t="s">
        <v>127</v>
      </c>
      <c r="AF71" s="122" t="s">
        <v>87</v>
      </c>
      <c r="AG71" s="122" t="s">
        <v>125</v>
      </c>
      <c r="AH71" s="123" t="s">
        <v>88</v>
      </c>
      <c r="AI71" s="123" t="s">
        <v>145</v>
      </c>
      <c r="AJ71" s="124" t="s">
        <v>146</v>
      </c>
      <c r="AK71" s="153" t="s">
        <v>144</v>
      </c>
      <c r="AL71" s="13"/>
    </row>
    <row r="72" spans="4:38" x14ac:dyDescent="0.25">
      <c r="W72" s="34">
        <v>1000</v>
      </c>
      <c r="X72" s="125">
        <f>X$70/$B$6</f>
        <v>131.57894736842104</v>
      </c>
      <c r="Y72" s="126" cm="1">
        <f t="array" ref="Y72">INDEX($AG$4:$DA$4,_xlfn.XMATCH(W72,$AG$49:$DA$49,-1))+(W72-INDEX($AG$49:$DA$49,_xlfn.XMATCH(W72,$AG$49:$DA$49,-1)))/(INDEX($AG$49:$DA$49,_xlfn.XMATCH(W72,$AG$49:$DA$49,1))-INDEX($AG$49:$DA$49,_xlfn.XMATCH(W72,$AG$49:$DA$49,-1)))</f>
        <v>23.998843702007758</v>
      </c>
      <c r="Z72" s="139">
        <f>(2*PI()*W72*$X$70/60)/(Y72*X72)</f>
        <v>0.82907133859415005</v>
      </c>
      <c r="AA72" s="128">
        <f>ABS(X72-AB56)</f>
        <v>1.4210526315789593</v>
      </c>
      <c r="AB72" s="128">
        <f>ABS(Y72-W56)</f>
        <v>1.1562979922423722E-3</v>
      </c>
      <c r="AC72" s="142">
        <f>ABS(Z72-AC56)</f>
        <v>4.0713385941500979E-3</v>
      </c>
      <c r="AD72" s="121"/>
      <c r="AE72" s="137">
        <v>965</v>
      </c>
      <c r="AF72" s="125">
        <f>AF$70/$B$6</f>
        <v>157.89473684210526</v>
      </c>
      <c r="AG72" s="126" cm="1">
        <f t="array" ref="AG72">INDEX($AG$4:$DA$4,_xlfn.XMATCH(AE72,$AG$50:$DA$50,-1))+(AE72-INDEX($AG$50:$DA$50,_xlfn.XMATCH(AE72,$AG$50:$DA$50,-1)))/(INDEX($AG$50:$DA$50,_xlfn.XMATCH(AE72,$AG$50:$DA$50,1))-INDEX($AG$50:$DA$50,_xlfn.XMATCH(AE72,$AG$50:$DA$50,-1)))</f>
        <v>23.935320551338599</v>
      </c>
      <c r="AH72" s="127">
        <f>(2*PI()*AE72*$AF$70/60)/(AG72*AF72)</f>
        <v>0.80217714486033176</v>
      </c>
      <c r="AI72" s="150" t="e">
        <f>ABS(AF72-AD56)</f>
        <v>#VALUE!</v>
      </c>
      <c r="AJ72" s="128">
        <f>ABS(AG72-W56)</f>
        <v>6.4679448661401295E-2</v>
      </c>
      <c r="AK72" s="145" t="e">
        <f>ABS(AH72-AE56)</f>
        <v>#VALUE!</v>
      </c>
      <c r="AL72" s="13"/>
    </row>
    <row r="73" spans="4:38" x14ac:dyDescent="0.25">
      <c r="W73" s="34">
        <v>1588</v>
      </c>
      <c r="X73" s="131">
        <f>X$70/$B$6</f>
        <v>131.57894736842104</v>
      </c>
      <c r="Y73" s="130" cm="1">
        <f t="array" ref="Y73">INDEX($AG$4:$DA$4,_xlfn.XMATCH(W73,$AG$49:$DA$49,-1))+(W73-INDEX($AG$49:$DA$49,_xlfn.XMATCH(W73,$AG$49:$DA$49,-1)))/(INDEX($AG$49:$DA$49,_xlfn.XMATCH(W73,$AG$49:$DA$49,1))-INDEX($AG$49:$DA$49,_xlfn.XMATCH(W73,$AG$49:$DA$49,-1)))</f>
        <v>36.037152225221789</v>
      </c>
      <c r="Z73" s="140">
        <f>(2*PI()*W73*$X$70/60)/(Y73*X73)</f>
        <v>0.87676307820433774</v>
      </c>
      <c r="AA73" s="129" t="e">
        <f t="shared" ref="AA73:AA76" si="131">ABS(X73-AB57)</f>
        <v>#VALUE!</v>
      </c>
      <c r="AB73" s="129">
        <f t="shared" ref="AB73:AB76" si="132">ABS(Y73-W57)</f>
        <v>3.7152225221788626E-2</v>
      </c>
      <c r="AC73" s="143" t="e">
        <f>ABS(Z73-AC57)</f>
        <v>#VALUE!</v>
      </c>
      <c r="AD73" s="121"/>
      <c r="AE73" s="137">
        <v>1558</v>
      </c>
      <c r="AF73" s="131">
        <f>AF$70/$B$6</f>
        <v>157.89473684210526</v>
      </c>
      <c r="AG73" s="130" cm="1">
        <f t="array" ref="AG73">INDEX($AG$4:$DA$4,_xlfn.XMATCH(AE73,$AG$50:$DA$50,-1))+(AE73-INDEX($AG$50:$DA$50,_xlfn.XMATCH(AE73,$AG$50:$DA$50,-1)))/(INDEX($AG$50:$DA$50,_xlfn.XMATCH(AE73,$AG$50:$DA$50,1))-INDEX($AG$50:$DA$50,_xlfn.XMATCH(AE73,$AG$50:$DA$50,-1)))</f>
        <v>36.099487384916976</v>
      </c>
      <c r="AH73" s="132">
        <f>(2*PI()*AE73*$AF$70/60)/(AG73*AF73)</f>
        <v>0.85871418560568513</v>
      </c>
      <c r="AI73" s="53" t="e">
        <f t="shared" ref="AI73:AI76" si="133">ABS(AF73-AD57)</f>
        <v>#VALUE!</v>
      </c>
      <c r="AJ73" s="129">
        <f t="shared" ref="AJ73:AJ76" si="134">ABS(AG73-W57)</f>
        <v>9.9487384916976396E-2</v>
      </c>
      <c r="AK73" s="146" t="e">
        <f t="shared" ref="AK73:AK76" si="135">ABS(AH73-AE57)</f>
        <v>#VALUE!</v>
      </c>
      <c r="AL73" s="13"/>
    </row>
    <row r="74" spans="4:38" x14ac:dyDescent="0.25">
      <c r="W74" s="34">
        <v>2170</v>
      </c>
      <c r="X74" s="131">
        <f>X$70/$B$6</f>
        <v>131.57894736842104</v>
      </c>
      <c r="Y74" s="130" cm="1">
        <f t="array" ref="Y74">INDEX($AG$4:$DA$4,_xlfn.XMATCH(W74,$AG$49:$DA$49,-1))+(W74-INDEX($AG$49:$DA$49,_xlfn.XMATCH(W74,$AG$49:$DA$49,-1)))/(INDEX($AG$49:$DA$49,_xlfn.XMATCH(W74,$AG$49:$DA$49,1))-INDEX($AG$49:$DA$49,_xlfn.XMATCH(W74,$AG$49:$DA$49,-1)))</f>
        <v>47.952620865545882</v>
      </c>
      <c r="Z74" s="140">
        <f>(2*PI()*W74*$X$70/60)/(Y74*X74)</f>
        <v>0.90038780480626024</v>
      </c>
      <c r="AA74" s="129" t="e">
        <f t="shared" si="131"/>
        <v>#VALUE!</v>
      </c>
      <c r="AB74" s="129">
        <f t="shared" si="132"/>
        <v>4.7379134454118343E-2</v>
      </c>
      <c r="AC74" s="143" t="e">
        <f>ABS(Z74-AC58)</f>
        <v>#VALUE!</v>
      </c>
      <c r="AD74" s="121"/>
      <c r="AE74" s="137">
        <v>2137</v>
      </c>
      <c r="AF74" s="131">
        <f>AF$70/$B$6</f>
        <v>157.89473684210526</v>
      </c>
      <c r="AG74" s="130" cm="1">
        <f t="array" ref="AG74">INDEX($AG$4:$DA$4,_xlfn.XMATCH(AE74,$AG$50:$DA$50,-1))+(AE74-INDEX($AG$50:$DA$50,_xlfn.XMATCH(AE74,$AG$50:$DA$50,-1)))/(INDEX($AG$50:$DA$50,_xlfn.XMATCH(AE74,$AG$50:$DA$50,1))-INDEX($AG$50:$DA$50,_xlfn.XMATCH(AE74,$AG$50:$DA$50,-1)))</f>
        <v>47.976473213992662</v>
      </c>
      <c r="AH74" s="132">
        <f>(2*PI()*AE74*$AF$70/60)/(AG74*AF74)</f>
        <v>0.88625443520167713</v>
      </c>
      <c r="AI74" s="53" t="e">
        <f t="shared" si="133"/>
        <v>#VALUE!</v>
      </c>
      <c r="AJ74" s="129">
        <f t="shared" si="134"/>
        <v>2.3526786007337819E-2</v>
      </c>
      <c r="AK74" s="146" t="e">
        <f t="shared" si="135"/>
        <v>#VALUE!</v>
      </c>
      <c r="AL74" s="13"/>
    </row>
    <row r="75" spans="4:38" x14ac:dyDescent="0.25">
      <c r="W75" s="34">
        <v>2758</v>
      </c>
      <c r="X75" s="131">
        <f>X$70/$B$6</f>
        <v>131.57894736842104</v>
      </c>
      <c r="Y75" s="130" cm="1">
        <f t="array" ref="Y75">INDEX($AG$4:$DA$4,_xlfn.XMATCH(W75,$AG$49:$DA$49,-1))+(W75-INDEX($AG$49:$DA$49,_xlfn.XMATCH(W75,$AG$49:$DA$49,-1)))/(INDEX($AG$49:$DA$49,_xlfn.XMATCH(W75,$AG$49:$DA$49,1))-INDEX($AG$49:$DA$49,_xlfn.XMATCH(W75,$AG$49:$DA$49,-1)))</f>
        <v>59.990929388759909</v>
      </c>
      <c r="Z75" s="140">
        <f>(2*PI()*W75*$X$70/60)/(Y75*X75)</f>
        <v>0.9147257199866905</v>
      </c>
      <c r="AA75" s="129" t="e">
        <f t="shared" si="131"/>
        <v>#VALUE!</v>
      </c>
      <c r="AB75" s="129">
        <f t="shared" si="132"/>
        <v>9.0706112400908978E-3</v>
      </c>
      <c r="AC75" s="143" t="e">
        <f>ABS(Z75-AC59)</f>
        <v>#VALUE!</v>
      </c>
      <c r="AD75" s="121"/>
      <c r="AE75" s="137">
        <v>2722</v>
      </c>
      <c r="AF75" s="131">
        <f>AF$70/$B$6</f>
        <v>157.89473684210526</v>
      </c>
      <c r="AG75" s="130" cm="1">
        <f t="array" ref="AG75">INDEX($AG$4:$DA$4,_xlfn.XMATCH(AE75,$AG$50:$DA$50,-1))+(AE75-INDEX($AG$50:$DA$50,_xlfn.XMATCH(AE75,$AG$50:$DA$50,-1)))/(INDEX($AG$50:$DA$50,_xlfn.XMATCH(AE75,$AG$50:$DA$50,1))-INDEX($AG$50:$DA$50,_xlfn.XMATCH(AE75,$AG$50:$DA$50,-1)))</f>
        <v>59.976536616426635</v>
      </c>
      <c r="AH75" s="132">
        <f>(2*PI()*AE75*$AF$70/60)/(AG75*AF75)</f>
        <v>0.90300250744976085</v>
      </c>
      <c r="AI75" s="53" t="e">
        <f t="shared" si="133"/>
        <v>#VALUE!</v>
      </c>
      <c r="AJ75" s="129">
        <f t="shared" si="134"/>
        <v>2.3463383573364638E-2</v>
      </c>
      <c r="AK75" s="146" t="e">
        <f t="shared" si="135"/>
        <v>#VALUE!</v>
      </c>
      <c r="AL75" s="13"/>
    </row>
    <row r="76" spans="4:38" x14ac:dyDescent="0.25">
      <c r="W76" s="34">
        <v>3346</v>
      </c>
      <c r="X76" s="133">
        <f>X$70/$B$6</f>
        <v>131.57894736842104</v>
      </c>
      <c r="Y76" s="134" t="e" cm="1">
        <f t="array" ref="Y76">INDEX($AG$4:$DA$4,_xlfn.XMATCH(W76,$AG$49:$DA$49,-1))+(W76-INDEX($AG$49:$DA$49,_xlfn.XMATCH(W76,$AG$49:$DA$49,-1)))/(INDEX($AG$49:$DA$49,_xlfn.XMATCH(W76,$AG$49:$DA$49,1))-INDEX($AG$49:$DA$49,_xlfn.XMATCH(W76,$AG$49:$DA$49,-1)))</f>
        <v>#N/A</v>
      </c>
      <c r="Z76" s="141" t="e">
        <f>(2*PI()*W76*$X$70/60)/(Y76*X76)</f>
        <v>#N/A</v>
      </c>
      <c r="AA76" s="136" t="e">
        <f t="shared" si="131"/>
        <v>#VALUE!</v>
      </c>
      <c r="AB76" s="136" t="e">
        <f t="shared" si="132"/>
        <v>#N/A</v>
      </c>
      <c r="AC76" s="144" t="e">
        <f>ABS(Z76-AC60)</f>
        <v>#N/A</v>
      </c>
      <c r="AD76" s="121"/>
      <c r="AE76" s="137">
        <v>3308</v>
      </c>
      <c r="AF76" s="133">
        <f>AF$70/$B$6</f>
        <v>157.89473684210526</v>
      </c>
      <c r="AG76" s="134" cm="1">
        <f t="array" ref="AG76">INDEX($AG$4:$DA$4,_xlfn.XMATCH(AE76,$AG$50:$DA$50,-1))+(AE76-INDEX($AG$50:$DA$50,_xlfn.XMATCH(AE76,$AG$50:$DA$50,-1)))/(INDEX($AG$50:$DA$50,_xlfn.XMATCH(AE76,$AG$50:$DA$50,1))-INDEX($AG$50:$DA$50,_xlfn.XMATCH(AE76,$AG$50:$DA$50,-1)))</f>
        <v>71.997112947753678</v>
      </c>
      <c r="AH76" s="135">
        <f>(2*PI()*AE76*$AF$70/60)/(AG76*AF76)</f>
        <v>0.91418194137272146</v>
      </c>
      <c r="AI76" s="151">
        <f t="shared" si="133"/>
        <v>0.10526315789473983</v>
      </c>
      <c r="AJ76" s="136">
        <f t="shared" si="134"/>
        <v>2.8870522463222414E-3</v>
      </c>
      <c r="AK76" s="147">
        <f t="shared" si="135"/>
        <v>4.1819413727214316E-3</v>
      </c>
      <c r="AL76" s="13"/>
    </row>
    <row r="77" spans="4:38" x14ac:dyDescent="0.25">
      <c r="W77" s="34"/>
      <c r="X77" s="122"/>
      <c r="Y77" s="122"/>
      <c r="Z77" s="122"/>
      <c r="AA77" s="121"/>
      <c r="AB77" s="122"/>
      <c r="AC77" s="154"/>
      <c r="AD77" s="122"/>
      <c r="AE77" s="122"/>
      <c r="AF77" s="122"/>
      <c r="AG77" s="121"/>
      <c r="AH77" s="121"/>
      <c r="AI77" s="121"/>
      <c r="AJ77" s="121"/>
      <c r="AK77" s="121"/>
      <c r="AL77" s="13"/>
    </row>
    <row r="78" spans="4:38" x14ac:dyDescent="0.25">
      <c r="W78" s="34" t="s">
        <v>124</v>
      </c>
      <c r="X78" s="138">
        <v>38</v>
      </c>
      <c r="Y78" s="122"/>
      <c r="Z78" s="122"/>
      <c r="AA78" s="121"/>
      <c r="AB78" s="122"/>
      <c r="AC78" s="154"/>
      <c r="AD78" s="122"/>
      <c r="AE78" s="122"/>
      <c r="AF78" s="122"/>
      <c r="AG78" s="121"/>
      <c r="AH78" s="121"/>
      <c r="AI78" s="121"/>
      <c r="AJ78" s="121"/>
      <c r="AK78" s="121"/>
      <c r="AL78" s="13"/>
    </row>
    <row r="79" spans="4:38" ht="14.4" x14ac:dyDescent="0.3">
      <c r="W79" s="34" t="s">
        <v>127</v>
      </c>
      <c r="X79" s="122" t="s">
        <v>87</v>
      </c>
      <c r="Y79" s="122" t="s">
        <v>125</v>
      </c>
      <c r="Z79" s="123" t="s">
        <v>88</v>
      </c>
      <c r="AA79" s="123" t="s">
        <v>145</v>
      </c>
      <c r="AB79" s="124" t="s">
        <v>146</v>
      </c>
      <c r="AC79" s="153" t="s">
        <v>144</v>
      </c>
      <c r="AD79" s="122"/>
      <c r="AE79" s="122"/>
      <c r="AF79" s="122"/>
      <c r="AG79" s="121"/>
      <c r="AH79" s="121"/>
      <c r="AI79" s="121"/>
      <c r="AJ79" s="121"/>
      <c r="AK79" s="121"/>
      <c r="AL79" s="13"/>
    </row>
    <row r="80" spans="4:38" x14ac:dyDescent="0.25">
      <c r="W80" s="34">
        <v>910</v>
      </c>
      <c r="X80" s="125">
        <f>X$78/$B$6</f>
        <v>200</v>
      </c>
      <c r="Y80" s="126" cm="1">
        <f t="array" ref="Y80">INDEX($AG$4:$DA$4,_xlfn.XMATCH(W80,$AG$51:$DA$51,-1))+(W80-INDEX($AG$51:$DA$51,_xlfn.XMATCH(W80,$AG$51:$DA$51,-1)))/(INDEX($AG$51:$DA$51,_xlfn.XMATCH(W80,$AG$51:$DA$51,1))-INDEX($AG$51:$DA$51,_xlfn.XMATCH(W80,$AG$51:$DA$51,-1)))</f>
        <v>23.853747229373717</v>
      </c>
      <c r="Z80" s="139">
        <f>(2*PI()*W80*$X$78/60)/(Y80*X80)</f>
        <v>0.75904408167339144</v>
      </c>
      <c r="AA80" s="128">
        <f>ABS(X80-AF56)</f>
        <v>0</v>
      </c>
      <c r="AB80" s="126">
        <f>ABS(Y80-W56)</f>
        <v>0.14625277062628328</v>
      </c>
      <c r="AC80" s="142">
        <f>ABS(Z80-AG56)</f>
        <v>4.0440816733914309E-3</v>
      </c>
      <c r="AD80" s="122"/>
      <c r="AE80" s="122"/>
      <c r="AF80" s="122"/>
      <c r="AG80" s="121"/>
      <c r="AH80" s="121"/>
      <c r="AI80" s="121"/>
      <c r="AJ80" s="121"/>
      <c r="AK80" s="121"/>
      <c r="AL80" s="13"/>
    </row>
    <row r="81" spans="23:38" x14ac:dyDescent="0.25">
      <c r="W81" s="34">
        <v>1510</v>
      </c>
      <c r="X81" s="131">
        <f>X$78/$B$6</f>
        <v>200</v>
      </c>
      <c r="Y81" s="130" cm="1">
        <f t="array" ref="Y81">INDEX($AG$4:$DA$4,_xlfn.XMATCH(W81,$AG$51:$DA$51,-1))+(W81-INDEX($AG$51:$DA$51,_xlfn.XMATCH(W81,$AG$51:$DA$51,-1)))/(INDEX($AG$51:$DA$51,_xlfn.XMATCH(W81,$AG$51:$DA$51,1))-INDEX($AG$51:$DA$51,_xlfn.XMATCH(W81,$AG$51:$DA$51,-1)))</f>
        <v>36.199726961850722</v>
      </c>
      <c r="Z81" s="140">
        <f>(2*PI()*W81*$X$78/60)/(Y81*X81)</f>
        <v>0.82995371140485452</v>
      </c>
      <c r="AA81" s="129">
        <f t="shared" ref="AA81:AA84" si="136">ABS(X81-AF57)</f>
        <v>0</v>
      </c>
      <c r="AB81" s="130">
        <f t="shared" ref="AB81:AB84" si="137">ABS(Y81-W57)</f>
        <v>0.19972696185072181</v>
      </c>
      <c r="AC81" s="143">
        <f t="shared" ref="AC81:AC84" si="138">ABS(Z81-AG57)</f>
        <v>4.6288595145438372E-5</v>
      </c>
      <c r="AD81" s="122"/>
      <c r="AE81" s="122"/>
      <c r="AF81" s="122"/>
      <c r="AG81" s="121"/>
      <c r="AH81" s="121"/>
      <c r="AI81" s="121"/>
      <c r="AJ81" s="121"/>
      <c r="AK81" s="121"/>
      <c r="AL81" s="13"/>
    </row>
    <row r="82" spans="23:38" x14ac:dyDescent="0.25">
      <c r="W82" s="34">
        <v>2084</v>
      </c>
      <c r="X82" s="131">
        <f>X$78/$B$6</f>
        <v>200</v>
      </c>
      <c r="Y82" s="130" cm="1">
        <f t="array" ref="Y82">INDEX($AG$4:$DA$4,_xlfn.XMATCH(W82,$AG$51:$DA$51,-1))+(W82-INDEX($AG$51:$DA$51,_xlfn.XMATCH(W82,$AG$51:$DA$51,-1)))/(INDEX($AG$51:$DA$51,_xlfn.XMATCH(W82,$AG$51:$DA$51,1))-INDEX($AG$51:$DA$51,_xlfn.XMATCH(W82,$AG$51:$DA$51,-1)))</f>
        <v>48.01071423925373</v>
      </c>
      <c r="Z82" s="140">
        <f>(2*PI()*W82*$X$78/60)/(Y82*X82)</f>
        <v>0.86365793332186447</v>
      </c>
      <c r="AA82" s="129">
        <f t="shared" si="136"/>
        <v>0</v>
      </c>
      <c r="AB82" s="130">
        <f t="shared" si="137"/>
        <v>1.0714239253729829E-2</v>
      </c>
      <c r="AC82" s="143">
        <f t="shared" si="138"/>
        <v>6.3420666781355273E-3</v>
      </c>
      <c r="AD82" s="122"/>
      <c r="AE82" s="122"/>
      <c r="AF82" s="122"/>
      <c r="AG82" s="121"/>
      <c r="AH82" s="121"/>
      <c r="AI82" s="121"/>
      <c r="AJ82" s="121"/>
      <c r="AK82" s="121"/>
      <c r="AL82" s="13"/>
    </row>
    <row r="83" spans="23:38" x14ac:dyDescent="0.25">
      <c r="W83" s="34">
        <v>2664</v>
      </c>
      <c r="X83" s="131">
        <f>X$78/$B$6</f>
        <v>200</v>
      </c>
      <c r="Y83" s="130" cm="1">
        <f t="array" ref="Y83">INDEX($AG$4:$DA$4,_xlfn.XMATCH(W83,$AG$51:$DA$51,-1))+(W83-INDEX($AG$51:$DA$51,_xlfn.XMATCH(W83,$AG$51:$DA$51,-1)))/(INDEX($AG$51:$DA$51,_xlfn.XMATCH(W83,$AG$51:$DA$51,1))-INDEX($AG$51:$DA$51,_xlfn.XMATCH(W83,$AG$51:$DA$51,-1)))</f>
        <v>59.945161313981501</v>
      </c>
      <c r="Z83" s="140">
        <f>(2*PI()*W83*$X$78/60)/(Y83*X83)</f>
        <v>0.8842240155754526</v>
      </c>
      <c r="AA83" s="129">
        <f t="shared" si="136"/>
        <v>0</v>
      </c>
      <c r="AB83" s="130">
        <f t="shared" si="137"/>
        <v>5.4838686018499061E-2</v>
      </c>
      <c r="AC83" s="143">
        <f t="shared" si="138"/>
        <v>4.2240155754525999E-3</v>
      </c>
      <c r="AD83" s="122"/>
      <c r="AE83" s="122"/>
      <c r="AF83" s="122"/>
      <c r="AG83" s="121"/>
      <c r="AH83" s="121"/>
      <c r="AI83" s="121"/>
      <c r="AJ83" s="121"/>
      <c r="AK83" s="121"/>
      <c r="AL83" s="13"/>
    </row>
    <row r="84" spans="23:38" x14ac:dyDescent="0.25">
      <c r="W84" s="34">
        <v>3249</v>
      </c>
      <c r="X84" s="133">
        <f>X$78/$B$6</f>
        <v>200</v>
      </c>
      <c r="Y84" s="134" cm="1">
        <f t="array" ref="Y84">INDEX($AG$4:$DA$4,_xlfn.XMATCH(W84,$AG$51:$DA$51,-1))+(W84-INDEX($AG$51:$DA$51,_xlfn.XMATCH(W84,$AG$51:$DA$51,-1)))/(INDEX($AG$51:$DA$51,_xlfn.XMATCH(W84,$AG$51:$DA$51,1))-INDEX($AG$51:$DA$51,_xlfn.XMATCH(W84,$AG$51:$DA$51,-1)))</f>
        <v>71.982491553146573</v>
      </c>
      <c r="Z84" s="141">
        <f>(2*PI()*W84*$X$78/60)/(Y84*X84)</f>
        <v>0.89805938413771624</v>
      </c>
      <c r="AA84" s="136">
        <f t="shared" si="136"/>
        <v>0</v>
      </c>
      <c r="AB84" s="134">
        <f t="shared" si="137"/>
        <v>1.7508446853426562E-2</v>
      </c>
      <c r="AC84" s="144">
        <f t="shared" si="138"/>
        <v>1.9406158622837788E-3</v>
      </c>
      <c r="AD84" s="122"/>
      <c r="AE84" s="122"/>
      <c r="AF84" s="122"/>
      <c r="AG84" s="121"/>
      <c r="AH84" s="121"/>
      <c r="AI84" s="121"/>
      <c r="AJ84" s="121"/>
      <c r="AK84" s="121"/>
      <c r="AL84" s="13"/>
    </row>
  </sheetData>
  <mergeCells count="6">
    <mergeCell ref="AC3:AD3"/>
    <mergeCell ref="C15:C17"/>
    <mergeCell ref="A1:B1"/>
    <mergeCell ref="A8:B8"/>
    <mergeCell ref="A5:B5"/>
    <mergeCell ref="T2:U2"/>
  </mergeCells>
  <phoneticPr fontId="14" type="noConversion"/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CA708-020D-43D6-82B0-B745BC0E91CD}">
  <sheetPr codeName="Sheet3"/>
  <dimension ref="A1:H28"/>
  <sheetViews>
    <sheetView zoomScaleNormal="100" workbookViewId="0">
      <selection activeCell="L26" sqref="L26"/>
    </sheetView>
  </sheetViews>
  <sheetFormatPr defaultRowHeight="13.8" x14ac:dyDescent="0.25"/>
  <cols>
    <col min="1" max="1" width="36.44140625" customWidth="1"/>
    <col min="2" max="2" width="9.109375" customWidth="1"/>
    <col min="4" max="4" width="8.6640625" customWidth="1"/>
    <col min="5" max="5" width="9.109375" customWidth="1"/>
    <col min="7" max="7" width="8.88671875" customWidth="1"/>
  </cols>
  <sheetData>
    <row r="1" spans="1:8" ht="15" customHeight="1" x14ac:dyDescent="0.25">
      <c r="A1" s="183" t="s">
        <v>76</v>
      </c>
      <c r="B1" s="183"/>
    </row>
    <row r="2" spans="1:8" ht="15" customHeight="1" x14ac:dyDescent="0.25">
      <c r="A2" t="s">
        <v>37</v>
      </c>
      <c r="B2">
        <f ca="1">Bearing!B12</f>
        <v>148.63663469132908</v>
      </c>
    </row>
    <row r="3" spans="1:8" ht="15" customHeight="1" x14ac:dyDescent="0.25">
      <c r="A3" t="s">
        <v>39</v>
      </c>
      <c r="B3">
        <f ca="1">Bearing!B13</f>
        <v>4.0731737742715151</v>
      </c>
    </row>
    <row r="4" spans="1:8" ht="14.4" x14ac:dyDescent="0.3">
      <c r="A4" s="32"/>
    </row>
    <row r="5" spans="1:8" x14ac:dyDescent="0.25">
      <c r="A5" s="186" t="s">
        <v>41</v>
      </c>
      <c r="B5" s="187"/>
    </row>
    <row r="6" spans="1:8" ht="15" customHeight="1" x14ac:dyDescent="0.25">
      <c r="A6" s="28" t="s">
        <v>42</v>
      </c>
      <c r="B6" s="28">
        <f>COS('Properties settings'!B4*PI()/180)</f>
        <v>0.86602540378443871</v>
      </c>
      <c r="C6" s="28"/>
      <c r="F6" s="28"/>
      <c r="G6" s="28"/>
      <c r="H6" s="28"/>
    </row>
    <row r="7" spans="1:8" ht="15" customHeight="1" x14ac:dyDescent="0.25">
      <c r="A7" s="33" t="s">
        <v>43</v>
      </c>
      <c r="B7" s="28">
        <f ca="1">B8*B11</f>
        <v>3.7194509317780793</v>
      </c>
      <c r="C7" s="28"/>
      <c r="F7" s="28"/>
      <c r="G7" s="28"/>
      <c r="H7" s="28"/>
    </row>
    <row r="8" spans="1:8" x14ac:dyDescent="0.25">
      <c r="A8" t="s">
        <v>44</v>
      </c>
      <c r="B8" s="28">
        <f ca="1">B9*'Properties settings'!B2</f>
        <v>2.090353755583807</v>
      </c>
      <c r="C8" s="28"/>
      <c r="F8" s="28"/>
      <c r="G8" s="28"/>
      <c r="H8" s="28"/>
    </row>
    <row r="9" spans="1:8" x14ac:dyDescent="0.25">
      <c r="A9" t="s">
        <v>45</v>
      </c>
      <c r="B9" s="28">
        <f ca="1">B10/B6</f>
        <v>10.451768777919035</v>
      </c>
      <c r="C9" s="28"/>
      <c r="F9" s="28"/>
      <c r="G9" s="28"/>
      <c r="H9" s="28"/>
    </row>
    <row r="10" spans="1:8" ht="15" customHeight="1" x14ac:dyDescent="0.25">
      <c r="A10" t="s">
        <v>46</v>
      </c>
      <c r="B10" s="28">
        <f ca="1">2*B17/'Properties settings'!B5</f>
        <v>9.0514972761589227</v>
      </c>
      <c r="C10" s="28"/>
      <c r="F10" s="28"/>
      <c r="G10" s="28"/>
      <c r="H10" s="28"/>
    </row>
    <row r="11" spans="1:8" ht="15" customHeight="1" x14ac:dyDescent="0.25">
      <c r="A11" t="s">
        <v>47</v>
      </c>
      <c r="B11" s="28">
        <f ca="1">('Properties settings'!B6+'Properties settings'!B7)*B16*(2*PI()/60)*B6</f>
        <v>1.7793404211333061</v>
      </c>
      <c r="C11" s="28"/>
      <c r="F11" s="28"/>
      <c r="G11" s="28"/>
      <c r="H11" s="28"/>
    </row>
    <row r="12" spans="1:8" ht="15" customHeight="1" x14ac:dyDescent="0.25">
      <c r="A12" t="s">
        <v>48</v>
      </c>
      <c r="B12" s="28">
        <f ca="1">B16*(2*PI()/60)*'Properties settings'!B5/9.81</f>
        <v>1.4279992648336062</v>
      </c>
      <c r="C12" s="28"/>
      <c r="F12" s="28"/>
      <c r="G12" s="28"/>
      <c r="H12" s="28"/>
    </row>
    <row r="13" spans="1:8" x14ac:dyDescent="0.25">
      <c r="A13" t="s">
        <v>49</v>
      </c>
      <c r="B13" s="28">
        <f ca="1">'Properties settings'!B13*('Properties settings'!B5^2)*B16*(2*PI()/60)/'Properties settings'!B12</f>
        <v>8.4052036728106057</v>
      </c>
      <c r="C13" s="28"/>
      <c r="F13" s="28"/>
      <c r="G13" s="28"/>
      <c r="H13" s="28"/>
    </row>
    <row r="14" spans="1:8" x14ac:dyDescent="0.25">
      <c r="A14" s="16" t="s">
        <v>50</v>
      </c>
      <c r="B14" s="19">
        <f ca="1">IFERROR((1.177*('Properties settings'!B10^0.0214)*('Properties settings'!B8^0.0106)*'Properties settings'!B13*('Properties settings'!B5^5)*((1/B13)^0.34)*((1/B12)^0.61)*('Properties settings'!B11^0.35)*('Properties settings'!B9^1.21)),0)</f>
        <v>4.8260093217185064E-4</v>
      </c>
      <c r="C14" s="28"/>
      <c r="F14" s="28"/>
      <c r="G14" s="28"/>
      <c r="H14" s="28"/>
    </row>
    <row r="15" spans="1:8" x14ac:dyDescent="0.25">
      <c r="A15" t="s">
        <v>40</v>
      </c>
      <c r="B15">
        <f ca="1">B7+B14</f>
        <v>3.7199335327102512</v>
      </c>
      <c r="C15" s="28"/>
      <c r="F15" s="28"/>
    </row>
    <row r="16" spans="1:8" x14ac:dyDescent="0.25">
      <c r="A16" s="28" t="s">
        <v>81</v>
      </c>
      <c r="B16">
        <f ca="1">B2*'Properties settings'!B3</f>
        <v>445.90990407398726</v>
      </c>
      <c r="C16" s="28"/>
      <c r="D16" s="28"/>
      <c r="E16" s="28"/>
      <c r="F16" s="28"/>
    </row>
    <row r="17" spans="1:6" x14ac:dyDescent="0.25">
      <c r="A17" s="28" t="s">
        <v>80</v>
      </c>
      <c r="B17">
        <f ca="1">B3/'Properties settings'!B3</f>
        <v>1.3577245914238383</v>
      </c>
      <c r="C17" s="28"/>
      <c r="D17" s="28"/>
      <c r="E17" s="28"/>
      <c r="F17" s="28"/>
    </row>
    <row r="18" spans="1:6" x14ac:dyDescent="0.25">
      <c r="A18" t="s">
        <v>73</v>
      </c>
      <c r="B18" s="28">
        <f ca="1">B17*(B16/60)*2*PI()</f>
        <v>63.399731791671812</v>
      </c>
      <c r="C18" s="28"/>
      <c r="D18" s="28"/>
      <c r="E18" s="28"/>
      <c r="F18" s="28"/>
    </row>
    <row r="19" spans="1:6" x14ac:dyDescent="0.25">
      <c r="A19" t="s">
        <v>74</v>
      </c>
      <c r="B19" s="28">
        <f ca="1">B18+B15</f>
        <v>67.119665324382069</v>
      </c>
      <c r="C19" s="28"/>
      <c r="D19" s="28"/>
      <c r="E19" s="28"/>
      <c r="F19" s="28"/>
    </row>
    <row r="20" spans="1:6" x14ac:dyDescent="0.25">
      <c r="B20" s="28"/>
      <c r="C20" s="28"/>
      <c r="D20" s="28"/>
      <c r="E20" s="28"/>
      <c r="F20" s="28"/>
    </row>
    <row r="21" spans="1:6" x14ac:dyDescent="0.25">
      <c r="A21" s="179" t="s">
        <v>82</v>
      </c>
      <c r="B21" s="179"/>
      <c r="C21" s="28"/>
      <c r="D21" s="28"/>
      <c r="E21" s="28"/>
      <c r="F21" s="28"/>
    </row>
    <row r="22" spans="1:6" x14ac:dyDescent="0.25">
      <c r="A22" t="s">
        <v>38</v>
      </c>
      <c r="B22">
        <f ca="1">B16</f>
        <v>445.90990407398726</v>
      </c>
      <c r="C22" s="28"/>
      <c r="D22" s="28"/>
      <c r="E22" s="28"/>
      <c r="F22" s="28"/>
    </row>
    <row r="23" spans="1:6" x14ac:dyDescent="0.25">
      <c r="A23" t="s">
        <v>79</v>
      </c>
      <c r="B23">
        <f ca="1">IFERROR((B19/(B16*2*PI()/60)),0)</f>
        <v>1.4373881025001789</v>
      </c>
      <c r="C23" s="28"/>
      <c r="D23" s="28"/>
      <c r="E23" s="28"/>
      <c r="F23" s="28"/>
    </row>
    <row r="24" spans="1:6" x14ac:dyDescent="0.25">
      <c r="C24" s="28"/>
      <c r="D24" s="28"/>
      <c r="E24" s="28"/>
      <c r="F24" s="28"/>
    </row>
    <row r="25" spans="1:6" x14ac:dyDescent="0.25">
      <c r="A25" s="28"/>
      <c r="B25" s="28"/>
      <c r="C25" s="28"/>
      <c r="D25" s="28"/>
      <c r="E25" s="28"/>
      <c r="F25" s="28"/>
    </row>
    <row r="26" spans="1:6" x14ac:dyDescent="0.25">
      <c r="A26" s="28"/>
      <c r="B26" s="28"/>
      <c r="C26" s="28"/>
      <c r="D26" s="28"/>
      <c r="E26" s="28"/>
      <c r="F26" s="28"/>
    </row>
    <row r="27" spans="1:6" x14ac:dyDescent="0.25">
      <c r="A27" s="28"/>
      <c r="B27" s="28"/>
      <c r="C27" s="28"/>
      <c r="D27" s="28"/>
      <c r="E27" s="28"/>
      <c r="F27" s="28"/>
    </row>
    <row r="28" spans="1:6" x14ac:dyDescent="0.25">
      <c r="A28" s="28"/>
    </row>
  </sheetData>
  <mergeCells count="3">
    <mergeCell ref="A21:B21"/>
    <mergeCell ref="A5:B5"/>
    <mergeCell ref="A1:B1"/>
  </mergeCells>
  <phoneticPr fontId="14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3C2CA-BD72-471D-9DD0-DD7BDD2CCDE6}">
  <sheetPr codeName="Sheet5"/>
  <dimension ref="A1:B14"/>
  <sheetViews>
    <sheetView workbookViewId="0">
      <selection activeCell="G33" sqref="G33"/>
    </sheetView>
  </sheetViews>
  <sheetFormatPr defaultRowHeight="13.8" x14ac:dyDescent="0.25"/>
  <cols>
    <col min="1" max="1" width="37.5546875" customWidth="1"/>
    <col min="2" max="2" width="9.109375" customWidth="1"/>
  </cols>
  <sheetData>
    <row r="1" spans="1:2" x14ac:dyDescent="0.25">
      <c r="A1" s="183" t="s">
        <v>77</v>
      </c>
      <c r="B1" s="183"/>
    </row>
    <row r="2" spans="1:2" x14ac:dyDescent="0.25">
      <c r="A2" t="s">
        <v>37</v>
      </c>
      <c r="B2">
        <f ca="1">Propellor!B20</f>
        <v>148.63663469132908</v>
      </c>
    </row>
    <row r="3" spans="1:2" x14ac:dyDescent="0.25">
      <c r="A3" t="s">
        <v>39</v>
      </c>
      <c r="B3">
        <f ca="1">Propellor!B21</f>
        <v>4.0686737742715149</v>
      </c>
    </row>
    <row r="5" spans="1:2" x14ac:dyDescent="0.25">
      <c r="A5" s="188" t="s">
        <v>41</v>
      </c>
      <c r="B5" s="189"/>
    </row>
    <row r="6" spans="1:2" x14ac:dyDescent="0.25">
      <c r="A6" t="s">
        <v>83</v>
      </c>
      <c r="B6">
        <f ca="1">B3*(B2/60)*2*PI()</f>
        <v>63.329688427731725</v>
      </c>
    </row>
    <row r="7" spans="1:2" x14ac:dyDescent="0.25">
      <c r="A7" s="54" t="s">
        <v>14</v>
      </c>
      <c r="B7" s="55">
        <f ca="1">('Properties settings'!E2+'Properties settings'!E3)*'Properties settings'!E4*'Properties settings'!E5*B2*2*PI()/60</f>
        <v>7.004336394008838E-2</v>
      </c>
    </row>
    <row r="8" spans="1:2" x14ac:dyDescent="0.25">
      <c r="A8" t="s">
        <v>84</v>
      </c>
      <c r="B8">
        <f ca="1">B6+B7</f>
        <v>63.399731791671812</v>
      </c>
    </row>
    <row r="9" spans="1:2" x14ac:dyDescent="0.25">
      <c r="A9" s="54" t="s">
        <v>15</v>
      </c>
      <c r="B9" s="59">
        <f ca="1">IFERROR((Bearing!B7/Motor!B11),0)</f>
        <v>9.5382915200495052E-4</v>
      </c>
    </row>
    <row r="11" spans="1:2" x14ac:dyDescent="0.25">
      <c r="A11" s="179" t="s">
        <v>78</v>
      </c>
      <c r="B11" s="179"/>
    </row>
    <row r="12" spans="1:2" x14ac:dyDescent="0.25">
      <c r="A12" t="s">
        <v>66</v>
      </c>
      <c r="B12">
        <f ca="1">B2</f>
        <v>148.63663469132908</v>
      </c>
    </row>
    <row r="13" spans="1:2" x14ac:dyDescent="0.25">
      <c r="A13" t="s">
        <v>67</v>
      </c>
      <c r="B13">
        <f ca="1">IFERROR((B8/((B12/60)*2*PI())),0)</f>
        <v>4.0731737742715151</v>
      </c>
    </row>
    <row r="14" spans="1:2" x14ac:dyDescent="0.25">
      <c r="A14" s="55"/>
      <c r="B14" s="55"/>
    </row>
  </sheetData>
  <mergeCells count="3">
    <mergeCell ref="A1:B1"/>
    <mergeCell ref="A11:B11"/>
    <mergeCell ref="A5:B5"/>
  </mergeCells>
  <phoneticPr fontId="1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9CCBB8-9D88-41EE-B166-DBB8AF87F5DD}">
  <sheetPr codeName="Sheet8"/>
  <dimension ref="A1:W71"/>
  <sheetViews>
    <sheetView zoomScaleNormal="100" workbookViewId="0">
      <selection activeCell="H12" sqref="H12"/>
    </sheetView>
  </sheetViews>
  <sheetFormatPr defaultRowHeight="13.8" x14ac:dyDescent="0.25"/>
  <cols>
    <col min="1" max="1" width="37.6640625" customWidth="1"/>
    <col min="2" max="3" width="9.109375" customWidth="1"/>
    <col min="8" max="8" width="14.109375" customWidth="1"/>
    <col min="10" max="10" width="9.109375" customWidth="1"/>
    <col min="11" max="11" width="13.6640625" customWidth="1"/>
    <col min="13" max="13" width="9.109375" customWidth="1"/>
    <col min="15" max="15" width="11.109375" customWidth="1"/>
    <col min="16" max="16" width="9.109375" customWidth="1"/>
    <col min="17" max="17" width="8.88671875" customWidth="1"/>
    <col min="18" max="18" width="18.33203125" customWidth="1"/>
  </cols>
  <sheetData>
    <row r="1" spans="1:18" x14ac:dyDescent="0.25">
      <c r="A1" s="183" t="s">
        <v>101</v>
      </c>
      <c r="B1" s="183"/>
    </row>
    <row r="2" spans="1:18" x14ac:dyDescent="0.25">
      <c r="A2" s="13" t="s">
        <v>112</v>
      </c>
      <c r="B2" s="34">
        <f>'Inputs - Outputs'!C3</f>
        <v>1</v>
      </c>
      <c r="K2" s="9" t="s">
        <v>9</v>
      </c>
      <c r="L2" s="10"/>
      <c r="M2" s="11"/>
      <c r="N2" s="10" t="s">
        <v>33</v>
      </c>
      <c r="O2" s="11" t="s">
        <v>27</v>
      </c>
      <c r="P2" s="9" t="s">
        <v>28</v>
      </c>
      <c r="Q2" s="11" t="s">
        <v>29</v>
      </c>
      <c r="R2" s="25" t="s">
        <v>30</v>
      </c>
    </row>
    <row r="3" spans="1:18" x14ac:dyDescent="0.25">
      <c r="K3" s="18" t="s">
        <v>24</v>
      </c>
      <c r="L3" s="19" t="s">
        <v>25</v>
      </c>
      <c r="M3" s="20" t="s">
        <v>26</v>
      </c>
      <c r="N3" s="18" t="s">
        <v>31</v>
      </c>
      <c r="O3" s="20" t="s">
        <v>31</v>
      </c>
      <c r="P3" s="18"/>
      <c r="Q3" s="20"/>
      <c r="R3" s="27" t="s">
        <v>32</v>
      </c>
    </row>
    <row r="4" spans="1:18" x14ac:dyDescent="0.25">
      <c r="A4" s="190" t="s">
        <v>41</v>
      </c>
      <c r="B4" s="191"/>
      <c r="C4" s="31" t="s">
        <v>92</v>
      </c>
      <c r="D4" s="31" t="s">
        <v>109</v>
      </c>
      <c r="E4" s="31"/>
      <c r="K4" s="9">
        <v>-6</v>
      </c>
      <c r="L4" s="21">
        <f t="shared" ref="L4:L9" si="0">K4/3.6</f>
        <v>-1.6666666666666665</v>
      </c>
      <c r="M4" s="22">
        <f t="shared" ref="M4:M9" si="1">L4/0.514447</f>
        <v>-3.2397247270693903</v>
      </c>
      <c r="N4" s="13">
        <f>-N16</f>
        <v>-56.732772435897438</v>
      </c>
      <c r="O4" s="11">
        <f t="shared" ref="O4:O46" si="2">N4/(1-$B$8)</f>
        <v>-59.718707827260467</v>
      </c>
      <c r="P4">
        <f>-P16</f>
        <v>-0.10462970109032654</v>
      </c>
      <c r="Q4" s="11">
        <f>-Q16</f>
        <v>-0.2689818106665709</v>
      </c>
      <c r="R4" s="67">
        <f>R16</f>
        <v>0.65161782225378939</v>
      </c>
    </row>
    <row r="5" spans="1:18" x14ac:dyDescent="0.25">
      <c r="A5" s="23" t="s">
        <v>19</v>
      </c>
      <c r="B5" s="13">
        <f>'Properties settings'!H2</f>
        <v>0.48</v>
      </c>
      <c r="K5" s="12">
        <v>-5</v>
      </c>
      <c r="L5" s="21">
        <f t="shared" si="0"/>
        <v>-1.3888888888888888</v>
      </c>
      <c r="M5" s="22">
        <f t="shared" si="1"/>
        <v>-2.6997706058911586</v>
      </c>
      <c r="N5" s="13">
        <f>-N15</f>
        <v>-47.277310363247864</v>
      </c>
      <c r="O5" s="14">
        <f t="shared" si="2"/>
        <v>-49.765589856050383</v>
      </c>
      <c r="P5">
        <f>-P15</f>
        <v>-0.10603954705720303</v>
      </c>
      <c r="Q5" s="14">
        <f>-Q15</f>
        <v>-0.2667264579858083</v>
      </c>
      <c r="R5" s="68">
        <f>R15</f>
        <v>0.61203810966426775</v>
      </c>
    </row>
    <row r="6" spans="1:18" x14ac:dyDescent="0.25">
      <c r="A6" s="12" t="s">
        <v>106</v>
      </c>
      <c r="B6" s="13">
        <f ca="1">_xlfn.FORECAST.LINEAR(B2,OFFSET($P$4:$P$46,MATCH(B2,$L$4:$L$46,1)-1,0,2),OFFSET($L$4:$L$46,MATCH(B2,$L$4:$L$46,1)-1,0,2))</f>
        <v>0.11167948067731556</v>
      </c>
      <c r="C6" s="13">
        <f>AVERAGE(P10:P40)</f>
        <v>9.3994414167737406E-2</v>
      </c>
      <c r="D6">
        <f>MEDIAN(P10:P40)</f>
        <v>9.3285347987811754E-2</v>
      </c>
      <c r="E6" s="29"/>
      <c r="K6" s="12">
        <v>-4</v>
      </c>
      <c r="L6" s="21">
        <f t="shared" si="0"/>
        <v>-1.1111111111111112</v>
      </c>
      <c r="M6" s="22">
        <f t="shared" si="1"/>
        <v>-2.1598164847129269</v>
      </c>
      <c r="N6" s="13">
        <f>-N14</f>
        <v>-37.821848290598297</v>
      </c>
      <c r="O6" s="14">
        <f t="shared" si="2"/>
        <v>-39.812471884840313</v>
      </c>
      <c r="P6">
        <f>-P14</f>
        <v>-0.10955907374156375</v>
      </c>
      <c r="Q6" s="14">
        <f>-Q14</f>
        <v>-0.26442860583748362</v>
      </c>
      <c r="R6" s="68">
        <f>R14</f>
        <v>0.57989832318998802</v>
      </c>
    </row>
    <row r="7" spans="1:18" ht="14.4" thickBot="1" x14ac:dyDescent="0.3">
      <c r="A7" s="12" t="s">
        <v>107</v>
      </c>
      <c r="B7" s="13">
        <f ca="1">_xlfn.FORECAST.LINEAR(B2,OFFSET($Q$4:$Q$46,MATCH(B2,$L$4:$L$46,1)-1,0,2),OFFSET($L$4:$L$46,MATCH(B2,$L$4:$L$46,1)-1,0,2))/10</f>
        <v>2.6335435906424454E-2</v>
      </c>
      <c r="C7" s="13">
        <f>AVERAGE(Q10:Q40)/10</f>
        <v>2.6313483612898057E-2</v>
      </c>
      <c r="D7">
        <f>MEDIAN(Q10:Q40)/10</f>
        <v>2.7580773066860426E-2</v>
      </c>
      <c r="E7" s="29"/>
      <c r="K7" s="23">
        <v>-3</v>
      </c>
      <c r="L7" s="21">
        <f t="shared" si="0"/>
        <v>-0.83333333333333326</v>
      </c>
      <c r="M7" s="22">
        <f t="shared" si="1"/>
        <v>-1.6198623635346951</v>
      </c>
      <c r="N7" s="13">
        <f>-N13</f>
        <v>-28.366386217948719</v>
      </c>
      <c r="O7" s="13">
        <f t="shared" si="2"/>
        <v>-29.859353913630233</v>
      </c>
      <c r="P7" s="23">
        <f>-P13</f>
        <v>-0.11486009108094332</v>
      </c>
      <c r="Q7" s="26">
        <f>-Q13</f>
        <v>-0.26174298890438596</v>
      </c>
      <c r="R7" s="52">
        <v>0.54462436822455806</v>
      </c>
    </row>
    <row r="8" spans="1:18" ht="14.4" thickBot="1" x14ac:dyDescent="0.3">
      <c r="A8" s="12" t="s">
        <v>20</v>
      </c>
      <c r="B8" s="13">
        <f>'Properties settings'!H3</f>
        <v>0.05</v>
      </c>
      <c r="H8" s="89" t="s">
        <v>34</v>
      </c>
      <c r="K8" s="23">
        <v>-2</v>
      </c>
      <c r="L8" s="21">
        <f t="shared" si="0"/>
        <v>-0.55555555555555558</v>
      </c>
      <c r="M8" s="22">
        <f t="shared" si="1"/>
        <v>-1.0799082423564634</v>
      </c>
      <c r="N8" s="13">
        <f>-N12</f>
        <v>-18.910924145299148</v>
      </c>
      <c r="O8" s="13">
        <f t="shared" si="2"/>
        <v>-19.906235942420157</v>
      </c>
      <c r="P8" s="23">
        <f>-P12</f>
        <v>-0.11573019122994635</v>
      </c>
      <c r="Q8" s="26">
        <f>-Q12</f>
        <v>-0.25656778551863041</v>
      </c>
      <c r="R8" s="52">
        <v>0.45881820648740773</v>
      </c>
    </row>
    <row r="9" spans="1:18" ht="14.4" thickBot="1" x14ac:dyDescent="0.3">
      <c r="A9" s="12" t="s">
        <v>105</v>
      </c>
      <c r="B9" s="13">
        <f>'Properties settings'!H4</f>
        <v>0.02</v>
      </c>
      <c r="K9" s="23">
        <v>-1</v>
      </c>
      <c r="L9" s="21">
        <f t="shared" si="0"/>
        <v>-0.27777777777777779</v>
      </c>
      <c r="M9" s="22">
        <f t="shared" si="1"/>
        <v>-0.53995412117823172</v>
      </c>
      <c r="N9" s="13">
        <f>-N11</f>
        <v>-9.4554620726495742</v>
      </c>
      <c r="O9" s="13">
        <f t="shared" si="2"/>
        <v>-9.9531179712100784</v>
      </c>
      <c r="P9" s="23">
        <f>-P11</f>
        <v>-0.12197493850821679</v>
      </c>
      <c r="Q9" s="26">
        <f>-Q11</f>
        <v>-0.25348708205744697</v>
      </c>
      <c r="R9" s="52">
        <v>0.35531033843552429</v>
      </c>
    </row>
    <row r="10" spans="1:18" x14ac:dyDescent="0.25">
      <c r="A10" s="16" t="s">
        <v>108</v>
      </c>
      <c r="B10" s="16">
        <f>'Properties settings'!H5</f>
        <v>988</v>
      </c>
      <c r="K10" s="69">
        <v>0</v>
      </c>
      <c r="L10" s="70">
        <f t="shared" ref="L10:L46" si="3">K10/3.6</f>
        <v>0</v>
      </c>
      <c r="M10" s="71">
        <f t="shared" ref="M10:M46" si="4">L10/0.514447</f>
        <v>0</v>
      </c>
      <c r="N10" s="72">
        <v>0</v>
      </c>
      <c r="O10" s="73">
        <f t="shared" si="2"/>
        <v>0</v>
      </c>
      <c r="P10" s="74">
        <v>0</v>
      </c>
      <c r="Q10" s="73">
        <v>0</v>
      </c>
      <c r="R10" s="75">
        <v>0</v>
      </c>
    </row>
    <row r="11" spans="1:18" x14ac:dyDescent="0.25">
      <c r="A11" s="29" t="s">
        <v>114</v>
      </c>
      <c r="B11" s="29">
        <f ca="1">_xlfn.FORECAST.LINEAR($B2,OFFSET($O$4:$O$46,MATCH($B2,$L$4:$L$46,1)-1,0,2),OFFSET($L$4:$L$46,MATCH($B2,$L$4:$L$46,1)-1,0,2))</f>
        <v>35.83122469635628</v>
      </c>
      <c r="K11" s="76">
        <v>1</v>
      </c>
      <c r="L11" s="66">
        <f t="shared" si="3"/>
        <v>0.27777777777777779</v>
      </c>
      <c r="M11" s="22">
        <f t="shared" si="4"/>
        <v>0.53995412117823172</v>
      </c>
      <c r="N11" s="13">
        <v>9.4554620726495742</v>
      </c>
      <c r="O11" s="13">
        <f t="shared" si="2"/>
        <v>9.9531179712100784</v>
      </c>
      <c r="P11" s="12">
        <v>0.12197493850821679</v>
      </c>
      <c r="Q11" s="14">
        <v>0.25348708205744697</v>
      </c>
      <c r="R11" s="77">
        <v>0.35531033843552429</v>
      </c>
    </row>
    <row r="12" spans="1:18" x14ac:dyDescent="0.25">
      <c r="A12" s="13" t="s">
        <v>110</v>
      </c>
      <c r="B12" s="13">
        <f>(1-B9)*B2</f>
        <v>0.98</v>
      </c>
      <c r="K12" s="76">
        <v>2</v>
      </c>
      <c r="L12" s="66">
        <f t="shared" si="3"/>
        <v>0.55555555555555558</v>
      </c>
      <c r="M12" s="22">
        <f t="shared" si="4"/>
        <v>1.0799082423564634</v>
      </c>
      <c r="N12" s="13">
        <v>18.910924145299148</v>
      </c>
      <c r="O12" s="13">
        <f t="shared" si="2"/>
        <v>19.906235942420157</v>
      </c>
      <c r="P12" s="12">
        <v>0.11573019122994635</v>
      </c>
      <c r="Q12" s="14">
        <v>0.25656778551863041</v>
      </c>
      <c r="R12" s="77">
        <v>0.45881820648740773</v>
      </c>
    </row>
    <row r="13" spans="1:18" x14ac:dyDescent="0.25">
      <c r="A13" s="13" t="s">
        <v>95</v>
      </c>
      <c r="B13" s="13">
        <f ca="1">B11*B2</f>
        <v>35.83122469635628</v>
      </c>
      <c r="K13" s="76">
        <v>3</v>
      </c>
      <c r="L13" s="66">
        <f t="shared" si="3"/>
        <v>0.83333333333333326</v>
      </c>
      <c r="M13" s="22">
        <f t="shared" si="4"/>
        <v>1.6198623635346951</v>
      </c>
      <c r="N13" s="13">
        <v>28.366386217948719</v>
      </c>
      <c r="O13" s="13">
        <f t="shared" si="2"/>
        <v>29.859353913630233</v>
      </c>
      <c r="P13" s="12">
        <v>0.11486009108094332</v>
      </c>
      <c r="Q13" s="14">
        <v>0.26174298890438596</v>
      </c>
      <c r="R13" s="77">
        <v>0.54462436822455806</v>
      </c>
    </row>
    <row r="14" spans="1:18" x14ac:dyDescent="0.25">
      <c r="A14" s="13" t="s">
        <v>35</v>
      </c>
      <c r="B14" s="88">
        <f ca="1">_xlfn.FORECAST.LINEAR($B2,OFFSET($R$4:$R$46,MATCH($B2,$L$4:$L$46,1)-1,0,2),OFFSET($L$4:$L$46,MATCH($B2,$L$4:$L$46,1)-1,0,2))</f>
        <v>0.56578874120381606</v>
      </c>
      <c r="K14" s="76">
        <v>4</v>
      </c>
      <c r="L14" s="66">
        <f t="shared" si="3"/>
        <v>1.1111111111111112</v>
      </c>
      <c r="M14" s="22">
        <f t="shared" si="4"/>
        <v>2.1598164847129269</v>
      </c>
      <c r="N14" s="13">
        <v>37.821848290598297</v>
      </c>
      <c r="O14" s="13">
        <f t="shared" si="2"/>
        <v>39.812471884840313</v>
      </c>
      <c r="P14" s="12">
        <v>0.10955907374156375</v>
      </c>
      <c r="Q14" s="14">
        <v>0.26442860583748362</v>
      </c>
      <c r="R14" s="77">
        <v>0.57989832318998802</v>
      </c>
    </row>
    <row r="15" spans="1:18" x14ac:dyDescent="0.25">
      <c r="A15" s="13" t="s">
        <v>94</v>
      </c>
      <c r="B15" s="13">
        <f ca="1">IFERROR((B13/B14),0)</f>
        <v>63.329688427731853</v>
      </c>
      <c r="K15" s="76">
        <v>5</v>
      </c>
      <c r="L15" s="66">
        <f t="shared" si="3"/>
        <v>1.3888888888888888</v>
      </c>
      <c r="M15" s="22">
        <f t="shared" si="4"/>
        <v>2.6997706058911586</v>
      </c>
      <c r="N15" s="13">
        <v>47.277310363247864</v>
      </c>
      <c r="O15" s="13">
        <f t="shared" si="2"/>
        <v>49.765589856050383</v>
      </c>
      <c r="P15" s="12">
        <v>0.10603954705720303</v>
      </c>
      <c r="Q15" s="14">
        <v>0.2667264579858083</v>
      </c>
      <c r="R15" s="77">
        <v>0.61203810966426775</v>
      </c>
    </row>
    <row r="16" spans="1:18" x14ac:dyDescent="0.25">
      <c r="A16" s="13" t="s">
        <v>96</v>
      </c>
      <c r="B16" s="13">
        <f ca="1">B15-B13</f>
        <v>27.498463731375573</v>
      </c>
      <c r="C16" s="13"/>
      <c r="K16" s="76">
        <v>6</v>
      </c>
      <c r="L16" s="66">
        <f t="shared" si="3"/>
        <v>1.6666666666666665</v>
      </c>
      <c r="M16" s="22">
        <f t="shared" si="4"/>
        <v>3.2397247270693903</v>
      </c>
      <c r="N16" s="13">
        <v>56.732772435897438</v>
      </c>
      <c r="O16" s="13">
        <f t="shared" si="2"/>
        <v>59.718707827260467</v>
      </c>
      <c r="P16" s="12">
        <v>0.10462970109032654</v>
      </c>
      <c r="Q16" s="14">
        <v>0.2689818106665709</v>
      </c>
      <c r="R16" s="77">
        <v>0.65161782225378939</v>
      </c>
    </row>
    <row r="17" spans="1:23" x14ac:dyDescent="0.25">
      <c r="A17" s="34" t="s">
        <v>56</v>
      </c>
      <c r="B17" s="53">
        <f ca="1">IFERROR((B2*_xlfn.FORECAST.LINEAR(B2,OFFSET($N$4:$N$46,MATCH(B2,$L$4:$L$46,1)-1,0,2),OFFSET($L$4:$L$46,MATCH(B2,$L$4:$L$46,1)-1,0,2))/B15),0)</f>
        <v>0.53749930414362523</v>
      </c>
      <c r="K17" s="76">
        <v>7</v>
      </c>
      <c r="L17" s="66">
        <f t="shared" si="3"/>
        <v>1.9444444444444444</v>
      </c>
      <c r="M17" s="22">
        <f t="shared" si="4"/>
        <v>3.779678848247622</v>
      </c>
      <c r="N17" s="13">
        <v>66.188234508547012</v>
      </c>
      <c r="O17" s="13">
        <f t="shared" si="2"/>
        <v>69.671825798470536</v>
      </c>
      <c r="P17" s="12">
        <v>0.10288528337949028</v>
      </c>
      <c r="Q17" s="14">
        <v>0.27110050874042568</v>
      </c>
      <c r="R17" s="77">
        <v>0.68093606909669868</v>
      </c>
    </row>
    <row r="18" spans="1:23" x14ac:dyDescent="0.25">
      <c r="A18" s="13"/>
      <c r="B18" s="13"/>
      <c r="C18" s="13"/>
      <c r="D18" s="13"/>
      <c r="E18" s="13"/>
      <c r="F18" s="13"/>
      <c r="K18" s="76">
        <v>8</v>
      </c>
      <c r="L18" s="66">
        <f t="shared" si="3"/>
        <v>2.2222222222222223</v>
      </c>
      <c r="M18" s="22">
        <f t="shared" si="4"/>
        <v>4.3196329694258537</v>
      </c>
      <c r="N18" s="13">
        <v>75.643696581196593</v>
      </c>
      <c r="O18" s="13">
        <f t="shared" si="2"/>
        <v>79.624943769680627</v>
      </c>
      <c r="P18" s="12">
        <v>0.10106039046741229</v>
      </c>
      <c r="Q18" s="14">
        <v>0.27302523765868286</v>
      </c>
      <c r="R18" s="77">
        <v>0.70367386652923714</v>
      </c>
      <c r="V18" s="13"/>
      <c r="W18" s="13"/>
    </row>
    <row r="19" spans="1:23" x14ac:dyDescent="0.25">
      <c r="A19" s="192" t="s">
        <v>102</v>
      </c>
      <c r="B19" s="192"/>
      <c r="C19" s="13"/>
      <c r="D19" s="13"/>
      <c r="E19" s="13"/>
      <c r="F19" s="13"/>
      <c r="G19" s="13"/>
      <c r="K19" s="76">
        <v>9</v>
      </c>
      <c r="L19" s="66">
        <f t="shared" si="3"/>
        <v>2.5</v>
      </c>
      <c r="M19" s="22">
        <f t="shared" si="4"/>
        <v>4.8595870906040854</v>
      </c>
      <c r="N19" s="13">
        <v>85.09915865384616</v>
      </c>
      <c r="O19" s="13">
        <f t="shared" si="2"/>
        <v>89.578061740890703</v>
      </c>
      <c r="P19" s="12">
        <v>9.9600872277080421E-2</v>
      </c>
      <c r="Q19" s="14">
        <v>0.27484840610586181</v>
      </c>
      <c r="R19" s="77">
        <v>0.72540494115043341</v>
      </c>
      <c r="V19" s="13"/>
      <c r="W19" s="13"/>
    </row>
    <row r="20" spans="1:23" x14ac:dyDescent="0.25">
      <c r="A20" s="13" t="s">
        <v>103</v>
      </c>
      <c r="B20" s="34">
        <f ca="1">IFERROR((((B15*60^3)/(2*PI()*B10*B7*B5^5))^(1/3)),0)</f>
        <v>148.63663469132908</v>
      </c>
      <c r="C20" s="13"/>
      <c r="D20" s="13"/>
      <c r="E20" s="13"/>
      <c r="F20" s="13"/>
      <c r="G20" s="13"/>
      <c r="K20" s="76">
        <v>10</v>
      </c>
      <c r="L20" s="66">
        <f t="shared" si="3"/>
        <v>2.7777777777777777</v>
      </c>
      <c r="M20" s="22">
        <f t="shared" si="4"/>
        <v>5.3995412117823172</v>
      </c>
      <c r="N20" s="13">
        <v>94.554620726495727</v>
      </c>
      <c r="O20" s="13">
        <f t="shared" si="2"/>
        <v>99.531179712100766</v>
      </c>
      <c r="P20" s="12">
        <v>9.7639802229593481E-2</v>
      </c>
      <c r="Q20" s="14">
        <v>0.27562070568988778</v>
      </c>
      <c r="R20" s="77">
        <v>0.74009293940441612</v>
      </c>
      <c r="V20" s="13"/>
      <c r="W20" s="13"/>
    </row>
    <row r="21" spans="1:23" x14ac:dyDescent="0.25">
      <c r="A21" s="13" t="s">
        <v>104</v>
      </c>
      <c r="B21" s="34">
        <f ca="1">B10*(B20/60)^2*B5^5*B7</f>
        <v>4.0686737742715149</v>
      </c>
      <c r="C21" s="13"/>
      <c r="D21" s="13"/>
      <c r="E21" s="13"/>
      <c r="F21" s="13"/>
      <c r="G21" s="13"/>
      <c r="K21" s="76">
        <v>11</v>
      </c>
      <c r="L21" s="66">
        <f t="shared" si="3"/>
        <v>3.0555555555555554</v>
      </c>
      <c r="M21" s="22">
        <f t="shared" si="4"/>
        <v>5.9394953329605489</v>
      </c>
      <c r="N21" s="13">
        <v>104.01008279914531</v>
      </c>
      <c r="O21" s="13">
        <f t="shared" si="2"/>
        <v>109.48429768331086</v>
      </c>
      <c r="P21" s="12">
        <v>9.5986212858409678E-2</v>
      </c>
      <c r="Q21" s="14">
        <v>0.27627522601374843</v>
      </c>
      <c r="R21" s="77">
        <v>0.7547888044325396</v>
      </c>
      <c r="V21" s="13"/>
      <c r="W21" s="13"/>
    </row>
    <row r="22" spans="1:23" x14ac:dyDescent="0.25">
      <c r="A22" s="13"/>
      <c r="B22" s="13"/>
      <c r="C22" s="13"/>
      <c r="D22" s="13"/>
      <c r="E22" s="13"/>
      <c r="F22" s="13"/>
      <c r="G22" s="13"/>
      <c r="K22" s="76">
        <v>12</v>
      </c>
      <c r="L22" s="66">
        <f t="shared" si="3"/>
        <v>3.333333333333333</v>
      </c>
      <c r="M22" s="22">
        <f t="shared" si="4"/>
        <v>6.4794494541387806</v>
      </c>
      <c r="N22" s="13">
        <v>113.69000952380952</v>
      </c>
      <c r="O22" s="13">
        <f t="shared" si="2"/>
        <v>119.67369423558898</v>
      </c>
      <c r="P22" s="12">
        <v>9.425662134153609E-2</v>
      </c>
      <c r="Q22" s="14">
        <v>0.27620833677444889</v>
      </c>
      <c r="R22" s="77">
        <v>0.76656724386612174</v>
      </c>
      <c r="V22" s="13"/>
      <c r="W22" s="13"/>
    </row>
    <row r="23" spans="1:23" x14ac:dyDescent="0.25">
      <c r="A23" s="13"/>
      <c r="B23" s="13"/>
      <c r="C23" s="13"/>
      <c r="D23" s="13"/>
      <c r="E23" s="13"/>
      <c r="F23" s="13"/>
      <c r="G23" s="13"/>
      <c r="K23" s="76">
        <v>13</v>
      </c>
      <c r="L23" s="66">
        <f t="shared" si="3"/>
        <v>3.6111111111111112</v>
      </c>
      <c r="M23" s="22">
        <f t="shared" si="4"/>
        <v>7.0194035753170123</v>
      </c>
      <c r="N23" s="13">
        <v>134.83633888888892</v>
      </c>
      <c r="O23" s="13">
        <f t="shared" si="2"/>
        <v>141.93298830409361</v>
      </c>
      <c r="P23" s="12">
        <v>9.4475393754080622E-2</v>
      </c>
      <c r="Q23" s="14">
        <v>0.27623866638734995</v>
      </c>
      <c r="R23" s="77">
        <v>0.76512539517695732</v>
      </c>
      <c r="V23" s="13"/>
      <c r="W23" s="13"/>
    </row>
    <row r="24" spans="1:23" x14ac:dyDescent="0.25">
      <c r="A24" s="13"/>
      <c r="B24" s="13"/>
      <c r="C24" s="13"/>
      <c r="D24" s="13"/>
      <c r="E24" s="13"/>
      <c r="F24" s="13"/>
      <c r="G24" s="13"/>
      <c r="K24" s="76">
        <v>14</v>
      </c>
      <c r="L24" s="66">
        <f t="shared" si="3"/>
        <v>3.8888888888888888</v>
      </c>
      <c r="M24" s="22">
        <f t="shared" si="4"/>
        <v>7.559357696495244</v>
      </c>
      <c r="N24" s="13">
        <v>155.97371319695145</v>
      </c>
      <c r="O24" s="13">
        <f t="shared" si="2"/>
        <v>164.18285599679101</v>
      </c>
      <c r="P24" s="12">
        <v>9.4421237313690731E-2</v>
      </c>
      <c r="Q24" s="14">
        <v>0.27623120231444154</v>
      </c>
      <c r="R24" s="77">
        <v>0.76547898139789461</v>
      </c>
      <c r="V24" s="13"/>
      <c r="W24" s="13"/>
    </row>
    <row r="25" spans="1:23" x14ac:dyDescent="0.25">
      <c r="A25" s="13"/>
      <c r="B25" s="13"/>
      <c r="C25" s="13"/>
      <c r="D25" s="13"/>
      <c r="E25" s="13"/>
      <c r="F25" s="13"/>
      <c r="G25" s="13"/>
      <c r="K25" s="78">
        <v>15</v>
      </c>
      <c r="L25" s="79">
        <f t="shared" si="3"/>
        <v>4.166666666666667</v>
      </c>
      <c r="M25" s="24">
        <f t="shared" si="4"/>
        <v>8.0993118176734775</v>
      </c>
      <c r="N25" s="29">
        <v>174.32158724428399</v>
      </c>
      <c r="O25" s="13">
        <f t="shared" si="2"/>
        <v>183.49640762556211</v>
      </c>
      <c r="P25" s="23">
        <v>9.3868789507475764E-2</v>
      </c>
      <c r="Q25" s="26">
        <v>0.27615339501313735</v>
      </c>
      <c r="R25" s="80">
        <v>0.76921236310087482</v>
      </c>
      <c r="V25" s="13"/>
      <c r="W25" s="13"/>
    </row>
    <row r="26" spans="1:23" x14ac:dyDescent="0.25">
      <c r="A26" s="13"/>
      <c r="B26" s="13"/>
      <c r="C26" s="13"/>
      <c r="D26" s="13"/>
      <c r="E26" s="13"/>
      <c r="F26" s="13"/>
      <c r="G26" s="13"/>
      <c r="K26" s="76">
        <v>16</v>
      </c>
      <c r="L26" s="66">
        <f t="shared" si="3"/>
        <v>4.4444444444444446</v>
      </c>
      <c r="M26" s="22">
        <f t="shared" si="4"/>
        <v>8.6392659388517075</v>
      </c>
      <c r="N26" s="13">
        <v>192.67549402312366</v>
      </c>
      <c r="O26" s="13">
        <f t="shared" si="2"/>
        <v>202.81630949802491</v>
      </c>
      <c r="P26" s="12">
        <v>9.3285347987811754E-2</v>
      </c>
      <c r="Q26" s="14">
        <v>0.27606783573720206</v>
      </c>
      <c r="R26" s="77">
        <v>0.77341079337389007</v>
      </c>
      <c r="V26" s="13"/>
      <c r="W26" s="13"/>
    </row>
    <row r="27" spans="1:23" x14ac:dyDescent="0.25">
      <c r="A27" s="13"/>
      <c r="B27" s="13"/>
      <c r="C27" s="13"/>
      <c r="D27" s="13"/>
      <c r="E27" s="13"/>
      <c r="F27" s="13"/>
      <c r="G27" s="13"/>
      <c r="K27" s="76">
        <v>17</v>
      </c>
      <c r="L27" s="66">
        <f t="shared" si="3"/>
        <v>4.7222222222222223</v>
      </c>
      <c r="M27" s="22">
        <f t="shared" si="4"/>
        <v>9.1792200600299392</v>
      </c>
      <c r="N27" s="13">
        <v>211.70890574172054</v>
      </c>
      <c r="O27" s="13">
        <f t="shared" si="2"/>
        <v>222.85147972812689</v>
      </c>
      <c r="P27" s="12">
        <v>9.2753454968021648E-2</v>
      </c>
      <c r="Q27" s="14">
        <v>0.27598669447607471</v>
      </c>
      <c r="R27" s="77">
        <v>0.77747332852597395</v>
      </c>
      <c r="V27" s="13"/>
      <c r="W27" s="13"/>
    </row>
    <row r="28" spans="1:23" x14ac:dyDescent="0.25">
      <c r="A28" s="13"/>
      <c r="B28" s="13"/>
      <c r="C28" s="13"/>
      <c r="D28" s="13"/>
      <c r="E28" s="13"/>
      <c r="F28" s="13"/>
      <c r="G28" s="13"/>
      <c r="K28" s="76">
        <v>18</v>
      </c>
      <c r="L28" s="66">
        <f t="shared" si="3"/>
        <v>5</v>
      </c>
      <c r="M28" s="22">
        <f t="shared" si="4"/>
        <v>9.7191741812081709</v>
      </c>
      <c r="N28" s="13">
        <v>230.74231746031742</v>
      </c>
      <c r="O28" s="13">
        <f t="shared" si="2"/>
        <v>242.88664995822887</v>
      </c>
      <c r="P28" s="12">
        <v>9.2210614342932429E-2</v>
      </c>
      <c r="Q28" s="14">
        <v>0.27590069448418736</v>
      </c>
      <c r="R28" s="77">
        <v>0.78185569295145174</v>
      </c>
      <c r="V28" s="13"/>
      <c r="W28" s="13"/>
    </row>
    <row r="29" spans="1:23" x14ac:dyDescent="0.25">
      <c r="A29" s="13"/>
      <c r="B29" s="13"/>
      <c r="C29" s="13"/>
      <c r="D29" s="13"/>
      <c r="E29" s="13"/>
      <c r="F29" s="13"/>
      <c r="G29" s="13"/>
      <c r="K29" s="76">
        <v>19</v>
      </c>
      <c r="L29" s="66">
        <f t="shared" si="3"/>
        <v>5.2777777777777777</v>
      </c>
      <c r="M29" s="22">
        <f t="shared" si="4"/>
        <v>10.259128302386403</v>
      </c>
      <c r="N29" s="13">
        <v>251.66358006535944</v>
      </c>
      <c r="O29" s="13">
        <f t="shared" si="2"/>
        <v>264.90903164774681</v>
      </c>
      <c r="P29" s="12">
        <v>9.1808038478595325E-2</v>
      </c>
      <c r="Q29" s="14">
        <v>0.27583478399514488</v>
      </c>
      <c r="R29" s="77">
        <v>0.78526201492067527</v>
      </c>
      <c r="V29" s="13"/>
      <c r="W29" s="13"/>
    </row>
    <row r="30" spans="1:23" x14ac:dyDescent="0.25">
      <c r="A30" s="13"/>
      <c r="B30" s="13"/>
      <c r="C30" s="13"/>
      <c r="D30" s="13"/>
      <c r="E30" s="13"/>
      <c r="F30" s="13"/>
      <c r="G30" s="13"/>
      <c r="K30" s="76">
        <v>20</v>
      </c>
      <c r="L30" s="66">
        <f t="shared" si="3"/>
        <v>5.5555555555555554</v>
      </c>
      <c r="M30" s="22">
        <f t="shared" si="4"/>
        <v>10.799082423564634</v>
      </c>
      <c r="N30" s="13">
        <v>272.66876337083085</v>
      </c>
      <c r="O30" s="13">
        <f t="shared" si="2"/>
        <v>287.01975091666407</v>
      </c>
      <c r="P30" s="12">
        <v>9.1721887046806935E-2</v>
      </c>
      <c r="Q30" s="14">
        <v>0.27602865193530651</v>
      </c>
      <c r="R30" s="77">
        <v>0.79244066158258353</v>
      </c>
      <c r="V30" s="13"/>
      <c r="W30" s="13"/>
    </row>
    <row r="31" spans="1:23" x14ac:dyDescent="0.25">
      <c r="A31" s="13"/>
      <c r="B31" s="13"/>
      <c r="C31" s="13"/>
      <c r="D31" s="13"/>
      <c r="E31" s="13"/>
      <c r="F31" s="13"/>
      <c r="G31" s="13"/>
      <c r="K31" s="76">
        <v>21</v>
      </c>
      <c r="L31" s="66">
        <f t="shared" si="3"/>
        <v>5.833333333333333</v>
      </c>
      <c r="M31" s="22">
        <f t="shared" si="4"/>
        <v>11.339036544742866</v>
      </c>
      <c r="N31" s="13">
        <v>295.90391237418589</v>
      </c>
      <c r="O31" s="13">
        <f t="shared" si="2"/>
        <v>311.47780249914308</v>
      </c>
      <c r="P31" s="12">
        <v>9.1909897748632785E-2</v>
      </c>
      <c r="Q31" s="14">
        <v>0.27635542043724765</v>
      </c>
      <c r="R31" s="77">
        <v>0.80023680419027088</v>
      </c>
      <c r="V31" s="13"/>
      <c r="W31" s="13"/>
    </row>
    <row r="32" spans="1:23" x14ac:dyDescent="0.25">
      <c r="A32" s="13"/>
      <c r="B32" s="13"/>
      <c r="C32" s="13"/>
      <c r="D32" s="13"/>
      <c r="E32" s="13"/>
      <c r="F32" s="13"/>
      <c r="G32" s="13"/>
      <c r="K32" s="76">
        <v>22</v>
      </c>
      <c r="L32" s="66">
        <f t="shared" si="3"/>
        <v>6.1111111111111107</v>
      </c>
      <c r="M32" s="22">
        <f t="shared" si="4"/>
        <v>11.878990665921098</v>
      </c>
      <c r="N32" s="13">
        <v>319.13906137754094</v>
      </c>
      <c r="O32" s="13">
        <f t="shared" si="2"/>
        <v>335.93585408162204</v>
      </c>
      <c r="P32" s="12">
        <v>9.2140751921289107E-2</v>
      </c>
      <c r="Q32" s="14">
        <v>0.27672420028044231</v>
      </c>
      <c r="R32" s="77">
        <v>0.80921202778352108</v>
      </c>
      <c r="V32" s="13"/>
      <c r="W32" s="13"/>
    </row>
    <row r="33" spans="1:23" x14ac:dyDescent="0.25">
      <c r="A33" s="13"/>
      <c r="B33" s="13"/>
      <c r="C33" s="13"/>
      <c r="D33" s="13"/>
      <c r="E33" s="13"/>
      <c r="F33" s="13"/>
      <c r="G33" s="13"/>
      <c r="K33" s="76">
        <v>23</v>
      </c>
      <c r="L33" s="66">
        <f t="shared" si="3"/>
        <v>6.3888888888888884</v>
      </c>
      <c r="M33" s="22">
        <f t="shared" si="4"/>
        <v>12.418944787099329</v>
      </c>
      <c r="N33" s="13">
        <v>344.44774914297233</v>
      </c>
      <c r="O33" s="13">
        <f t="shared" si="2"/>
        <v>362.57657804523404</v>
      </c>
      <c r="P33" s="12">
        <v>9.2322729291580793E-2</v>
      </c>
      <c r="Q33" s="14">
        <v>0.27699560942639057</v>
      </c>
      <c r="R33" s="77">
        <v>0.81593463892431783</v>
      </c>
      <c r="V33" s="13"/>
      <c r="W33" s="13"/>
    </row>
    <row r="34" spans="1:23" x14ac:dyDescent="0.25">
      <c r="A34" s="13"/>
      <c r="B34" s="13"/>
      <c r="C34" s="13"/>
      <c r="D34" s="13"/>
      <c r="E34" s="13"/>
      <c r="F34" s="13"/>
      <c r="G34" s="13"/>
      <c r="K34" s="76">
        <v>24</v>
      </c>
      <c r="L34" s="66">
        <f t="shared" si="3"/>
        <v>6.6666666666666661</v>
      </c>
      <c r="M34" s="22">
        <f t="shared" si="4"/>
        <v>12.958898908277561</v>
      </c>
      <c r="N34" s="13">
        <v>369.79358499697514</v>
      </c>
      <c r="O34" s="13">
        <f t="shared" si="2"/>
        <v>389.25640525997386</v>
      </c>
      <c r="P34" s="12">
        <v>9.2542439395026876E-2</v>
      </c>
      <c r="Q34" s="14">
        <v>0.27730543614061015</v>
      </c>
      <c r="R34" s="77">
        <v>0.82372781263899075</v>
      </c>
      <c r="V34" s="13"/>
      <c r="W34" s="13"/>
    </row>
    <row r="35" spans="1:23" x14ac:dyDescent="0.25">
      <c r="A35" s="13"/>
      <c r="B35" s="13"/>
      <c r="C35" s="13"/>
      <c r="D35" s="13"/>
      <c r="E35" s="13"/>
      <c r="F35" s="13"/>
      <c r="G35" s="13"/>
      <c r="K35" s="76">
        <v>25</v>
      </c>
      <c r="L35" s="66">
        <f t="shared" si="3"/>
        <v>6.9444444444444446</v>
      </c>
      <c r="M35" s="22">
        <f t="shared" si="4"/>
        <v>13.498853029455795</v>
      </c>
      <c r="N35" s="13">
        <v>385.21407262970183</v>
      </c>
      <c r="O35" s="13">
        <f t="shared" si="2"/>
        <v>405.48849750494929</v>
      </c>
      <c r="P35" s="12">
        <v>9.3272667436431242E-2</v>
      </c>
      <c r="Q35" s="14">
        <v>0.2782343236268992</v>
      </c>
      <c r="R35" s="77">
        <v>0.84783037263850769</v>
      </c>
      <c r="V35" s="13"/>
      <c r="W35" s="13"/>
    </row>
    <row r="36" spans="1:23" x14ac:dyDescent="0.25">
      <c r="K36" s="76">
        <v>26</v>
      </c>
      <c r="L36" s="66">
        <f t="shared" si="3"/>
        <v>7.2222222222222223</v>
      </c>
      <c r="M36" s="22">
        <f t="shared" si="4"/>
        <v>14.038807150634025</v>
      </c>
      <c r="N36" s="13">
        <v>400.62263553488992</v>
      </c>
      <c r="O36" s="13">
        <f t="shared" si="2"/>
        <v>421.70803740514731</v>
      </c>
      <c r="P36" s="12">
        <v>9.2113947490585962E-2</v>
      </c>
      <c r="Q36" s="14">
        <v>0.27580773066860426</v>
      </c>
      <c r="R36" s="77">
        <v>0.8560249157910006</v>
      </c>
      <c r="V36" s="13"/>
      <c r="W36" s="13"/>
    </row>
    <row r="37" spans="1:23" x14ac:dyDescent="0.25">
      <c r="K37" s="76">
        <v>27</v>
      </c>
      <c r="L37" s="66">
        <f t="shared" si="3"/>
        <v>7.5</v>
      </c>
      <c r="M37" s="22">
        <f t="shared" si="4"/>
        <v>14.578761271812256</v>
      </c>
      <c r="N37" s="13">
        <v>416.03119844007801</v>
      </c>
      <c r="O37" s="13">
        <f t="shared" si="2"/>
        <v>437.92757730534532</v>
      </c>
      <c r="P37" s="12">
        <v>9.0260874525277812E-2</v>
      </c>
      <c r="Q37" s="14">
        <v>0.27217861579928021</v>
      </c>
      <c r="R37" s="77">
        <v>0.85742326214056053</v>
      </c>
      <c r="V37" s="13"/>
      <c r="W37" s="13"/>
    </row>
    <row r="38" spans="1:23" x14ac:dyDescent="0.25">
      <c r="K38" s="76">
        <v>28</v>
      </c>
      <c r="L38" s="66">
        <f t="shared" si="3"/>
        <v>7.7777777777777777</v>
      </c>
      <c r="M38" s="22">
        <f t="shared" si="4"/>
        <v>15.118715392990488</v>
      </c>
      <c r="N38" s="13">
        <v>431.43976134526611</v>
      </c>
      <c r="O38" s="13">
        <f t="shared" si="2"/>
        <v>454.14711720554328</v>
      </c>
      <c r="P38" s="12">
        <v>8.8494461513963368E-2</v>
      </c>
      <c r="Q38" s="14">
        <v>0.26868965944647322</v>
      </c>
      <c r="R38" s="77">
        <v>0.85865810674146359</v>
      </c>
      <c r="V38" s="13"/>
      <c r="W38" s="13"/>
    </row>
    <row r="39" spans="1:23" x14ac:dyDescent="0.25">
      <c r="K39" s="76">
        <v>29</v>
      </c>
      <c r="L39" s="66">
        <f t="shared" si="3"/>
        <v>8.0555555555555554</v>
      </c>
      <c r="M39" s="22">
        <f t="shared" si="4"/>
        <v>15.65866951416872</v>
      </c>
      <c r="N39" s="13">
        <v>446.84832425045414</v>
      </c>
      <c r="O39" s="13">
        <f t="shared" si="2"/>
        <v>470.36665710574124</v>
      </c>
      <c r="P39" s="12">
        <v>8.6807587169171432E-2</v>
      </c>
      <c r="Q39" s="14">
        <v>0.26533289592533083</v>
      </c>
      <c r="R39" s="77">
        <v>0.85973083796692595</v>
      </c>
      <c r="V39" s="13"/>
      <c r="W39" s="13"/>
    </row>
    <row r="40" spans="1:23" ht="14.4" thickBot="1" x14ac:dyDescent="0.3">
      <c r="K40" s="81">
        <v>30</v>
      </c>
      <c r="L40" s="82">
        <f t="shared" si="3"/>
        <v>8.3333333333333339</v>
      </c>
      <c r="M40" s="83">
        <f t="shared" si="4"/>
        <v>16.198623635346955</v>
      </c>
      <c r="N40" s="84">
        <v>462.25688715564229</v>
      </c>
      <c r="O40" s="85">
        <f t="shared" si="2"/>
        <v>486.58619700593925</v>
      </c>
      <c r="P40" s="86">
        <v>8.5193994046763435E-2</v>
      </c>
      <c r="Q40" s="85">
        <v>0.26210095195089195</v>
      </c>
      <c r="R40" s="87">
        <v>0.86064405512831843</v>
      </c>
      <c r="V40" s="13"/>
      <c r="W40" s="13"/>
    </row>
    <row r="41" spans="1:23" x14ac:dyDescent="0.25">
      <c r="K41" s="34">
        <v>31</v>
      </c>
      <c r="L41" s="35">
        <f t="shared" si="3"/>
        <v>8.6111111111111107</v>
      </c>
      <c r="M41" s="35">
        <f t="shared" si="4"/>
        <v>16.738577756525181</v>
      </c>
      <c r="N41" s="13">
        <f t="shared" ref="N41:N46" si="5">_xlfn.FORECAST.ETS(M41,$N$10:$N$40,$M$10:$M$40)</f>
        <v>477.80926899681936</v>
      </c>
      <c r="O41" s="13">
        <f t="shared" si="2"/>
        <v>502.95712525980986</v>
      </c>
      <c r="P41" s="13">
        <f t="shared" ref="P41:P46" si="6">_xlfn.FORECAST.ETS(M41,$P$10:$P$40,$M$10:$M$40)</f>
        <v>8.5241043714483405E-2</v>
      </c>
      <c r="Q41" s="13">
        <f t="shared" ref="Q41:Q46" si="7">_xlfn.FORECAST.ETS(M41,$Q$10:$Q$40,$M$10:$M$40)</f>
        <v>0.26484566344463034</v>
      </c>
      <c r="R41" s="53">
        <f t="shared" ref="R41:R46" si="8">_xlfn.FORECAST.ETS(M41,$R$10:$R$40,$M$10:$M$40)</f>
        <v>0.86479521715336838</v>
      </c>
      <c r="V41" s="13"/>
      <c r="W41" s="13"/>
    </row>
    <row r="42" spans="1:23" x14ac:dyDescent="0.25">
      <c r="K42" s="34">
        <v>32</v>
      </c>
      <c r="L42" s="35">
        <f t="shared" si="3"/>
        <v>8.8888888888888893</v>
      </c>
      <c r="M42" s="35">
        <f t="shared" si="4"/>
        <v>17.278531877703415</v>
      </c>
      <c r="N42" s="13">
        <f t="shared" si="5"/>
        <v>493.36107440006032</v>
      </c>
      <c r="O42" s="13">
        <f t="shared" si="2"/>
        <v>519.32744673690559</v>
      </c>
      <c r="P42" s="13">
        <f t="shared" si="6"/>
        <v>8.5121030238601944E-2</v>
      </c>
      <c r="Q42" s="13">
        <f t="shared" si="7"/>
        <v>0.26699066221823187</v>
      </c>
      <c r="R42" s="53">
        <f t="shared" si="8"/>
        <v>0.8689377496447066</v>
      </c>
      <c r="V42" s="13"/>
      <c r="W42" s="13"/>
    </row>
    <row r="43" spans="1:23" x14ac:dyDescent="0.25">
      <c r="K43" s="34">
        <v>33</v>
      </c>
      <c r="L43" s="35">
        <f t="shared" si="3"/>
        <v>9.1666666666666661</v>
      </c>
      <c r="M43" s="35">
        <f t="shared" si="4"/>
        <v>17.818485998881645</v>
      </c>
      <c r="N43" s="13">
        <f t="shared" si="5"/>
        <v>508.91287980330128</v>
      </c>
      <c r="O43" s="13">
        <f t="shared" si="2"/>
        <v>535.69776821400137</v>
      </c>
      <c r="P43" s="13">
        <f t="shared" si="6"/>
        <v>8.5001016762720552E-2</v>
      </c>
      <c r="Q43" s="13">
        <f t="shared" si="7"/>
        <v>0.26913566099183334</v>
      </c>
      <c r="R43" s="53">
        <f t="shared" si="8"/>
        <v>0.87308028213604483</v>
      </c>
      <c r="V43" s="13"/>
      <c r="W43" s="13"/>
    </row>
    <row r="44" spans="1:23" x14ac:dyDescent="0.25">
      <c r="K44" s="34">
        <v>34</v>
      </c>
      <c r="L44" s="35">
        <f t="shared" si="3"/>
        <v>9.4444444444444446</v>
      </c>
      <c r="M44" s="35">
        <f t="shared" si="4"/>
        <v>18.358440120059878</v>
      </c>
      <c r="N44" s="13">
        <f t="shared" si="5"/>
        <v>524.4646852065423</v>
      </c>
      <c r="O44" s="13">
        <f t="shared" si="2"/>
        <v>552.06808969109716</v>
      </c>
      <c r="P44" s="13">
        <f t="shared" si="6"/>
        <v>8.4881003286839091E-2</v>
      </c>
      <c r="Q44" s="13">
        <f t="shared" si="7"/>
        <v>0.27128065976543486</v>
      </c>
      <c r="R44" s="53">
        <f t="shared" si="8"/>
        <v>0.87722281462738305</v>
      </c>
      <c r="V44" s="13"/>
      <c r="W44" s="13"/>
    </row>
    <row r="45" spans="1:23" x14ac:dyDescent="0.25">
      <c r="K45" s="34">
        <v>35</v>
      </c>
      <c r="L45" s="35">
        <f t="shared" si="3"/>
        <v>9.7222222222222214</v>
      </c>
      <c r="M45" s="35">
        <f t="shared" si="4"/>
        <v>18.898394241238108</v>
      </c>
      <c r="N45" s="13">
        <f t="shared" si="5"/>
        <v>540.0164906097832</v>
      </c>
      <c r="O45" s="13">
        <f t="shared" si="2"/>
        <v>568.43841116819283</v>
      </c>
      <c r="P45" s="13">
        <f t="shared" si="6"/>
        <v>8.4760989810957685E-2</v>
      </c>
      <c r="Q45" s="13">
        <f t="shared" si="7"/>
        <v>0.27342565853903639</v>
      </c>
      <c r="R45" s="53">
        <f t="shared" si="8"/>
        <v>0.88136534711872128</v>
      </c>
      <c r="V45" s="13"/>
      <c r="W45" s="13"/>
    </row>
    <row r="46" spans="1:23" x14ac:dyDescent="0.25">
      <c r="K46" s="34">
        <v>36</v>
      </c>
      <c r="L46" s="35">
        <f t="shared" si="3"/>
        <v>10</v>
      </c>
      <c r="M46" s="35">
        <f t="shared" si="4"/>
        <v>19.438348362416342</v>
      </c>
      <c r="N46" s="13">
        <f t="shared" si="5"/>
        <v>555.56829601302422</v>
      </c>
      <c r="O46" s="13">
        <f t="shared" si="2"/>
        <v>584.80873264528873</v>
      </c>
      <c r="P46" s="13">
        <f t="shared" si="6"/>
        <v>8.4640976335076223E-2</v>
      </c>
      <c r="Q46" s="13">
        <f t="shared" si="7"/>
        <v>0.27557065731263791</v>
      </c>
      <c r="R46" s="53">
        <f t="shared" si="8"/>
        <v>0.8855078796100595</v>
      </c>
      <c r="V46" s="13"/>
      <c r="W46" s="13"/>
    </row>
    <row r="47" spans="1:23" x14ac:dyDescent="0.25">
      <c r="V47" s="13"/>
      <c r="W47" s="13"/>
    </row>
    <row r="48" spans="1:23" x14ac:dyDescent="0.25">
      <c r="A48" s="34"/>
      <c r="B48" s="34"/>
      <c r="C48" s="34"/>
      <c r="D48" s="34"/>
      <c r="E48" s="34"/>
      <c r="V48" s="13"/>
      <c r="W48" s="13"/>
    </row>
    <row r="49" spans="1:23" x14ac:dyDescent="0.25">
      <c r="A49" s="109"/>
      <c r="B49" s="34"/>
      <c r="C49" s="34"/>
      <c r="D49" s="34"/>
      <c r="E49" s="34"/>
      <c r="V49" s="13"/>
      <c r="W49" s="13"/>
    </row>
    <row r="50" spans="1:23" x14ac:dyDescent="0.25">
      <c r="A50" s="34"/>
      <c r="B50" s="34"/>
      <c r="C50" s="90"/>
      <c r="D50" s="34"/>
      <c r="E50" s="34"/>
      <c r="V50" s="13"/>
      <c r="W50" s="13"/>
    </row>
    <row r="51" spans="1:23" x14ac:dyDescent="0.25">
      <c r="A51" s="110"/>
      <c r="B51" s="110"/>
      <c r="C51" s="34"/>
      <c r="D51" s="34"/>
      <c r="E51" s="34"/>
      <c r="V51" s="13"/>
      <c r="W51" s="13"/>
    </row>
    <row r="52" spans="1:23" x14ac:dyDescent="0.25">
      <c r="A52" s="34"/>
      <c r="B52" s="34"/>
      <c r="C52" s="34"/>
      <c r="D52" s="34"/>
      <c r="E52" s="34"/>
      <c r="V52" s="13"/>
      <c r="W52" s="13"/>
    </row>
    <row r="53" spans="1:23" x14ac:dyDescent="0.25">
      <c r="A53" s="34"/>
      <c r="B53" s="34"/>
      <c r="C53" s="34"/>
      <c r="D53" s="34"/>
      <c r="E53" s="34"/>
      <c r="V53" s="13"/>
      <c r="W53" s="13"/>
    </row>
    <row r="54" spans="1:23" x14ac:dyDescent="0.25">
      <c r="A54" s="34"/>
      <c r="B54" s="34"/>
      <c r="C54" s="34"/>
      <c r="D54" s="34"/>
      <c r="E54" s="34"/>
      <c r="V54" s="13"/>
      <c r="W54" s="13"/>
    </row>
    <row r="55" spans="1:23" x14ac:dyDescent="0.25">
      <c r="A55" s="34"/>
      <c r="B55" s="34"/>
      <c r="C55" s="34"/>
      <c r="D55" s="34"/>
      <c r="E55" s="34"/>
      <c r="V55" s="13"/>
      <c r="W55" s="13"/>
    </row>
    <row r="56" spans="1:23" ht="14.4" x14ac:dyDescent="0.3">
      <c r="A56" s="34"/>
      <c r="B56" s="39"/>
      <c r="C56" s="34"/>
      <c r="D56" s="34"/>
      <c r="E56" s="34"/>
      <c r="V56" s="13"/>
      <c r="W56" s="13"/>
    </row>
    <row r="57" spans="1:23" x14ac:dyDescent="0.25">
      <c r="A57" s="34"/>
      <c r="B57" s="34"/>
      <c r="C57" s="34"/>
      <c r="D57" s="34"/>
      <c r="E57" s="34"/>
    </row>
    <row r="58" spans="1:23" x14ac:dyDescent="0.25">
      <c r="A58" s="109"/>
      <c r="B58" s="34"/>
      <c r="C58" s="34"/>
      <c r="D58" s="34"/>
      <c r="E58" s="34"/>
    </row>
    <row r="59" spans="1:23" x14ac:dyDescent="0.25">
      <c r="A59" s="110"/>
      <c r="B59" s="110"/>
      <c r="C59" s="110"/>
      <c r="D59" s="34"/>
      <c r="E59" s="34"/>
    </row>
    <row r="60" spans="1:23" x14ac:dyDescent="0.25">
      <c r="A60" s="34"/>
      <c r="B60" s="34"/>
      <c r="C60" s="34"/>
      <c r="D60" s="34"/>
      <c r="E60" s="34"/>
    </row>
    <row r="61" spans="1:23" x14ac:dyDescent="0.25">
      <c r="A61" s="34"/>
      <c r="B61" s="34"/>
      <c r="C61" s="34"/>
      <c r="D61" s="34"/>
      <c r="E61" s="34"/>
    </row>
    <row r="62" spans="1:23" x14ac:dyDescent="0.25">
      <c r="A62" s="34"/>
      <c r="B62" s="34"/>
      <c r="C62" s="34"/>
      <c r="D62" s="34"/>
      <c r="E62" s="34"/>
      <c r="F62" s="34"/>
      <c r="G62" s="35"/>
      <c r="H62" s="35"/>
      <c r="I62" s="13"/>
      <c r="J62" s="13"/>
      <c r="K62" s="13"/>
      <c r="L62" s="13"/>
      <c r="M62" s="53"/>
      <c r="N62" s="13"/>
    </row>
    <row r="63" spans="1:23" x14ac:dyDescent="0.25">
      <c r="A63" s="34"/>
      <c r="B63" s="34"/>
      <c r="C63" s="34"/>
      <c r="D63" s="34"/>
      <c r="E63" s="34"/>
      <c r="F63" s="34"/>
      <c r="G63" s="35"/>
      <c r="H63" s="35"/>
      <c r="I63" s="13"/>
      <c r="J63" s="13"/>
      <c r="K63" s="13"/>
      <c r="L63" s="13"/>
      <c r="M63" s="53"/>
      <c r="N63" s="13"/>
    </row>
    <row r="64" spans="1:23" x14ac:dyDescent="0.25">
      <c r="A64" s="34"/>
      <c r="B64" s="34"/>
      <c r="C64" s="34"/>
      <c r="D64" s="34"/>
      <c r="E64" s="34"/>
      <c r="F64" s="34"/>
      <c r="G64" s="35"/>
      <c r="H64" s="35"/>
      <c r="I64" s="13"/>
      <c r="J64" s="13"/>
      <c r="K64" s="13"/>
      <c r="L64" s="13"/>
      <c r="M64" s="53"/>
      <c r="N64" s="13"/>
    </row>
    <row r="65" spans="1:14" x14ac:dyDescent="0.25">
      <c r="A65" s="34"/>
      <c r="B65" s="34"/>
      <c r="C65" s="34"/>
      <c r="D65" s="34"/>
      <c r="E65" s="34"/>
      <c r="F65" s="34"/>
      <c r="G65" s="35"/>
      <c r="H65" s="35"/>
      <c r="I65" s="13"/>
      <c r="J65" s="13"/>
      <c r="K65" s="13"/>
      <c r="L65" s="13"/>
      <c r="M65" s="53"/>
      <c r="N65" s="13"/>
    </row>
    <row r="66" spans="1:14" x14ac:dyDescent="0.25">
      <c r="A66" s="34"/>
      <c r="B66" s="34"/>
      <c r="C66" s="34"/>
      <c r="D66" s="34"/>
      <c r="E66" s="34"/>
    </row>
    <row r="67" spans="1:14" x14ac:dyDescent="0.25">
      <c r="A67" s="34"/>
      <c r="B67" s="34"/>
      <c r="C67" s="34"/>
      <c r="D67" s="34"/>
      <c r="E67" s="34"/>
    </row>
    <row r="68" spans="1:14" x14ac:dyDescent="0.25">
      <c r="A68" s="34"/>
      <c r="B68" s="34"/>
      <c r="C68" s="111"/>
      <c r="D68" s="34"/>
      <c r="E68" s="34"/>
    </row>
    <row r="69" spans="1:14" x14ac:dyDescent="0.25">
      <c r="A69" s="34"/>
      <c r="B69" s="34"/>
      <c r="C69" s="111"/>
      <c r="D69" s="34"/>
      <c r="E69" s="34"/>
    </row>
    <row r="70" spans="1:14" x14ac:dyDescent="0.25">
      <c r="A70" s="34"/>
      <c r="B70" s="34"/>
      <c r="D70" s="34"/>
      <c r="E70" s="34"/>
    </row>
    <row r="71" spans="1:14" x14ac:dyDescent="0.25">
      <c r="A71" s="34"/>
      <c r="B71" s="34"/>
      <c r="C71" s="34"/>
      <c r="D71" s="34"/>
      <c r="E71" s="34"/>
    </row>
  </sheetData>
  <mergeCells count="3">
    <mergeCell ref="A1:B1"/>
    <mergeCell ref="A4:B4"/>
    <mergeCell ref="A19:B19"/>
  </mergeCells>
  <phoneticPr fontId="14" type="noConversion"/>
  <pageMargins left="0.7" right="0.7" top="0.75" bottom="0.75" header="0.3" footer="0.3"/>
  <pageSetup orientation="portrait" horizontalDpi="300" verticalDpi="300" r:id="rId1"/>
  <ignoredErrors>
    <ignoredError sqref="O4:O9" formula="1"/>
  </ignoredError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D2FDB-7E55-4F81-802F-61CB4439C90E}">
  <sheetPr codeName="Sheet4"/>
  <dimension ref="A1:D13"/>
  <sheetViews>
    <sheetView zoomScaleNormal="100" workbookViewId="0">
      <selection activeCell="I33" sqref="I33"/>
    </sheetView>
  </sheetViews>
  <sheetFormatPr defaultRowHeight="13.8" x14ac:dyDescent="0.25"/>
  <cols>
    <col min="1" max="1" width="39.6640625" customWidth="1"/>
    <col min="2" max="2" width="9.109375" customWidth="1"/>
    <col min="7" max="7" width="8.88671875" customWidth="1"/>
  </cols>
  <sheetData>
    <row r="1" spans="1:4" ht="15" customHeight="1" x14ac:dyDescent="0.25">
      <c r="A1" s="183" t="s">
        <v>85</v>
      </c>
      <c r="B1" s="183"/>
    </row>
    <row r="2" spans="1:4" ht="15" customHeight="1" x14ac:dyDescent="0.25">
      <c r="A2" t="s">
        <v>51</v>
      </c>
      <c r="B2">
        <f ca="1">Gearing!B22</f>
        <v>445.90990407398726</v>
      </c>
    </row>
    <row r="3" spans="1:4" ht="15" customHeight="1" x14ac:dyDescent="0.25">
      <c r="A3" t="s">
        <v>53</v>
      </c>
      <c r="B3">
        <f ca="1">Gearing!B23</f>
        <v>1.4373881025001789</v>
      </c>
    </row>
    <row r="4" spans="1:4" ht="14.4" x14ac:dyDescent="0.3">
      <c r="A4" s="32"/>
    </row>
    <row r="5" spans="1:4" x14ac:dyDescent="0.25">
      <c r="A5" s="184" t="s">
        <v>41</v>
      </c>
      <c r="B5" s="185"/>
    </row>
    <row r="6" spans="1:4" x14ac:dyDescent="0.25">
      <c r="A6" t="s">
        <v>52</v>
      </c>
      <c r="B6">
        <v>0.88</v>
      </c>
      <c r="C6" t="s">
        <v>92</v>
      </c>
      <c r="D6" t="s">
        <v>93</v>
      </c>
    </row>
    <row r="7" spans="1:4" x14ac:dyDescent="0.25">
      <c r="A7" t="s">
        <v>54</v>
      </c>
      <c r="B7">
        <v>0.2</v>
      </c>
      <c r="C7" s="58">
        <f>Motor!C6</f>
        <v>0.18723260603382752</v>
      </c>
      <c r="D7">
        <v>0.192</v>
      </c>
    </row>
    <row r="9" spans="1:4" x14ac:dyDescent="0.25">
      <c r="A9" s="179" t="s">
        <v>36</v>
      </c>
      <c r="B9" s="179"/>
      <c r="C9" t="s">
        <v>100</v>
      </c>
    </row>
    <row r="10" spans="1:4" x14ac:dyDescent="0.25">
      <c r="A10" t="s">
        <v>120</v>
      </c>
      <c r="B10">
        <f ca="1">B2*B3*2*PI()/60</f>
        <v>67.119665324382069</v>
      </c>
      <c r="C10">
        <f ca="1">Gearing!B19</f>
        <v>67.119665324382069</v>
      </c>
    </row>
    <row r="11" spans="1:4" x14ac:dyDescent="0.25">
      <c r="A11" t="s">
        <v>119</v>
      </c>
      <c r="B11">
        <f ca="1">B10/B6</f>
        <v>76.27234695952508</v>
      </c>
      <c r="C11">
        <f ca="1">Motor!B11</f>
        <v>73.433867892229031</v>
      </c>
    </row>
    <row r="12" spans="1:4" x14ac:dyDescent="0.25">
      <c r="A12" t="s">
        <v>118</v>
      </c>
      <c r="B12">
        <f ca="1">IFERROR(((B10/(B2*2*PI()/60))/B7),0)</f>
        <v>7.1869405125008941</v>
      </c>
      <c r="C12">
        <f ca="1">Motor!B10</f>
        <v>7.5652005394746258</v>
      </c>
    </row>
    <row r="13" spans="1:4" x14ac:dyDescent="0.25">
      <c r="A13" t="s">
        <v>117</v>
      </c>
      <c r="B13">
        <f ca="1">IFERROR((B11/B12),0)</f>
        <v>10.612630900013393</v>
      </c>
      <c r="C13">
        <f ca="1">Motor!B9</f>
        <v>9.7067972632128967</v>
      </c>
    </row>
  </sheetData>
  <mergeCells count="3">
    <mergeCell ref="A1:B1"/>
    <mergeCell ref="A5:B5"/>
    <mergeCell ref="A9:B9"/>
  </mergeCells>
  <phoneticPr fontId="1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50F24-2C75-4C36-9772-76A00DA3F500}">
  <sheetPr codeName="Sheet9"/>
  <dimension ref="A1:W66"/>
  <sheetViews>
    <sheetView zoomScaleNormal="100" workbookViewId="0">
      <selection activeCell="E12" sqref="E12"/>
    </sheetView>
  </sheetViews>
  <sheetFormatPr defaultRowHeight="13.8" x14ac:dyDescent="0.25"/>
  <cols>
    <col min="1" max="1" width="37.6640625" customWidth="1"/>
    <col min="2" max="3" width="9.109375" customWidth="1"/>
    <col min="10" max="10" width="9.109375" customWidth="1"/>
    <col min="11" max="11" width="13.6640625" customWidth="1"/>
    <col min="13" max="13" width="9.109375" customWidth="1"/>
    <col min="15" max="15" width="11.109375" customWidth="1"/>
    <col min="16" max="16" width="9.109375" customWidth="1"/>
    <col min="17" max="17" width="8.88671875" customWidth="1"/>
    <col min="18" max="18" width="18.33203125" customWidth="1"/>
  </cols>
  <sheetData>
    <row r="1" spans="1:18" ht="14.4" thickBot="1" x14ac:dyDescent="0.3">
      <c r="A1" s="183" t="s">
        <v>101</v>
      </c>
      <c r="B1" s="183"/>
      <c r="K1" s="89" t="s">
        <v>34</v>
      </c>
    </row>
    <row r="2" spans="1:18" x14ac:dyDescent="0.25">
      <c r="A2" s="13" t="s">
        <v>111</v>
      </c>
      <c r="B2" s="90">
        <f ca="1">Bearing!B2</f>
        <v>148.63663469132908</v>
      </c>
      <c r="C2" s="13"/>
      <c r="D2" s="13"/>
      <c r="E2" s="13"/>
      <c r="K2" s="12" t="s">
        <v>9</v>
      </c>
      <c r="L2" s="10"/>
      <c r="M2" s="11"/>
      <c r="N2" s="10" t="s">
        <v>33</v>
      </c>
      <c r="O2" s="11" t="s">
        <v>27</v>
      </c>
      <c r="P2" s="9" t="s">
        <v>28</v>
      </c>
      <c r="Q2" s="11" t="s">
        <v>29</v>
      </c>
      <c r="R2" s="25" t="s">
        <v>30</v>
      </c>
    </row>
    <row r="3" spans="1:18" x14ac:dyDescent="0.25">
      <c r="A3" s="13"/>
      <c r="B3" s="13"/>
      <c r="C3" s="13"/>
      <c r="D3" s="13"/>
      <c r="E3" s="13"/>
      <c r="K3" s="18" t="s">
        <v>24</v>
      </c>
      <c r="L3" s="19" t="s">
        <v>25</v>
      </c>
      <c r="M3" s="20" t="s">
        <v>26</v>
      </c>
      <c r="N3" s="18" t="s">
        <v>31</v>
      </c>
      <c r="O3" s="20" t="s">
        <v>31</v>
      </c>
      <c r="P3" s="18"/>
      <c r="Q3" s="20"/>
      <c r="R3" s="27" t="s">
        <v>32</v>
      </c>
    </row>
    <row r="4" spans="1:18" x14ac:dyDescent="0.25">
      <c r="A4" s="193" t="s">
        <v>41</v>
      </c>
      <c r="B4" s="194"/>
      <c r="C4" s="30" t="s">
        <v>92</v>
      </c>
      <c r="D4" s="30" t="s">
        <v>109</v>
      </c>
      <c r="E4" s="13"/>
      <c r="K4" s="9">
        <v>-6</v>
      </c>
      <c r="L4" s="21">
        <f t="shared" ref="L4:L9" si="0">K4/3.6</f>
        <v>-1.6666666666666665</v>
      </c>
      <c r="M4" s="22">
        <f t="shared" ref="M4:M9" si="1">L4/0.514447</f>
        <v>-3.2397247270693903</v>
      </c>
      <c r="N4" s="13">
        <f>-N16</f>
        <v>-56.732772435897438</v>
      </c>
      <c r="O4" s="14">
        <f t="shared" ref="O4:O11" si="2">N4/(1-$B$8)</f>
        <v>-59.718707827260467</v>
      </c>
      <c r="P4">
        <f>P16</f>
        <v>0.10462970109032654</v>
      </c>
      <c r="Q4" s="11">
        <f>Q16</f>
        <v>0.2689818106665709</v>
      </c>
      <c r="R4" s="67">
        <f>R16</f>
        <v>0.65161782225378939</v>
      </c>
    </row>
    <row r="5" spans="1:18" x14ac:dyDescent="0.25">
      <c r="A5" s="29" t="s">
        <v>19</v>
      </c>
      <c r="B5" s="13">
        <f>'Properties settings'!H2</f>
        <v>0.48</v>
      </c>
      <c r="C5" s="13"/>
      <c r="D5" s="13"/>
      <c r="E5" s="13"/>
      <c r="K5" s="12">
        <v>-5</v>
      </c>
      <c r="L5" s="21">
        <f t="shared" si="0"/>
        <v>-1.3888888888888888</v>
      </c>
      <c r="M5" s="22">
        <f t="shared" si="1"/>
        <v>-2.6997706058911586</v>
      </c>
      <c r="N5" s="13">
        <f>-N15</f>
        <v>-47.277310363247864</v>
      </c>
      <c r="O5" s="14">
        <f t="shared" si="2"/>
        <v>-49.765589856050383</v>
      </c>
      <c r="P5">
        <f>P15</f>
        <v>0.10603954705720303</v>
      </c>
      <c r="Q5" s="14">
        <f>Q15</f>
        <v>0.2667264579858083</v>
      </c>
      <c r="R5" s="68">
        <f>R15</f>
        <v>0.61203810966426775</v>
      </c>
    </row>
    <row r="6" spans="1:18" x14ac:dyDescent="0.25">
      <c r="A6" s="13" t="s">
        <v>106</v>
      </c>
      <c r="B6" s="13">
        <f>MEDIAN(P10:P40)</f>
        <v>9.3285347987811754E-2</v>
      </c>
      <c r="C6" s="13">
        <f>AVERAGE(P10:P40)</f>
        <v>9.3994414167737406E-2</v>
      </c>
      <c r="D6" s="13">
        <f>MEDIAN(P10:P40)</f>
        <v>9.3285347987811754E-2</v>
      </c>
      <c r="E6" s="13"/>
      <c r="K6" s="12">
        <v>-4</v>
      </c>
      <c r="L6" s="21">
        <f t="shared" si="0"/>
        <v>-1.1111111111111112</v>
      </c>
      <c r="M6" s="22">
        <f t="shared" si="1"/>
        <v>-2.1598164847129269</v>
      </c>
      <c r="N6" s="13">
        <f>-N14</f>
        <v>-37.821848290598297</v>
      </c>
      <c r="O6" s="14">
        <f t="shared" si="2"/>
        <v>-39.812471884840313</v>
      </c>
      <c r="P6">
        <f>P14</f>
        <v>0.10955907374156375</v>
      </c>
      <c r="Q6" s="14">
        <f>Q14</f>
        <v>0.26442860583748362</v>
      </c>
      <c r="R6" s="68">
        <f>R14</f>
        <v>0.57989832318998802</v>
      </c>
    </row>
    <row r="7" spans="1:18" x14ac:dyDescent="0.25">
      <c r="A7" s="13" t="s">
        <v>107</v>
      </c>
      <c r="B7" s="13">
        <f>MEDIAN(Q10:Q40)/10</f>
        <v>2.7580773066860426E-2</v>
      </c>
      <c r="C7" s="13">
        <f>AVERAGE(Q10:Q40)/10</f>
        <v>2.6313483612898057E-2</v>
      </c>
      <c r="D7" s="13">
        <f>MEDIAN(Q10:Q40)/10</f>
        <v>2.7580773066860426E-2</v>
      </c>
      <c r="E7" s="13"/>
      <c r="K7" s="23">
        <v>-3</v>
      </c>
      <c r="L7" s="21">
        <f t="shared" si="0"/>
        <v>-0.83333333333333326</v>
      </c>
      <c r="M7" s="22">
        <f t="shared" si="1"/>
        <v>-1.6198623635346951</v>
      </c>
      <c r="N7" s="13">
        <f>-N13</f>
        <v>-28.366386217948719</v>
      </c>
      <c r="O7" s="14">
        <f t="shared" si="2"/>
        <v>-29.859353913630233</v>
      </c>
      <c r="P7" s="23">
        <f>P13</f>
        <v>0.11486009108094332</v>
      </c>
      <c r="Q7" s="26">
        <f>Q13</f>
        <v>0.26174298890438596</v>
      </c>
      <c r="R7" s="52">
        <f>R13</f>
        <v>0.54462436822455806</v>
      </c>
    </row>
    <row r="8" spans="1:18" x14ac:dyDescent="0.25">
      <c r="A8" s="13" t="s">
        <v>20</v>
      </c>
      <c r="B8" s="13">
        <f>'Properties settings'!H3</f>
        <v>0.05</v>
      </c>
      <c r="C8" s="13"/>
      <c r="D8" s="13"/>
      <c r="E8" s="13"/>
      <c r="K8" s="23">
        <v>-2</v>
      </c>
      <c r="L8" s="21">
        <f t="shared" si="0"/>
        <v>-0.55555555555555558</v>
      </c>
      <c r="M8" s="22">
        <f t="shared" si="1"/>
        <v>-1.0799082423564634</v>
      </c>
      <c r="N8" s="13">
        <f>-N12</f>
        <v>-18.910924145299148</v>
      </c>
      <c r="O8" s="14">
        <f t="shared" si="2"/>
        <v>-19.906235942420157</v>
      </c>
      <c r="P8" s="23">
        <f>P12</f>
        <v>0.11573019122994635</v>
      </c>
      <c r="Q8" s="26">
        <f>Q12</f>
        <v>0.25656778551863041</v>
      </c>
      <c r="R8" s="52">
        <f>R12</f>
        <v>0.45881820648740773</v>
      </c>
    </row>
    <row r="9" spans="1:18" ht="14.4" thickBot="1" x14ac:dyDescent="0.3">
      <c r="A9" s="13" t="s">
        <v>105</v>
      </c>
      <c r="B9" s="13">
        <f>'Properties settings'!H4</f>
        <v>0.02</v>
      </c>
      <c r="C9" s="13"/>
      <c r="D9" s="13"/>
      <c r="E9" s="13"/>
      <c r="K9" s="23">
        <v>-1</v>
      </c>
      <c r="L9" s="21">
        <f t="shared" si="0"/>
        <v>-0.27777777777777779</v>
      </c>
      <c r="M9" s="22">
        <f t="shared" si="1"/>
        <v>-0.53995412117823172</v>
      </c>
      <c r="N9" s="13">
        <f>-N11</f>
        <v>-9.4554620726495742</v>
      </c>
      <c r="O9" s="14">
        <f t="shared" si="2"/>
        <v>-9.9531179712100784</v>
      </c>
      <c r="P9" s="23">
        <f>P11</f>
        <v>0.12197493850821679</v>
      </c>
      <c r="Q9" s="26">
        <f>Q11</f>
        <v>0.25348708205744697</v>
      </c>
      <c r="R9" s="52">
        <f>R11</f>
        <v>0.35531033843552429</v>
      </c>
    </row>
    <row r="10" spans="1:18" x14ac:dyDescent="0.25">
      <c r="A10" s="16" t="s">
        <v>108</v>
      </c>
      <c r="B10" s="16">
        <f>'Properties settings'!H5</f>
        <v>988</v>
      </c>
      <c r="C10" s="13"/>
      <c r="D10" s="13"/>
      <c r="E10" s="13"/>
      <c r="K10" s="69">
        <v>0</v>
      </c>
      <c r="L10" s="70">
        <f t="shared" ref="L10:L11" si="3">K10/3.6</f>
        <v>0</v>
      </c>
      <c r="M10" s="71">
        <f t="shared" ref="M10:M11" si="4">L10/0.514447</f>
        <v>0</v>
      </c>
      <c r="N10" s="72">
        <v>0</v>
      </c>
      <c r="O10" s="73">
        <f t="shared" si="2"/>
        <v>0</v>
      </c>
      <c r="P10" s="74">
        <v>0</v>
      </c>
      <c r="Q10" s="73">
        <v>0</v>
      </c>
      <c r="R10" s="75">
        <v>0</v>
      </c>
    </row>
    <row r="11" spans="1:18" x14ac:dyDescent="0.25">
      <c r="A11" s="29" t="s">
        <v>114</v>
      </c>
      <c r="B11" s="29">
        <f ca="1">B10*(B2/60)^2*B5^4*B6</f>
        <v>30.025106526178998</v>
      </c>
      <c r="C11" s="13"/>
      <c r="D11" s="13"/>
      <c r="E11" s="13"/>
      <c r="K11" s="76">
        <v>1</v>
      </c>
      <c r="L11" s="66">
        <f t="shared" si="3"/>
        <v>0.27777777777777779</v>
      </c>
      <c r="M11" s="22">
        <f t="shared" si="4"/>
        <v>0.53995412117823172</v>
      </c>
      <c r="N11" s="13">
        <v>9.4554620726495742</v>
      </c>
      <c r="O11" s="14">
        <f t="shared" si="2"/>
        <v>9.9531179712100784</v>
      </c>
      <c r="P11" s="12">
        <v>0.12197493850821679</v>
      </c>
      <c r="Q11" s="14">
        <v>0.25348708205744697</v>
      </c>
      <c r="R11" s="77">
        <v>0.35531033843552429</v>
      </c>
    </row>
    <row r="12" spans="1:18" x14ac:dyDescent="0.25">
      <c r="A12" s="13" t="s">
        <v>112</v>
      </c>
      <c r="B12" s="13">
        <f ca="1">_xlfn.FORECAST.LINEAR($B11,OFFSET($L$4:$L$46,MATCH($B11,$O$4:$O$46,1)-1,0,2),OFFSET($O$4:$O$46,MATCH($B11,$O$4:$O$46,1)-1,0,2))</f>
        <v>0.83795925985282549</v>
      </c>
      <c r="C12" s="13"/>
      <c r="D12" s="13"/>
      <c r="E12" s="13"/>
      <c r="K12" s="76">
        <v>2</v>
      </c>
      <c r="L12" s="66">
        <f t="shared" ref="L12:L46" si="5">K12/3.6</f>
        <v>0.55555555555555558</v>
      </c>
      <c r="M12" s="22">
        <f t="shared" ref="M12:M46" si="6">L12/0.514447</f>
        <v>1.0799082423564634</v>
      </c>
      <c r="N12" s="13">
        <v>18.910924145299148</v>
      </c>
      <c r="O12" s="14">
        <f t="shared" ref="O12:O46" si="7">N12/(1-$B$8)</f>
        <v>19.906235942420157</v>
      </c>
      <c r="P12" s="12">
        <v>0.11573019122994635</v>
      </c>
      <c r="Q12" s="14">
        <v>0.25656778551863041</v>
      </c>
      <c r="R12" s="77">
        <v>0.45881820648740773</v>
      </c>
    </row>
    <row r="13" spans="1:18" x14ac:dyDescent="0.25">
      <c r="A13" s="13" t="s">
        <v>110</v>
      </c>
      <c r="B13" s="13">
        <f ca="1">(1-B9)*B12</f>
        <v>0.82120007465576894</v>
      </c>
      <c r="C13" s="13"/>
      <c r="D13" s="13"/>
      <c r="E13" s="13"/>
      <c r="K13" s="76">
        <v>3</v>
      </c>
      <c r="L13" s="66">
        <f t="shared" si="5"/>
        <v>0.83333333333333326</v>
      </c>
      <c r="M13" s="22">
        <f t="shared" si="6"/>
        <v>1.6198623635346951</v>
      </c>
      <c r="N13" s="13">
        <v>28.366386217948719</v>
      </c>
      <c r="O13" s="14">
        <f t="shared" si="7"/>
        <v>29.859353913630233</v>
      </c>
      <c r="P13" s="12">
        <v>0.11486009108094332</v>
      </c>
      <c r="Q13" s="14">
        <v>0.26174298890438596</v>
      </c>
      <c r="R13" s="77">
        <v>0.54462436822455806</v>
      </c>
    </row>
    <row r="14" spans="1:18" x14ac:dyDescent="0.25">
      <c r="A14" s="13" t="s">
        <v>95</v>
      </c>
      <c r="B14" s="13">
        <f ca="1">B11*B12</f>
        <v>25.159816041679193</v>
      </c>
      <c r="C14" s="13"/>
      <c r="D14" s="13"/>
      <c r="E14" s="13"/>
      <c r="K14" s="76">
        <v>4</v>
      </c>
      <c r="L14" s="66">
        <f t="shared" si="5"/>
        <v>1.1111111111111112</v>
      </c>
      <c r="M14" s="22">
        <f t="shared" si="6"/>
        <v>2.1598164847129269</v>
      </c>
      <c r="N14" s="13">
        <v>37.821848290598297</v>
      </c>
      <c r="O14" s="14">
        <f t="shared" si="7"/>
        <v>39.812471884840313</v>
      </c>
      <c r="P14" s="12">
        <v>0.10955907374156375</v>
      </c>
      <c r="Q14" s="14">
        <v>0.26442860583748362</v>
      </c>
      <c r="R14" s="77">
        <v>0.57989832318998802</v>
      </c>
    </row>
    <row r="15" spans="1:18" x14ac:dyDescent="0.25">
      <c r="A15" s="13" t="s">
        <v>94</v>
      </c>
      <c r="B15" s="13">
        <f ca="1">B21*B2/60*2*PI()</f>
        <v>66.324391634396591</v>
      </c>
      <c r="C15" s="13"/>
      <c r="D15" s="13"/>
      <c r="E15" s="13"/>
      <c r="K15" s="76">
        <v>5</v>
      </c>
      <c r="L15" s="66">
        <f t="shared" si="5"/>
        <v>1.3888888888888888</v>
      </c>
      <c r="M15" s="22">
        <f t="shared" si="6"/>
        <v>2.6997706058911586</v>
      </c>
      <c r="N15" s="13">
        <v>47.277310363247864</v>
      </c>
      <c r="O15" s="14">
        <f t="shared" si="7"/>
        <v>49.765589856050383</v>
      </c>
      <c r="P15" s="12">
        <v>0.10603954705720303</v>
      </c>
      <c r="Q15" s="14">
        <v>0.2667264579858083</v>
      </c>
      <c r="R15" s="77">
        <v>0.61203810966426775</v>
      </c>
    </row>
    <row r="16" spans="1:18" x14ac:dyDescent="0.25">
      <c r="A16" s="13" t="s">
        <v>96</v>
      </c>
      <c r="B16" s="13">
        <f ca="1">B15-B14</f>
        <v>41.164575592717398</v>
      </c>
      <c r="C16" s="13"/>
      <c r="D16" s="13"/>
      <c r="E16" s="13"/>
      <c r="K16" s="76">
        <v>6</v>
      </c>
      <c r="L16" s="66">
        <f t="shared" si="5"/>
        <v>1.6666666666666665</v>
      </c>
      <c r="M16" s="22">
        <f t="shared" si="6"/>
        <v>3.2397247270693903</v>
      </c>
      <c r="N16" s="13">
        <v>56.732772435897438</v>
      </c>
      <c r="O16" s="14">
        <f t="shared" si="7"/>
        <v>59.718707827260467</v>
      </c>
      <c r="P16" s="12">
        <v>0.10462970109032654</v>
      </c>
      <c r="Q16" s="14">
        <v>0.2689818106665709</v>
      </c>
      <c r="R16" s="77">
        <v>0.65161782225378939</v>
      </c>
    </row>
    <row r="17" spans="1:23" x14ac:dyDescent="0.25">
      <c r="A17" s="13" t="s">
        <v>35</v>
      </c>
      <c r="B17" s="53">
        <f ca="1">IFERROR((B11*B13/B15),0)</f>
        <v>0.37175794776620918</v>
      </c>
      <c r="C17" s="13"/>
      <c r="D17" s="13"/>
      <c r="E17" s="13"/>
      <c r="K17" s="76">
        <v>7</v>
      </c>
      <c r="L17" s="66">
        <f t="shared" si="5"/>
        <v>1.9444444444444444</v>
      </c>
      <c r="M17" s="22">
        <f t="shared" si="6"/>
        <v>3.779678848247622</v>
      </c>
      <c r="N17" s="13">
        <v>66.188234508547012</v>
      </c>
      <c r="O17" s="14">
        <f t="shared" si="7"/>
        <v>69.671825798470536</v>
      </c>
      <c r="P17" s="12">
        <v>0.10288528337949028</v>
      </c>
      <c r="Q17" s="14">
        <v>0.27110050874042568</v>
      </c>
      <c r="R17" s="77">
        <v>0.68093606909669868</v>
      </c>
    </row>
    <row r="18" spans="1:23" x14ac:dyDescent="0.25">
      <c r="A18" s="34" t="s">
        <v>56</v>
      </c>
      <c r="B18" s="53">
        <f ca="1">IFERROR((B12*_xlfn.FORECAST.LINEAR($B12,OFFSET($N$4:$N$46,MATCH($B12,$L$4:$L$46,1)-1,0,2),OFFSET($L$4:$L$46,MATCH($B12,$L$4:$L$46,1)-1,0,2))/B15),0)</f>
        <v>0.36037760242642719</v>
      </c>
      <c r="C18" s="13"/>
      <c r="D18" s="13"/>
      <c r="E18" s="13"/>
      <c r="K18" s="76">
        <v>8</v>
      </c>
      <c r="L18" s="66">
        <f t="shared" si="5"/>
        <v>2.2222222222222223</v>
      </c>
      <c r="M18" s="22">
        <f t="shared" si="6"/>
        <v>4.3196329694258537</v>
      </c>
      <c r="N18" s="13">
        <v>75.643696581196593</v>
      </c>
      <c r="O18" s="14">
        <f t="shared" si="7"/>
        <v>79.624943769680627</v>
      </c>
      <c r="P18" s="12">
        <v>0.10106039046741229</v>
      </c>
      <c r="Q18" s="14">
        <v>0.27302523765868286</v>
      </c>
      <c r="R18" s="77">
        <v>0.70367386652923714</v>
      </c>
    </row>
    <row r="19" spans="1:23" x14ac:dyDescent="0.25">
      <c r="A19" s="13"/>
      <c r="B19" s="13"/>
      <c r="C19" s="13"/>
      <c r="D19" s="13"/>
      <c r="E19" s="13"/>
      <c r="F19" s="13"/>
      <c r="K19" s="76">
        <v>9</v>
      </c>
      <c r="L19" s="66">
        <f t="shared" si="5"/>
        <v>2.5</v>
      </c>
      <c r="M19" s="22">
        <f t="shared" si="6"/>
        <v>4.8595870906040854</v>
      </c>
      <c r="N19" s="13">
        <v>85.09915865384616</v>
      </c>
      <c r="O19" s="14">
        <f t="shared" si="7"/>
        <v>89.578061740890703</v>
      </c>
      <c r="P19" s="12">
        <v>9.9600872277080421E-2</v>
      </c>
      <c r="Q19" s="14">
        <v>0.27484840610586181</v>
      </c>
      <c r="R19" s="77">
        <v>0.72540494115043341</v>
      </c>
      <c r="V19" s="13"/>
      <c r="W19" s="13"/>
    </row>
    <row r="20" spans="1:23" x14ac:dyDescent="0.25">
      <c r="A20" s="192" t="s">
        <v>102</v>
      </c>
      <c r="B20" s="192"/>
      <c r="C20" s="13"/>
      <c r="D20" s="13"/>
      <c r="E20" s="13"/>
      <c r="F20" s="13"/>
      <c r="G20" s="13"/>
      <c r="K20" s="76">
        <v>10</v>
      </c>
      <c r="L20" s="66">
        <f t="shared" si="5"/>
        <v>2.7777777777777777</v>
      </c>
      <c r="M20" s="22">
        <f t="shared" si="6"/>
        <v>5.3995412117823172</v>
      </c>
      <c r="N20" s="13">
        <v>94.554620726495727</v>
      </c>
      <c r="O20" s="14">
        <f t="shared" si="7"/>
        <v>99.531179712100766</v>
      </c>
      <c r="P20" s="12">
        <v>9.7639802229593481E-2</v>
      </c>
      <c r="Q20" s="14">
        <v>0.27562070568988778</v>
      </c>
      <c r="R20" s="77">
        <v>0.74009293940441612</v>
      </c>
      <c r="V20" s="13"/>
      <c r="W20" s="13"/>
    </row>
    <row r="21" spans="1:23" x14ac:dyDescent="0.25">
      <c r="A21" s="12" t="s">
        <v>113</v>
      </c>
      <c r="B21" s="34">
        <f ca="1">B10*(B2/60)^2*B5^5*B7</f>
        <v>4.2610712216802193</v>
      </c>
      <c r="C21" s="13"/>
      <c r="D21" s="13"/>
      <c r="E21" s="13"/>
      <c r="F21" s="13"/>
      <c r="G21" s="13"/>
      <c r="K21" s="76">
        <v>11</v>
      </c>
      <c r="L21" s="66">
        <f t="shared" si="5"/>
        <v>3.0555555555555554</v>
      </c>
      <c r="M21" s="22">
        <f t="shared" si="6"/>
        <v>5.9394953329605489</v>
      </c>
      <c r="N21" s="13">
        <v>104.01008279914531</v>
      </c>
      <c r="O21" s="14">
        <f t="shared" si="7"/>
        <v>109.48429768331086</v>
      </c>
      <c r="P21" s="12">
        <v>9.5986212858409678E-2</v>
      </c>
      <c r="Q21" s="14">
        <v>0.27627522601374843</v>
      </c>
      <c r="R21" s="77">
        <v>0.7547888044325396</v>
      </c>
      <c r="V21" s="13"/>
      <c r="W21" s="13"/>
    </row>
    <row r="22" spans="1:23" x14ac:dyDescent="0.25">
      <c r="C22" s="13"/>
      <c r="D22" s="13"/>
      <c r="E22" s="13"/>
      <c r="F22" s="13"/>
      <c r="G22" s="13"/>
      <c r="K22" s="76">
        <v>12</v>
      </c>
      <c r="L22" s="66">
        <f t="shared" si="5"/>
        <v>3.333333333333333</v>
      </c>
      <c r="M22" s="22">
        <f t="shared" si="6"/>
        <v>6.4794494541387806</v>
      </c>
      <c r="N22" s="13">
        <v>113.69000952380952</v>
      </c>
      <c r="O22" s="14">
        <f t="shared" si="7"/>
        <v>119.67369423558898</v>
      </c>
      <c r="P22" s="12">
        <v>9.425662134153609E-2</v>
      </c>
      <c r="Q22" s="14">
        <v>0.27620833677444889</v>
      </c>
      <c r="R22" s="77">
        <v>0.76656724386612174</v>
      </c>
      <c r="V22" s="13"/>
      <c r="W22" s="13"/>
    </row>
    <row r="23" spans="1:23" x14ac:dyDescent="0.25">
      <c r="A23" s="13"/>
      <c r="B23" s="13"/>
      <c r="C23" s="13"/>
      <c r="D23" s="13"/>
      <c r="E23" s="13"/>
      <c r="F23" s="13"/>
      <c r="G23" s="13"/>
      <c r="K23" s="76">
        <v>13</v>
      </c>
      <c r="L23" s="66">
        <f t="shared" si="5"/>
        <v>3.6111111111111112</v>
      </c>
      <c r="M23" s="22">
        <f t="shared" si="6"/>
        <v>7.0194035753170123</v>
      </c>
      <c r="N23" s="13">
        <v>134.83633888888892</v>
      </c>
      <c r="O23" s="14">
        <f t="shared" si="7"/>
        <v>141.93298830409361</v>
      </c>
      <c r="P23" s="12">
        <v>9.4475393754080622E-2</v>
      </c>
      <c r="Q23" s="14">
        <v>0.27623866638734995</v>
      </c>
      <c r="R23" s="77">
        <v>0.76512539517695732</v>
      </c>
      <c r="V23" s="13"/>
      <c r="W23" s="13"/>
    </row>
    <row r="24" spans="1:23" x14ac:dyDescent="0.25">
      <c r="C24" s="13"/>
      <c r="D24" s="13"/>
      <c r="E24" s="13"/>
      <c r="F24" s="13"/>
      <c r="G24" s="13"/>
      <c r="K24" s="76">
        <v>14</v>
      </c>
      <c r="L24" s="66">
        <f t="shared" si="5"/>
        <v>3.8888888888888888</v>
      </c>
      <c r="M24" s="22">
        <f t="shared" si="6"/>
        <v>7.559357696495244</v>
      </c>
      <c r="N24" s="13">
        <v>155.97371319695145</v>
      </c>
      <c r="O24" s="14">
        <f t="shared" si="7"/>
        <v>164.18285599679101</v>
      </c>
      <c r="P24" s="12">
        <v>9.4421237313690731E-2</v>
      </c>
      <c r="Q24" s="14">
        <v>0.27623120231444154</v>
      </c>
      <c r="R24" s="77">
        <v>0.76547898139789461</v>
      </c>
      <c r="V24" s="13"/>
      <c r="W24" s="13"/>
    </row>
    <row r="25" spans="1:23" x14ac:dyDescent="0.25">
      <c r="A25" s="30"/>
      <c r="B25" s="13"/>
      <c r="C25" s="13"/>
      <c r="D25" s="13"/>
      <c r="E25" s="13"/>
      <c r="F25" s="13"/>
      <c r="G25" s="13"/>
      <c r="K25" s="78">
        <v>15</v>
      </c>
      <c r="L25" s="79">
        <f t="shared" si="5"/>
        <v>4.166666666666667</v>
      </c>
      <c r="M25" s="24">
        <f t="shared" si="6"/>
        <v>8.0993118176734775</v>
      </c>
      <c r="N25" s="29">
        <v>174.32158724428399</v>
      </c>
      <c r="O25" s="14">
        <f t="shared" si="7"/>
        <v>183.49640762556211</v>
      </c>
      <c r="P25" s="23">
        <v>9.3868789507475764E-2</v>
      </c>
      <c r="Q25" s="26">
        <v>0.27615339501313735</v>
      </c>
      <c r="R25" s="80">
        <v>0.76921236310087482</v>
      </c>
      <c r="V25" s="13"/>
      <c r="W25" s="13"/>
    </row>
    <row r="26" spans="1:23" x14ac:dyDescent="0.25">
      <c r="A26" s="30"/>
      <c r="B26" s="13"/>
      <c r="C26" s="13"/>
      <c r="D26" s="13"/>
      <c r="E26" s="13"/>
      <c r="F26" s="13"/>
      <c r="G26" s="13"/>
      <c r="K26" s="76">
        <v>16</v>
      </c>
      <c r="L26" s="66">
        <f t="shared" si="5"/>
        <v>4.4444444444444446</v>
      </c>
      <c r="M26" s="22">
        <f t="shared" si="6"/>
        <v>8.6392659388517075</v>
      </c>
      <c r="N26" s="13">
        <v>192.67549402312366</v>
      </c>
      <c r="O26" s="14">
        <f t="shared" si="7"/>
        <v>202.81630949802491</v>
      </c>
      <c r="P26" s="12">
        <v>9.3285347987811754E-2</v>
      </c>
      <c r="Q26" s="14">
        <v>0.27606783573720206</v>
      </c>
      <c r="R26" s="77">
        <v>0.77341079337389007</v>
      </c>
      <c r="V26" s="13"/>
      <c r="W26" s="13"/>
    </row>
    <row r="27" spans="1:23" x14ac:dyDescent="0.25">
      <c r="A27" s="29"/>
      <c r="B27" s="29"/>
      <c r="C27" s="13"/>
      <c r="D27" s="13"/>
      <c r="E27" s="13"/>
      <c r="F27" s="13"/>
      <c r="G27" s="13"/>
      <c r="K27" s="76">
        <v>17</v>
      </c>
      <c r="L27" s="66">
        <f t="shared" si="5"/>
        <v>4.7222222222222223</v>
      </c>
      <c r="M27" s="22">
        <f t="shared" si="6"/>
        <v>9.1792200600299392</v>
      </c>
      <c r="N27" s="13">
        <v>211.70890574172054</v>
      </c>
      <c r="O27" s="14">
        <f t="shared" si="7"/>
        <v>222.85147972812689</v>
      </c>
      <c r="P27" s="12">
        <v>9.2753454968021648E-2</v>
      </c>
      <c r="Q27" s="14">
        <v>0.27598669447607471</v>
      </c>
      <c r="R27" s="77">
        <v>0.77747332852597395</v>
      </c>
      <c r="V27" s="13"/>
      <c r="W27" s="13"/>
    </row>
    <row r="28" spans="1:23" x14ac:dyDescent="0.25">
      <c r="A28" s="13"/>
      <c r="B28" s="13"/>
      <c r="C28" s="13"/>
      <c r="D28" s="13"/>
      <c r="E28" s="13"/>
      <c r="F28" s="13"/>
      <c r="G28" s="13"/>
      <c r="K28" s="76">
        <v>18</v>
      </c>
      <c r="L28" s="66">
        <f t="shared" si="5"/>
        <v>5</v>
      </c>
      <c r="M28" s="22">
        <f t="shared" si="6"/>
        <v>9.7191741812081709</v>
      </c>
      <c r="N28" s="13">
        <v>230.74231746031742</v>
      </c>
      <c r="O28" s="14">
        <f t="shared" si="7"/>
        <v>242.88664995822887</v>
      </c>
      <c r="P28" s="12">
        <v>9.2210614342932429E-2</v>
      </c>
      <c r="Q28" s="14">
        <v>0.27590069448418736</v>
      </c>
      <c r="R28" s="77">
        <v>0.78185569295145174</v>
      </c>
      <c r="V28" s="13"/>
      <c r="W28" s="13"/>
    </row>
    <row r="29" spans="1:23" x14ac:dyDescent="0.25">
      <c r="A29" s="13"/>
      <c r="B29" s="13"/>
      <c r="C29" s="13"/>
      <c r="D29" s="13"/>
      <c r="E29" s="13"/>
      <c r="F29" s="13"/>
      <c r="G29" s="13"/>
      <c r="K29" s="76">
        <v>19</v>
      </c>
      <c r="L29" s="66">
        <f t="shared" si="5"/>
        <v>5.2777777777777777</v>
      </c>
      <c r="M29" s="22">
        <f t="shared" si="6"/>
        <v>10.259128302386403</v>
      </c>
      <c r="N29" s="13">
        <v>251.66358006535944</v>
      </c>
      <c r="O29" s="14">
        <f t="shared" si="7"/>
        <v>264.90903164774681</v>
      </c>
      <c r="P29" s="12">
        <v>9.1808038478595325E-2</v>
      </c>
      <c r="Q29" s="14">
        <v>0.27583478399514488</v>
      </c>
      <c r="R29" s="77">
        <v>0.78526201492067527</v>
      </c>
      <c r="V29" s="13"/>
      <c r="W29" s="13"/>
    </row>
    <row r="30" spans="1:23" x14ac:dyDescent="0.25">
      <c r="A30" s="13"/>
      <c r="B30" s="13"/>
      <c r="C30" s="13"/>
      <c r="D30" s="13"/>
      <c r="E30" s="13"/>
      <c r="F30" s="13"/>
      <c r="G30" s="13"/>
      <c r="K30" s="76">
        <v>20</v>
      </c>
      <c r="L30" s="66">
        <f t="shared" si="5"/>
        <v>5.5555555555555554</v>
      </c>
      <c r="M30" s="22">
        <f t="shared" si="6"/>
        <v>10.799082423564634</v>
      </c>
      <c r="N30" s="13">
        <v>272.66876337083085</v>
      </c>
      <c r="O30" s="14">
        <f t="shared" si="7"/>
        <v>287.01975091666407</v>
      </c>
      <c r="P30" s="12">
        <v>9.1721887046806935E-2</v>
      </c>
      <c r="Q30" s="14">
        <v>0.27602865193530651</v>
      </c>
      <c r="R30" s="77">
        <v>0.79244066158258353</v>
      </c>
      <c r="V30" s="13"/>
      <c r="W30" s="13"/>
    </row>
    <row r="31" spans="1:23" x14ac:dyDescent="0.25">
      <c r="A31" s="13"/>
      <c r="B31" s="13"/>
      <c r="C31" s="13"/>
      <c r="D31" s="13"/>
      <c r="E31" s="13"/>
      <c r="F31" s="13"/>
      <c r="G31" s="13"/>
      <c r="K31" s="76">
        <v>21</v>
      </c>
      <c r="L31" s="66">
        <f t="shared" si="5"/>
        <v>5.833333333333333</v>
      </c>
      <c r="M31" s="22">
        <f t="shared" si="6"/>
        <v>11.339036544742866</v>
      </c>
      <c r="N31" s="13">
        <v>295.90391237418589</v>
      </c>
      <c r="O31" s="14">
        <f t="shared" si="7"/>
        <v>311.47780249914308</v>
      </c>
      <c r="P31" s="12">
        <v>9.1909897748632785E-2</v>
      </c>
      <c r="Q31" s="14">
        <v>0.27635542043724765</v>
      </c>
      <c r="R31" s="77">
        <v>0.80023680419027088</v>
      </c>
      <c r="V31" s="13"/>
      <c r="W31" s="13"/>
    </row>
    <row r="32" spans="1:23" x14ac:dyDescent="0.25">
      <c r="A32" s="13"/>
      <c r="B32" s="13"/>
      <c r="C32" s="13"/>
      <c r="D32" s="13"/>
      <c r="E32" s="13"/>
      <c r="F32" s="13"/>
      <c r="G32" s="13"/>
      <c r="K32" s="76">
        <v>22</v>
      </c>
      <c r="L32" s="66">
        <f t="shared" si="5"/>
        <v>6.1111111111111107</v>
      </c>
      <c r="M32" s="22">
        <f t="shared" si="6"/>
        <v>11.878990665921098</v>
      </c>
      <c r="N32" s="13">
        <v>319.13906137754094</v>
      </c>
      <c r="O32" s="14">
        <f t="shared" si="7"/>
        <v>335.93585408162204</v>
      </c>
      <c r="P32" s="12">
        <v>9.2140751921289107E-2</v>
      </c>
      <c r="Q32" s="14">
        <v>0.27672420028044231</v>
      </c>
      <c r="R32" s="77">
        <v>0.80921202778352108</v>
      </c>
      <c r="V32" s="13"/>
      <c r="W32" s="13"/>
    </row>
    <row r="33" spans="1:23" x14ac:dyDescent="0.25">
      <c r="A33" s="13"/>
      <c r="B33" s="13"/>
      <c r="C33" s="13"/>
      <c r="D33" s="13"/>
      <c r="E33" s="13"/>
      <c r="F33" s="13"/>
      <c r="G33" s="13"/>
      <c r="K33" s="76">
        <v>23</v>
      </c>
      <c r="L33" s="66">
        <f t="shared" si="5"/>
        <v>6.3888888888888884</v>
      </c>
      <c r="M33" s="22">
        <f t="shared" si="6"/>
        <v>12.418944787099329</v>
      </c>
      <c r="N33" s="13">
        <v>344.44774914297233</v>
      </c>
      <c r="O33" s="14">
        <f t="shared" si="7"/>
        <v>362.57657804523404</v>
      </c>
      <c r="P33" s="12">
        <v>9.2322729291580793E-2</v>
      </c>
      <c r="Q33" s="14">
        <v>0.27699560942639057</v>
      </c>
      <c r="R33" s="77">
        <v>0.81593463892431783</v>
      </c>
      <c r="V33" s="13"/>
      <c r="W33" s="13"/>
    </row>
    <row r="34" spans="1:23" x14ac:dyDescent="0.25">
      <c r="A34" s="13"/>
      <c r="B34" s="13"/>
      <c r="C34" s="13"/>
      <c r="D34" s="13"/>
      <c r="E34" s="13"/>
      <c r="F34" s="13"/>
      <c r="G34" s="13"/>
      <c r="K34" s="76">
        <v>24</v>
      </c>
      <c r="L34" s="66">
        <f t="shared" si="5"/>
        <v>6.6666666666666661</v>
      </c>
      <c r="M34" s="22">
        <f t="shared" si="6"/>
        <v>12.958898908277561</v>
      </c>
      <c r="N34" s="13">
        <v>369.79358499697514</v>
      </c>
      <c r="O34" s="14">
        <f t="shared" si="7"/>
        <v>389.25640525997386</v>
      </c>
      <c r="P34" s="12">
        <v>9.2542439395026876E-2</v>
      </c>
      <c r="Q34" s="14">
        <v>0.27730543614061015</v>
      </c>
      <c r="R34" s="77">
        <v>0.82372781263899075</v>
      </c>
      <c r="V34" s="13"/>
      <c r="W34" s="13"/>
    </row>
    <row r="35" spans="1:23" x14ac:dyDescent="0.25">
      <c r="A35" s="13"/>
      <c r="B35" s="13"/>
      <c r="C35" s="13"/>
      <c r="D35" s="13"/>
      <c r="E35" s="13"/>
      <c r="F35" s="13"/>
      <c r="G35" s="13"/>
      <c r="K35" s="76">
        <v>25</v>
      </c>
      <c r="L35" s="66">
        <f t="shared" si="5"/>
        <v>6.9444444444444446</v>
      </c>
      <c r="M35" s="22">
        <f t="shared" si="6"/>
        <v>13.498853029455795</v>
      </c>
      <c r="N35" s="13">
        <v>385.21407262970183</v>
      </c>
      <c r="O35" s="14">
        <f t="shared" si="7"/>
        <v>405.48849750494929</v>
      </c>
      <c r="P35" s="12">
        <v>9.3272667436431242E-2</v>
      </c>
      <c r="Q35" s="14">
        <v>0.2782343236268992</v>
      </c>
      <c r="R35" s="77">
        <v>0.84783037263850769</v>
      </c>
      <c r="V35" s="13"/>
      <c r="W35" s="13"/>
    </row>
    <row r="36" spans="1:23" x14ac:dyDescent="0.25">
      <c r="A36" s="13"/>
      <c r="B36" s="13"/>
      <c r="C36" s="13"/>
      <c r="D36" s="13"/>
      <c r="E36" s="13"/>
      <c r="F36" s="13"/>
      <c r="G36" s="13"/>
      <c r="K36" s="76">
        <v>26</v>
      </c>
      <c r="L36" s="66">
        <f t="shared" si="5"/>
        <v>7.2222222222222223</v>
      </c>
      <c r="M36" s="22">
        <f t="shared" si="6"/>
        <v>14.038807150634025</v>
      </c>
      <c r="N36" s="13">
        <v>400.62263553488992</v>
      </c>
      <c r="O36" s="14">
        <f t="shared" si="7"/>
        <v>421.70803740514731</v>
      </c>
      <c r="P36" s="12">
        <v>9.2113947490585962E-2</v>
      </c>
      <c r="Q36" s="14">
        <v>0.27580773066860426</v>
      </c>
      <c r="R36" s="77">
        <v>0.8560249157910006</v>
      </c>
      <c r="V36" s="13"/>
      <c r="W36" s="13"/>
    </row>
    <row r="37" spans="1:23" x14ac:dyDescent="0.25">
      <c r="A37" s="34"/>
      <c r="B37" s="13"/>
      <c r="C37" s="13"/>
      <c r="D37" s="13"/>
      <c r="E37" s="13"/>
      <c r="F37" s="13"/>
      <c r="G37" s="13"/>
      <c r="K37" s="76">
        <v>27</v>
      </c>
      <c r="L37" s="66">
        <f t="shared" si="5"/>
        <v>7.5</v>
      </c>
      <c r="M37" s="22">
        <f t="shared" si="6"/>
        <v>14.578761271812256</v>
      </c>
      <c r="N37" s="13">
        <v>416.03119844007801</v>
      </c>
      <c r="O37" s="14">
        <f t="shared" si="7"/>
        <v>437.92757730534532</v>
      </c>
      <c r="P37" s="12">
        <v>9.0260874525277812E-2</v>
      </c>
      <c r="Q37" s="14">
        <v>0.27217861579928021</v>
      </c>
      <c r="R37" s="77">
        <v>0.85742326214056053</v>
      </c>
      <c r="V37" s="13"/>
      <c r="W37" s="13"/>
    </row>
    <row r="38" spans="1:23" x14ac:dyDescent="0.25">
      <c r="A38" s="13"/>
      <c r="B38" s="13"/>
      <c r="C38" s="13"/>
      <c r="D38" s="13"/>
      <c r="E38" s="13"/>
      <c r="F38" s="13"/>
      <c r="G38" s="13"/>
      <c r="K38" s="76">
        <v>28</v>
      </c>
      <c r="L38" s="66">
        <f t="shared" si="5"/>
        <v>7.7777777777777777</v>
      </c>
      <c r="M38" s="22">
        <f t="shared" si="6"/>
        <v>15.118715392990488</v>
      </c>
      <c r="N38" s="13">
        <v>431.43976134526611</v>
      </c>
      <c r="O38" s="14">
        <f t="shared" si="7"/>
        <v>454.14711720554328</v>
      </c>
      <c r="P38" s="12">
        <v>8.8494461513963368E-2</v>
      </c>
      <c r="Q38" s="14">
        <v>0.26868965944647322</v>
      </c>
      <c r="R38" s="77">
        <v>0.85865810674146359</v>
      </c>
      <c r="V38" s="13"/>
      <c r="W38" s="13"/>
    </row>
    <row r="39" spans="1:23" x14ac:dyDescent="0.25">
      <c r="A39" s="13"/>
      <c r="B39" s="13"/>
      <c r="C39" s="13"/>
      <c r="D39" s="13"/>
      <c r="E39" s="13"/>
      <c r="F39" s="13"/>
      <c r="G39" s="13"/>
      <c r="K39" s="76">
        <v>29</v>
      </c>
      <c r="L39" s="66">
        <f t="shared" si="5"/>
        <v>8.0555555555555554</v>
      </c>
      <c r="M39" s="22">
        <f t="shared" si="6"/>
        <v>15.65866951416872</v>
      </c>
      <c r="N39" s="13">
        <v>446.84832425045414</v>
      </c>
      <c r="O39" s="14">
        <f t="shared" si="7"/>
        <v>470.36665710574124</v>
      </c>
      <c r="P39" s="12">
        <v>8.6807587169171432E-2</v>
      </c>
      <c r="Q39" s="14">
        <v>0.26533289592533083</v>
      </c>
      <c r="R39" s="77">
        <v>0.85973083796692595</v>
      </c>
      <c r="V39" s="13"/>
      <c r="W39" s="13"/>
    </row>
    <row r="40" spans="1:23" ht="14.4" thickBot="1" x14ac:dyDescent="0.3">
      <c r="K40" s="81">
        <v>30</v>
      </c>
      <c r="L40" s="82">
        <f t="shared" si="5"/>
        <v>8.3333333333333339</v>
      </c>
      <c r="M40" s="83">
        <f t="shared" si="6"/>
        <v>16.198623635346955</v>
      </c>
      <c r="N40" s="84">
        <v>462.25688715564229</v>
      </c>
      <c r="O40" s="85">
        <f t="shared" si="7"/>
        <v>486.58619700593925</v>
      </c>
      <c r="P40" s="86">
        <v>8.5193994046763435E-2</v>
      </c>
      <c r="Q40" s="85">
        <v>0.26210095195089195</v>
      </c>
      <c r="R40" s="87">
        <v>0.86064405512831843</v>
      </c>
      <c r="V40" s="13"/>
      <c r="W40" s="13"/>
    </row>
    <row r="41" spans="1:23" x14ac:dyDescent="0.25">
      <c r="K41" s="34">
        <v>31</v>
      </c>
      <c r="L41" s="35">
        <f t="shared" si="5"/>
        <v>8.6111111111111107</v>
      </c>
      <c r="M41" s="35">
        <f t="shared" si="6"/>
        <v>16.738577756525181</v>
      </c>
      <c r="N41" s="13">
        <f t="shared" ref="N41:N46" si="8">_xlfn.FORECAST.ETS(M41,$N$10:$N$40,$M$10:$M$40)</f>
        <v>477.80926899681936</v>
      </c>
      <c r="O41" s="14">
        <f t="shared" si="7"/>
        <v>502.95712525980986</v>
      </c>
      <c r="P41" s="13">
        <f t="shared" ref="P41:P46" si="9">_xlfn.FORECAST.ETS(M41,$P$10:$P$40,$M$10:$M$40)</f>
        <v>8.5241043714483405E-2</v>
      </c>
      <c r="Q41" s="13">
        <f t="shared" ref="Q41:Q46" si="10">_xlfn.FORECAST.ETS(M41,$Q$10:$Q$40,$M$10:$M$40)</f>
        <v>0.26484566344463034</v>
      </c>
      <c r="R41" s="53">
        <f t="shared" ref="R41:R46" si="11">_xlfn.FORECAST.ETS(M41,$R$10:$R$40,$M$10:$M$40)</f>
        <v>0.86479521715336838</v>
      </c>
      <c r="V41" s="13"/>
      <c r="W41" s="13"/>
    </row>
    <row r="42" spans="1:23" x14ac:dyDescent="0.25">
      <c r="K42" s="34">
        <v>32</v>
      </c>
      <c r="L42" s="35">
        <f t="shared" si="5"/>
        <v>8.8888888888888893</v>
      </c>
      <c r="M42" s="35">
        <f t="shared" si="6"/>
        <v>17.278531877703415</v>
      </c>
      <c r="N42" s="13">
        <f t="shared" si="8"/>
        <v>493.36107440006032</v>
      </c>
      <c r="O42" s="14">
        <f t="shared" si="7"/>
        <v>519.32744673690559</v>
      </c>
      <c r="P42" s="13">
        <f t="shared" si="9"/>
        <v>8.5121030238601944E-2</v>
      </c>
      <c r="Q42" s="13">
        <f t="shared" si="10"/>
        <v>0.26699066221823187</v>
      </c>
      <c r="R42" s="53">
        <f t="shared" si="11"/>
        <v>0.8689377496447066</v>
      </c>
      <c r="V42" s="13"/>
      <c r="W42" s="13"/>
    </row>
    <row r="43" spans="1:23" x14ac:dyDescent="0.25">
      <c r="K43" s="34">
        <v>33</v>
      </c>
      <c r="L43" s="35">
        <f t="shared" si="5"/>
        <v>9.1666666666666661</v>
      </c>
      <c r="M43" s="35">
        <f t="shared" si="6"/>
        <v>17.818485998881645</v>
      </c>
      <c r="N43" s="13">
        <f t="shared" si="8"/>
        <v>508.91287980330128</v>
      </c>
      <c r="O43" s="14">
        <f t="shared" si="7"/>
        <v>535.69776821400137</v>
      </c>
      <c r="P43" s="13">
        <f t="shared" si="9"/>
        <v>8.5001016762720552E-2</v>
      </c>
      <c r="Q43" s="13">
        <f t="shared" si="10"/>
        <v>0.26913566099183334</v>
      </c>
      <c r="R43" s="53">
        <f t="shared" si="11"/>
        <v>0.87308028213604483</v>
      </c>
      <c r="V43" s="13"/>
      <c r="W43" s="13"/>
    </row>
    <row r="44" spans="1:23" x14ac:dyDescent="0.25">
      <c r="K44" s="34">
        <v>34</v>
      </c>
      <c r="L44" s="35">
        <f t="shared" si="5"/>
        <v>9.4444444444444446</v>
      </c>
      <c r="M44" s="35">
        <f t="shared" si="6"/>
        <v>18.358440120059878</v>
      </c>
      <c r="N44" s="13">
        <f t="shared" si="8"/>
        <v>524.4646852065423</v>
      </c>
      <c r="O44" s="14">
        <f t="shared" si="7"/>
        <v>552.06808969109716</v>
      </c>
      <c r="P44" s="13">
        <f t="shared" si="9"/>
        <v>8.4881003286839091E-2</v>
      </c>
      <c r="Q44" s="13">
        <f t="shared" si="10"/>
        <v>0.27128065976543486</v>
      </c>
      <c r="R44" s="53">
        <f t="shared" si="11"/>
        <v>0.87722281462738305</v>
      </c>
      <c r="V44" s="13"/>
      <c r="W44" s="13"/>
    </row>
    <row r="45" spans="1:23" x14ac:dyDescent="0.25">
      <c r="K45" s="34">
        <v>35</v>
      </c>
      <c r="L45" s="35">
        <f t="shared" si="5"/>
        <v>9.7222222222222214</v>
      </c>
      <c r="M45" s="35">
        <f t="shared" si="6"/>
        <v>18.898394241238108</v>
      </c>
      <c r="N45" s="13">
        <f t="shared" si="8"/>
        <v>540.0164906097832</v>
      </c>
      <c r="O45" s="14">
        <f t="shared" si="7"/>
        <v>568.43841116819283</v>
      </c>
      <c r="P45" s="13">
        <f t="shared" si="9"/>
        <v>8.4760989810957685E-2</v>
      </c>
      <c r="Q45" s="13">
        <f t="shared" si="10"/>
        <v>0.27342565853903639</v>
      </c>
      <c r="R45" s="53">
        <f t="shared" si="11"/>
        <v>0.88136534711872128</v>
      </c>
      <c r="V45" s="13"/>
      <c r="W45" s="13"/>
    </row>
    <row r="46" spans="1:23" x14ac:dyDescent="0.25">
      <c r="K46" s="34">
        <v>36</v>
      </c>
      <c r="L46" s="35">
        <f t="shared" si="5"/>
        <v>10</v>
      </c>
      <c r="M46" s="35">
        <f t="shared" si="6"/>
        <v>19.438348362416342</v>
      </c>
      <c r="N46" s="13">
        <f t="shared" si="8"/>
        <v>555.56829601302422</v>
      </c>
      <c r="O46" s="14">
        <f t="shared" si="7"/>
        <v>584.80873264528873</v>
      </c>
      <c r="P46" s="13">
        <f t="shared" si="9"/>
        <v>8.4640976335076223E-2</v>
      </c>
      <c r="Q46" s="13">
        <f t="shared" si="10"/>
        <v>0.27557065731263791</v>
      </c>
      <c r="R46" s="53">
        <f t="shared" si="11"/>
        <v>0.8855078796100595</v>
      </c>
      <c r="V46" s="13"/>
      <c r="W46" s="13"/>
    </row>
    <row r="47" spans="1:23" x14ac:dyDescent="0.25">
      <c r="V47" s="13"/>
      <c r="W47" s="13"/>
    </row>
    <row r="48" spans="1:23" x14ac:dyDescent="0.25">
      <c r="V48" s="13"/>
      <c r="W48" s="13"/>
    </row>
    <row r="49" spans="6:23" x14ac:dyDescent="0.25">
      <c r="V49" s="13"/>
      <c r="W49" s="13"/>
    </row>
    <row r="50" spans="6:23" x14ac:dyDescent="0.25">
      <c r="V50" s="13"/>
      <c r="W50" s="13"/>
    </row>
    <row r="51" spans="6:23" x14ac:dyDescent="0.25">
      <c r="V51" s="13"/>
      <c r="W51" s="13"/>
    </row>
    <row r="52" spans="6:23" x14ac:dyDescent="0.25">
      <c r="V52" s="13"/>
      <c r="W52" s="13"/>
    </row>
    <row r="53" spans="6:23" x14ac:dyDescent="0.25">
      <c r="V53" s="13"/>
      <c r="W53" s="13"/>
    </row>
    <row r="54" spans="6:23" x14ac:dyDescent="0.25">
      <c r="V54" s="13"/>
      <c r="W54" s="13"/>
    </row>
    <row r="55" spans="6:23" x14ac:dyDescent="0.25">
      <c r="V55" s="13"/>
      <c r="W55" s="13"/>
    </row>
    <row r="56" spans="6:23" x14ac:dyDescent="0.25">
      <c r="V56" s="13"/>
      <c r="W56" s="13"/>
    </row>
    <row r="57" spans="6:23" x14ac:dyDescent="0.25">
      <c r="V57" s="13"/>
      <c r="W57" s="13"/>
    </row>
    <row r="63" spans="6:23" x14ac:dyDescent="0.25">
      <c r="F63" s="34"/>
      <c r="G63" s="35"/>
      <c r="H63" s="35"/>
      <c r="I63" s="13"/>
      <c r="J63" s="13"/>
      <c r="K63" s="13"/>
      <c r="L63" s="13"/>
      <c r="M63" s="53"/>
      <c r="N63" s="13"/>
    </row>
    <row r="64" spans="6:23" x14ac:dyDescent="0.25">
      <c r="F64" s="34"/>
      <c r="G64" s="35"/>
      <c r="H64" s="35"/>
      <c r="I64" s="13"/>
      <c r="J64" s="13"/>
      <c r="K64" s="13"/>
      <c r="L64" s="13"/>
      <c r="M64" s="53"/>
      <c r="N64" s="13"/>
    </row>
    <row r="65" spans="6:14" x14ac:dyDescent="0.25">
      <c r="F65" s="34"/>
      <c r="G65" s="35"/>
      <c r="H65" s="35"/>
      <c r="I65" s="13"/>
      <c r="J65" s="13"/>
      <c r="K65" s="13"/>
      <c r="L65" s="13"/>
      <c r="M65" s="53"/>
      <c r="N65" s="13"/>
    </row>
    <row r="66" spans="6:14" x14ac:dyDescent="0.25">
      <c r="F66" s="34"/>
      <c r="G66" s="35"/>
      <c r="H66" s="35"/>
      <c r="I66" s="13"/>
      <c r="J66" s="13"/>
      <c r="K66" s="13"/>
      <c r="L66" s="13"/>
      <c r="M66" s="53"/>
      <c r="N66" s="13"/>
    </row>
  </sheetData>
  <mergeCells count="3">
    <mergeCell ref="A1:B1"/>
    <mergeCell ref="A4:B4"/>
    <mergeCell ref="A20:B20"/>
  </mergeCells>
  <phoneticPr fontId="14" type="noConversion"/>
  <pageMargins left="0.7" right="0.7" top="0.75" bottom="0.75" header="0.3" footer="0.3"/>
  <pageSetup orientation="portrait" horizontalDpi="3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Inputs - Outputs</vt:lpstr>
      <vt:lpstr>Graph_data</vt:lpstr>
      <vt:lpstr>Properties settings</vt:lpstr>
      <vt:lpstr>Motor</vt:lpstr>
      <vt:lpstr>Gearing</vt:lpstr>
      <vt:lpstr>Bearing</vt:lpstr>
      <vt:lpstr>Propellor</vt:lpstr>
      <vt:lpstr>Motor.othercalc</vt:lpstr>
      <vt:lpstr>Propellor.othercalc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Martijn Crombeen</dc:creator>
  <cp:lastModifiedBy>Richard Lee</cp:lastModifiedBy>
  <dcterms:created xsi:type="dcterms:W3CDTF">2020-12-02T09:53:07Z</dcterms:created>
  <dcterms:modified xsi:type="dcterms:W3CDTF">2021-01-19T12:43:45Z</dcterms:modified>
</cp:coreProperties>
</file>