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4235" windowHeight="120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Sheet1!$A$1:$I$64</definedName>
  </definedNames>
  <calcPr calcId="125725"/>
</workbook>
</file>

<file path=xl/calcChain.xml><?xml version="1.0" encoding="utf-8"?>
<calcChain xmlns="http://schemas.openxmlformats.org/spreadsheetml/2006/main">
  <c r="I41" i="1"/>
  <c r="E38"/>
  <c r="D38"/>
  <c r="C23"/>
  <c r="G26"/>
  <c r="H26"/>
  <c r="E50"/>
  <c r="E48"/>
  <c r="E49"/>
  <c r="D48"/>
  <c r="D60"/>
  <c r="F55"/>
  <c r="F64"/>
  <c r="F59"/>
  <c r="D59"/>
  <c r="C42"/>
  <c r="K41"/>
  <c r="I38"/>
  <c r="H38"/>
  <c r="G38"/>
  <c r="F38"/>
  <c r="C38"/>
  <c r="F32"/>
  <c r="E32"/>
  <c r="D32"/>
  <c r="C32"/>
  <c r="C29"/>
  <c r="I27"/>
  <c r="H27"/>
  <c r="G27"/>
  <c r="F27"/>
  <c r="E27"/>
  <c r="D27"/>
  <c r="C27"/>
  <c r="F26"/>
  <c r="E26"/>
  <c r="D26"/>
  <c r="C26"/>
  <c r="D22"/>
  <c r="C22"/>
  <c r="D19"/>
  <c r="D21"/>
  <c r="D14"/>
  <c r="D29"/>
  <c r="E29"/>
  <c r="C50"/>
  <c r="D49"/>
  <c r="B38"/>
  <c r="D8"/>
  <c r="D9"/>
  <c r="D10"/>
  <c r="B36"/>
  <c r="C21"/>
  <c r="D3"/>
  <c r="D4"/>
  <c r="D5"/>
  <c r="B42"/>
  <c r="F29"/>
  <c r="G29"/>
  <c r="H29"/>
  <c r="I29"/>
  <c r="D28"/>
  <c r="D30"/>
  <c r="C28"/>
  <c r="C30"/>
  <c r="D23"/>
  <c r="I40"/>
  <c r="C31"/>
  <c r="C33"/>
  <c r="C34"/>
  <c r="D31"/>
  <c r="D33"/>
  <c r="D34"/>
  <c r="D42"/>
  <c r="E28"/>
  <c r="E30"/>
  <c r="E31"/>
  <c r="E33"/>
  <c r="E34"/>
  <c r="E42"/>
  <c r="F28"/>
  <c r="F30"/>
  <c r="F31"/>
  <c r="F33"/>
  <c r="F34"/>
  <c r="F42"/>
  <c r="F61"/>
  <c r="F63"/>
  <c r="F60"/>
  <c r="E60"/>
  <c r="C60"/>
  <c r="F62"/>
  <c r="D61"/>
  <c r="E61"/>
  <c r="C61"/>
  <c r="D62"/>
  <c r="E62"/>
  <c r="C62"/>
  <c r="D63"/>
  <c r="E63"/>
  <c r="C63"/>
  <c r="C64"/>
  <c r="D64"/>
  <c r="E64"/>
  <c r="H28"/>
  <c r="H30"/>
  <c r="I26"/>
  <c r="I28"/>
  <c r="I30"/>
  <c r="G28"/>
  <c r="G30"/>
  <c r="G31"/>
  <c r="G32"/>
  <c r="G33"/>
  <c r="G34"/>
  <c r="G42"/>
  <c r="C44"/>
  <c r="H31"/>
  <c r="H32"/>
  <c r="H33"/>
  <c r="H34"/>
  <c r="H42"/>
  <c r="I31"/>
  <c r="I32"/>
  <c r="I33"/>
  <c r="I34"/>
  <c r="I42"/>
</calcChain>
</file>

<file path=xl/sharedStrings.xml><?xml version="1.0" encoding="utf-8"?>
<sst xmlns="http://schemas.openxmlformats.org/spreadsheetml/2006/main" count="71" uniqueCount="67">
  <si>
    <t>Exercício 7</t>
  </si>
  <si>
    <t>vendas c/ projecto</t>
  </si>
  <si>
    <t>Vendas s/ projecto</t>
  </si>
  <si>
    <t>Vendas adicionais p constantes</t>
  </si>
  <si>
    <t>Vendas adicionais p correntes</t>
  </si>
  <si>
    <t>VENDAS</t>
  </si>
  <si>
    <t>CUSTOS DE PRODUÇÃO</t>
  </si>
  <si>
    <t>C/ projecto</t>
  </si>
  <si>
    <t>ano1 e seguintes</t>
  </si>
  <si>
    <t>ano 1e seguintes</t>
  </si>
  <si>
    <t>S/ projecto</t>
  </si>
  <si>
    <t>3000*12=</t>
  </si>
  <si>
    <t>2000*12=</t>
  </si>
  <si>
    <t>3000*6,5=</t>
  </si>
  <si>
    <t>2000*7=</t>
  </si>
  <si>
    <t>Cv adicionais  p constantes=</t>
  </si>
  <si>
    <t>Cv adicionais p correntes =</t>
  </si>
  <si>
    <t>INVESTIMENTO</t>
  </si>
  <si>
    <t>Instalações</t>
  </si>
  <si>
    <t>FM</t>
  </si>
  <si>
    <t>TOTAL</t>
  </si>
  <si>
    <t>Am 7 anos</t>
  </si>
  <si>
    <t>VR</t>
  </si>
  <si>
    <t>V contab</t>
  </si>
  <si>
    <t>mais valia</t>
  </si>
  <si>
    <t>p correntes</t>
  </si>
  <si>
    <t>VR liquido</t>
  </si>
  <si>
    <t>p constantes</t>
  </si>
  <si>
    <t>Ano\ rubrica</t>
  </si>
  <si>
    <t>Vendas</t>
  </si>
  <si>
    <t>Margem bruta</t>
  </si>
  <si>
    <t>RAI</t>
  </si>
  <si>
    <t>Mat colectavel</t>
  </si>
  <si>
    <t>CF exploração</t>
  </si>
  <si>
    <t>CF Investimento</t>
  </si>
  <si>
    <t>Val Res.</t>
  </si>
  <si>
    <t xml:space="preserve">      Instalações</t>
  </si>
  <si>
    <t>CF Totais</t>
  </si>
  <si>
    <t>CMPC</t>
  </si>
  <si>
    <t>CP</t>
  </si>
  <si>
    <t>%</t>
  </si>
  <si>
    <t>CA</t>
  </si>
  <si>
    <t>i nominal</t>
  </si>
  <si>
    <t xml:space="preserve"> montante</t>
  </si>
  <si>
    <t>CUSTO MÉDIO PONDERADO DE CAPITAL</t>
  </si>
  <si>
    <t>12000*(1+0,03)^t</t>
  </si>
  <si>
    <t>5500* (1+0,03)^t</t>
  </si>
  <si>
    <t>anos1 a7</t>
  </si>
  <si>
    <t>0,1*7000=</t>
  </si>
  <si>
    <t>imposto (25%)</t>
  </si>
  <si>
    <t>Depreciações</t>
  </si>
  <si>
    <t>Imposto(25%)</t>
  </si>
  <si>
    <t>0,06*(1-0,25)</t>
  </si>
  <si>
    <t xml:space="preserve">anuidade </t>
  </si>
  <si>
    <t>Tab 6 ; n =5; i= 6%</t>
  </si>
  <si>
    <t>ano</t>
  </si>
  <si>
    <t>Cap Divida</t>
  </si>
  <si>
    <t>reembolsos</t>
  </si>
  <si>
    <t>Anuidade</t>
  </si>
  <si>
    <t>Juros (6%)</t>
  </si>
  <si>
    <t>facto</t>
  </si>
  <si>
    <t>anuidade</t>
  </si>
  <si>
    <r>
      <t xml:space="preserve">VAL </t>
    </r>
    <r>
      <rPr>
        <b/>
        <vertAlign val="subscript"/>
        <sz val="10"/>
        <rFont val="Arial"/>
        <family val="2"/>
      </rPr>
      <t xml:space="preserve">(0,07) </t>
    </r>
    <r>
      <rPr>
        <b/>
        <sz val="10"/>
        <rFont val="Arial"/>
        <family val="2"/>
      </rPr>
      <t>=</t>
    </r>
  </si>
  <si>
    <t>MAPA DE CF DO PROJECTO - pr correntes, ótica  do projeto</t>
  </si>
  <si>
    <t>Custo de  produção</t>
  </si>
  <si>
    <t>Res após impostos</t>
  </si>
  <si>
    <t xml:space="preserve">Mapa de Serviço de Divida -  para usar na ótica do CP </t>
  </si>
</sst>
</file>

<file path=xl/styles.xml><?xml version="1.0" encoding="utf-8"?>
<styleSheet xmlns="http://schemas.openxmlformats.org/spreadsheetml/2006/main">
  <numFmts count="1">
    <numFmt numFmtId="8" formatCode="#,##0.00\ &quot;€&quot;;[Red]\-#,##0.00\ &quot;€&quot;"/>
  </numFmts>
  <fonts count="7">
    <font>
      <sz val="10"/>
      <name val="Arial"/>
    </font>
    <font>
      <b/>
      <sz val="18"/>
      <name val="Arial"/>
      <family val="2"/>
    </font>
    <font>
      <sz val="8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</font>
    <font>
      <b/>
      <vertAlign val="subscript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3" fillId="0" borderId="1" xfId="0" applyFont="1" applyBorder="1"/>
    <xf numFmtId="0" fontId="0" fillId="0" borderId="1" xfId="0" applyBorder="1"/>
    <xf numFmtId="0" fontId="0" fillId="0" borderId="2" xfId="0" applyBorder="1"/>
    <xf numFmtId="0" fontId="3" fillId="0" borderId="3" xfId="0" applyFont="1" applyBorder="1"/>
    <xf numFmtId="0" fontId="0" fillId="0" borderId="4" xfId="0" applyBorder="1"/>
    <xf numFmtId="0" fontId="3" fillId="0" borderId="5" xfId="0" applyFont="1" applyBorder="1"/>
    <xf numFmtId="0" fontId="3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10" xfId="0" applyFont="1" applyBorder="1"/>
    <xf numFmtId="0" fontId="0" fillId="0" borderId="11" xfId="0" applyBorder="1"/>
    <xf numFmtId="0" fontId="0" fillId="2" borderId="11" xfId="0" applyFill="1" applyBorder="1"/>
    <xf numFmtId="0" fontId="0" fillId="0" borderId="0" xfId="0" applyAlignment="1">
      <alignment horizontal="left"/>
    </xf>
    <xf numFmtId="0" fontId="0" fillId="0" borderId="11" xfId="0" applyBorder="1" applyAlignment="1">
      <alignment horizontal="center"/>
    </xf>
    <xf numFmtId="0" fontId="0" fillId="2" borderId="12" xfId="0" applyFill="1" applyBorder="1"/>
    <xf numFmtId="0" fontId="5" fillId="0" borderId="0" xfId="0" applyFont="1"/>
    <xf numFmtId="0" fontId="3" fillId="2" borderId="13" xfId="0" applyFont="1" applyFill="1" applyBorder="1"/>
    <xf numFmtId="0" fontId="3" fillId="2" borderId="14" xfId="0" applyFont="1" applyFill="1" applyBorder="1"/>
    <xf numFmtId="8" fontId="3" fillId="2" borderId="15" xfId="0" applyNumberFormat="1" applyFont="1" applyFill="1" applyBorder="1"/>
    <xf numFmtId="0" fontId="0" fillId="3" borderId="0" xfId="0" applyFill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2" fontId="0" fillId="0" borderId="0" xfId="0" applyNumberForma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64"/>
  <sheetViews>
    <sheetView tabSelected="1" topLeftCell="A31" workbookViewId="0">
      <selection activeCell="K62" sqref="K62"/>
    </sheetView>
  </sheetViews>
  <sheetFormatPr defaultRowHeight="12.75"/>
  <cols>
    <col min="3" max="3" width="10.7109375" bestFit="1" customWidth="1"/>
  </cols>
  <sheetData>
    <row r="1" spans="1:5" ht="23.25">
      <c r="D1" s="1" t="s">
        <v>0</v>
      </c>
    </row>
    <row r="2" spans="1:5">
      <c r="A2" s="4" t="s">
        <v>5</v>
      </c>
      <c r="C2" t="s">
        <v>8</v>
      </c>
    </row>
    <row r="3" spans="1:5">
      <c r="A3" t="s">
        <v>1</v>
      </c>
      <c r="C3" t="s">
        <v>11</v>
      </c>
      <c r="D3">
        <f>3000*12</f>
        <v>36000</v>
      </c>
    </row>
    <row r="4" spans="1:5">
      <c r="A4" t="s">
        <v>2</v>
      </c>
      <c r="C4" t="s">
        <v>12</v>
      </c>
      <c r="D4">
        <f>2000*12</f>
        <v>24000</v>
      </c>
    </row>
    <row r="5" spans="1:5">
      <c r="A5" s="3" t="s">
        <v>3</v>
      </c>
      <c r="D5">
        <f>D3-D4</f>
        <v>12000</v>
      </c>
    </row>
    <row r="6" spans="1:5">
      <c r="A6" s="2" t="s">
        <v>4</v>
      </c>
      <c r="D6" s="2" t="s">
        <v>45</v>
      </c>
    </row>
    <row r="7" spans="1:5">
      <c r="A7" s="4" t="s">
        <v>6</v>
      </c>
      <c r="B7" s="4"/>
      <c r="C7" s="4"/>
      <c r="D7" t="s">
        <v>9</v>
      </c>
    </row>
    <row r="8" spans="1:5">
      <c r="A8" t="s">
        <v>7</v>
      </c>
      <c r="C8" t="s">
        <v>13</v>
      </c>
      <c r="D8">
        <f>3000*6.5</f>
        <v>19500</v>
      </c>
    </row>
    <row r="9" spans="1:5">
      <c r="A9" t="s">
        <v>10</v>
      </c>
      <c r="C9" t="s">
        <v>14</v>
      </c>
      <c r="D9">
        <f>2000*7</f>
        <v>14000</v>
      </c>
    </row>
    <row r="10" spans="1:5">
      <c r="A10" t="s">
        <v>15</v>
      </c>
      <c r="D10">
        <f>D8-D9</f>
        <v>5500</v>
      </c>
    </row>
    <row r="11" spans="1:5">
      <c r="A11" s="2" t="s">
        <v>16</v>
      </c>
      <c r="B11" s="2"/>
      <c r="C11" s="2"/>
      <c r="D11" s="2" t="s">
        <v>46</v>
      </c>
      <c r="E11" s="2"/>
    </row>
    <row r="12" spans="1:5">
      <c r="A12" s="4" t="s">
        <v>17</v>
      </c>
      <c r="B12" s="4"/>
    </row>
    <row r="13" spans="1:5">
      <c r="A13" s="6"/>
      <c r="B13" s="6"/>
      <c r="D13" t="s">
        <v>50</v>
      </c>
    </row>
    <row r="14" spans="1:5">
      <c r="A14" t="s">
        <v>18</v>
      </c>
      <c r="B14">
        <v>7000</v>
      </c>
      <c r="C14" s="9" t="s">
        <v>21</v>
      </c>
      <c r="D14" s="10">
        <f>B14/7</f>
        <v>1000</v>
      </c>
      <c r="E14" s="11" t="s">
        <v>47</v>
      </c>
    </row>
    <row r="15" spans="1:5">
      <c r="C15" s="12"/>
      <c r="D15" s="5"/>
      <c r="E15" s="13"/>
    </row>
    <row r="16" spans="1:5">
      <c r="A16" t="s">
        <v>19</v>
      </c>
      <c r="B16">
        <v>3000</v>
      </c>
      <c r="C16" s="14"/>
      <c r="D16" s="5"/>
      <c r="E16" s="15"/>
    </row>
    <row r="17" spans="1:13">
      <c r="A17" s="7" t="s">
        <v>20</v>
      </c>
      <c r="B17" s="8">
        <v>10000</v>
      </c>
      <c r="M17" s="3"/>
    </row>
    <row r="18" spans="1:13">
      <c r="C18" t="s">
        <v>27</v>
      </c>
      <c r="D18" s="2" t="s">
        <v>25</v>
      </c>
    </row>
    <row r="19" spans="1:13">
      <c r="A19" t="s">
        <v>22</v>
      </c>
      <c r="B19" t="s">
        <v>48</v>
      </c>
      <c r="C19">
        <v>700</v>
      </c>
      <c r="D19">
        <f>700*1.03^7</f>
        <v>860.91170579740901</v>
      </c>
    </row>
    <row r="20" spans="1:13">
      <c r="A20" t="s">
        <v>23</v>
      </c>
      <c r="C20">
        <v>0</v>
      </c>
      <c r="D20">
        <v>0</v>
      </c>
    </row>
    <row r="21" spans="1:13">
      <c r="A21" t="s">
        <v>24</v>
      </c>
      <c r="C21">
        <f>C19-C20</f>
        <v>700</v>
      </c>
      <c r="D21">
        <f>D19-D20</f>
        <v>860.91170579740901</v>
      </c>
    </row>
    <row r="22" spans="1:13">
      <c r="A22" t="s">
        <v>49</v>
      </c>
      <c r="C22">
        <f>C21*0.25</f>
        <v>175</v>
      </c>
      <c r="D22">
        <f>D21*0.25</f>
        <v>215.22792644935225</v>
      </c>
    </row>
    <row r="23" spans="1:13">
      <c r="A23" s="2" t="s">
        <v>26</v>
      </c>
      <c r="C23">
        <f>C19-C22</f>
        <v>525</v>
      </c>
      <c r="D23" s="2">
        <f>ROUND(D19-D22,0)</f>
        <v>646</v>
      </c>
    </row>
    <row r="24" spans="1:13" ht="13.5" thickBot="1">
      <c r="A24" s="17"/>
      <c r="B24" s="17"/>
      <c r="C24" s="17" t="s">
        <v>63</v>
      </c>
      <c r="D24" s="17"/>
      <c r="E24" s="17"/>
      <c r="F24" s="17"/>
      <c r="G24" s="17"/>
      <c r="H24" s="17"/>
      <c r="I24" s="17"/>
    </row>
    <row r="25" spans="1:13" ht="13.5" thickTop="1">
      <c r="A25" t="s">
        <v>28</v>
      </c>
      <c r="B25">
        <v>0</v>
      </c>
      <c r="C25">
        <v>1</v>
      </c>
      <c r="D25">
        <v>2</v>
      </c>
      <c r="E25">
        <v>3</v>
      </c>
      <c r="F25">
        <v>4</v>
      </c>
      <c r="G25">
        <v>5</v>
      </c>
      <c r="H25">
        <v>6</v>
      </c>
      <c r="I25">
        <v>7</v>
      </c>
    </row>
    <row r="26" spans="1:13">
      <c r="A26" t="s">
        <v>29</v>
      </c>
      <c r="C26">
        <f>12000* (1+0.03)</f>
        <v>12360</v>
      </c>
      <c r="D26">
        <f>C26*1.03</f>
        <v>12730.800000000001</v>
      </c>
      <c r="E26">
        <f t="shared" ref="E26:I27" si="0">ROUND(D26*1.03,0)</f>
        <v>13113</v>
      </c>
      <c r="F26">
        <f t="shared" si="0"/>
        <v>13506</v>
      </c>
      <c r="G26">
        <f t="shared" si="0"/>
        <v>13911</v>
      </c>
      <c r="H26">
        <f t="shared" si="0"/>
        <v>14328</v>
      </c>
      <c r="I26">
        <f t="shared" si="0"/>
        <v>14758</v>
      </c>
    </row>
    <row r="27" spans="1:13">
      <c r="A27" t="s">
        <v>64</v>
      </c>
      <c r="C27">
        <f>D10*1.03</f>
        <v>5665</v>
      </c>
      <c r="D27">
        <f>ROUND(C27*1.03,0)</f>
        <v>5835</v>
      </c>
      <c r="E27">
        <f t="shared" si="0"/>
        <v>6010</v>
      </c>
      <c r="F27">
        <f t="shared" si="0"/>
        <v>6190</v>
      </c>
      <c r="G27">
        <f t="shared" si="0"/>
        <v>6376</v>
      </c>
      <c r="H27">
        <f t="shared" si="0"/>
        <v>6567</v>
      </c>
      <c r="I27">
        <f t="shared" si="0"/>
        <v>6764</v>
      </c>
    </row>
    <row r="28" spans="1:13">
      <c r="A28" t="s">
        <v>30</v>
      </c>
      <c r="C28">
        <f>C26-C27</f>
        <v>6695</v>
      </c>
      <c r="D28">
        <f t="shared" ref="D28:I28" si="1">D26-D27</f>
        <v>6895.8000000000011</v>
      </c>
      <c r="E28">
        <f t="shared" si="1"/>
        <v>7103</v>
      </c>
      <c r="F28">
        <f t="shared" si="1"/>
        <v>7316</v>
      </c>
      <c r="G28">
        <f t="shared" si="1"/>
        <v>7535</v>
      </c>
      <c r="H28">
        <f t="shared" si="1"/>
        <v>7761</v>
      </c>
      <c r="I28">
        <f t="shared" si="1"/>
        <v>7994</v>
      </c>
    </row>
    <row r="29" spans="1:13">
      <c r="A29" t="s">
        <v>50</v>
      </c>
      <c r="C29">
        <f>D14</f>
        <v>1000</v>
      </c>
      <c r="D29">
        <f>C29</f>
        <v>1000</v>
      </c>
      <c r="E29">
        <f>D29</f>
        <v>1000</v>
      </c>
      <c r="F29">
        <f>D14</f>
        <v>1000</v>
      </c>
      <c r="G29">
        <f>F29</f>
        <v>1000</v>
      </c>
      <c r="H29">
        <f>G29</f>
        <v>1000</v>
      </c>
      <c r="I29">
        <f>H29</f>
        <v>1000</v>
      </c>
    </row>
    <row r="30" spans="1:13">
      <c r="A30" s="6" t="s">
        <v>31</v>
      </c>
      <c r="B30" s="6"/>
      <c r="C30" s="6">
        <f>C28-C29</f>
        <v>5695</v>
      </c>
      <c r="D30" s="6">
        <f t="shared" ref="D30:I30" si="2">D28-D29</f>
        <v>5895.8000000000011</v>
      </c>
      <c r="E30" s="6">
        <f t="shared" si="2"/>
        <v>6103</v>
      </c>
      <c r="F30" s="6">
        <f t="shared" si="2"/>
        <v>6316</v>
      </c>
      <c r="G30" s="6">
        <f t="shared" si="2"/>
        <v>6535</v>
      </c>
      <c r="H30" s="6">
        <f t="shared" si="2"/>
        <v>6761</v>
      </c>
      <c r="I30" s="6">
        <f t="shared" si="2"/>
        <v>6994</v>
      </c>
    </row>
    <row r="31" spans="1:13">
      <c r="A31" t="s">
        <v>32</v>
      </c>
      <c r="C31">
        <f>C30</f>
        <v>5695</v>
      </c>
      <c r="D31">
        <f t="shared" ref="D31:I31" si="3">D30</f>
        <v>5895.8000000000011</v>
      </c>
      <c r="E31">
        <f t="shared" si="3"/>
        <v>6103</v>
      </c>
      <c r="F31">
        <f t="shared" si="3"/>
        <v>6316</v>
      </c>
      <c r="G31">
        <f t="shared" si="3"/>
        <v>6535</v>
      </c>
      <c r="H31">
        <f t="shared" si="3"/>
        <v>6761</v>
      </c>
      <c r="I31">
        <f t="shared" si="3"/>
        <v>6994</v>
      </c>
    </row>
    <row r="32" spans="1:13">
      <c r="A32" t="s">
        <v>51</v>
      </c>
      <c r="C32">
        <f t="shared" ref="C32:I32" si="4">ROUND(0.25*C31,0)</f>
        <v>1424</v>
      </c>
      <c r="D32">
        <f t="shared" si="4"/>
        <v>1474</v>
      </c>
      <c r="E32">
        <f t="shared" si="4"/>
        <v>1526</v>
      </c>
      <c r="F32">
        <f t="shared" si="4"/>
        <v>1579</v>
      </c>
      <c r="G32">
        <f t="shared" si="4"/>
        <v>1634</v>
      </c>
      <c r="H32">
        <f t="shared" si="4"/>
        <v>1690</v>
      </c>
      <c r="I32">
        <f t="shared" si="4"/>
        <v>1749</v>
      </c>
    </row>
    <row r="33" spans="1:11">
      <c r="A33" t="s">
        <v>65</v>
      </c>
      <c r="C33">
        <f>C30-C32</f>
        <v>4271</v>
      </c>
      <c r="D33">
        <f t="shared" ref="D33:I33" si="5">D30-D32</f>
        <v>4421.8000000000011</v>
      </c>
      <c r="E33">
        <f t="shared" si="5"/>
        <v>4577</v>
      </c>
      <c r="F33">
        <f t="shared" si="5"/>
        <v>4737</v>
      </c>
      <c r="G33">
        <f t="shared" si="5"/>
        <v>4901</v>
      </c>
      <c r="H33">
        <f t="shared" si="5"/>
        <v>5071</v>
      </c>
      <c r="I33">
        <f t="shared" si="5"/>
        <v>5245</v>
      </c>
    </row>
    <row r="34" spans="1:11" ht="13.5" thickBot="1">
      <c r="A34" s="16" t="s">
        <v>33</v>
      </c>
      <c r="B34" s="16"/>
      <c r="C34" s="16">
        <f>C33+C29</f>
        <v>5271</v>
      </c>
      <c r="D34" s="16">
        <f t="shared" ref="D34:I34" si="6">D33+D29</f>
        <v>5421.8000000000011</v>
      </c>
      <c r="E34" s="16">
        <f t="shared" si="6"/>
        <v>5577</v>
      </c>
      <c r="F34" s="16">
        <f t="shared" si="6"/>
        <v>5737</v>
      </c>
      <c r="G34" s="16">
        <f t="shared" si="6"/>
        <v>5901</v>
      </c>
      <c r="H34" s="16">
        <f t="shared" si="6"/>
        <v>6071</v>
      </c>
      <c r="I34" s="16">
        <f t="shared" si="6"/>
        <v>6245</v>
      </c>
    </row>
    <row r="35" spans="1:11" ht="13.5" thickTop="1">
      <c r="A35" t="s">
        <v>34</v>
      </c>
    </row>
    <row r="36" spans="1:11">
      <c r="A36" t="s">
        <v>18</v>
      </c>
      <c r="B36">
        <f>B14</f>
        <v>7000</v>
      </c>
    </row>
    <row r="38" spans="1:11">
      <c r="A38" t="s">
        <v>19</v>
      </c>
      <c r="B38">
        <f>B16</f>
        <v>3000</v>
      </c>
      <c r="C38">
        <f>B38*1.03-B38</f>
        <v>90</v>
      </c>
      <c r="D38">
        <f>ROUND(C38*1.03,0)</f>
        <v>93</v>
      </c>
      <c r="E38">
        <f>ROUND(D38*1.03,0)</f>
        <v>96</v>
      </c>
      <c r="F38">
        <f t="shared" ref="F38:I38" si="7">ROUND(E38*1.03,0)</f>
        <v>99</v>
      </c>
      <c r="G38">
        <f t="shared" si="7"/>
        <v>102</v>
      </c>
      <c r="H38">
        <f t="shared" si="7"/>
        <v>105</v>
      </c>
      <c r="I38">
        <f t="shared" si="7"/>
        <v>108</v>
      </c>
    </row>
    <row r="39" spans="1:11">
      <c r="A39" t="s">
        <v>35</v>
      </c>
    </row>
    <row r="40" spans="1:11">
      <c r="A40" s="18" t="s">
        <v>36</v>
      </c>
      <c r="I40">
        <f>D23</f>
        <v>646</v>
      </c>
    </row>
    <row r="41" spans="1:11" ht="13.5" thickBot="1">
      <c r="A41" s="19" t="s">
        <v>19</v>
      </c>
      <c r="B41" s="16"/>
      <c r="C41" s="16"/>
      <c r="D41" s="16"/>
      <c r="E41" s="16"/>
      <c r="F41" s="16"/>
      <c r="G41" s="16"/>
      <c r="H41" s="16"/>
      <c r="I41" s="16">
        <f>ROUND(3000*1.03^7,0)</f>
        <v>3690</v>
      </c>
      <c r="K41">
        <f>SUM(B38:I38)</f>
        <v>3693</v>
      </c>
    </row>
    <row r="42" spans="1:11" ht="14.25" thickTop="1" thickBot="1">
      <c r="A42" s="20" t="s">
        <v>37</v>
      </c>
      <c r="B42" s="20">
        <f>-B36-B37-B38+B40+B41+B34</f>
        <v>-10000</v>
      </c>
      <c r="C42" s="20">
        <f>-C36-C38+C40+C41+C34</f>
        <v>5181</v>
      </c>
      <c r="D42" s="20">
        <f t="shared" ref="D42:I42" si="8">-D36-D37-D38+D40+D41+D34</f>
        <v>5328.8000000000011</v>
      </c>
      <c r="E42" s="20">
        <f t="shared" si="8"/>
        <v>5481</v>
      </c>
      <c r="F42" s="20">
        <f t="shared" si="8"/>
        <v>5638</v>
      </c>
      <c r="G42" s="20">
        <f t="shared" si="8"/>
        <v>5799</v>
      </c>
      <c r="H42" s="20">
        <f t="shared" si="8"/>
        <v>5966</v>
      </c>
      <c r="I42" s="20">
        <f t="shared" si="8"/>
        <v>10473</v>
      </c>
    </row>
    <row r="43" spans="1:11" ht="14.25" thickTop="1" thickBot="1">
      <c r="A43" s="2"/>
      <c r="B43" s="2"/>
      <c r="C43" s="2"/>
    </row>
    <row r="44" spans="1:11" ht="15" thickBot="1">
      <c r="A44" s="22" t="s">
        <v>62</v>
      </c>
      <c r="B44" s="23"/>
      <c r="C44" s="24">
        <f>NPV(E50,C42:I42)+B42</f>
        <v>23462.686065843569</v>
      </c>
    </row>
    <row r="45" spans="1:11">
      <c r="A45" s="21"/>
    </row>
    <row r="46" spans="1:11">
      <c r="C46" s="4" t="s">
        <v>44</v>
      </c>
      <c r="D46" s="4"/>
      <c r="E46" s="4"/>
      <c r="F46" s="4"/>
    </row>
    <row r="47" spans="1:11">
      <c r="B47" t="s">
        <v>42</v>
      </c>
      <c r="C47" t="s">
        <v>43</v>
      </c>
      <c r="D47" t="s">
        <v>40</v>
      </c>
      <c r="E47" s="2" t="s">
        <v>38</v>
      </c>
    </row>
    <row r="48" spans="1:11">
      <c r="A48" t="s">
        <v>41</v>
      </c>
      <c r="B48" t="s">
        <v>52</v>
      </c>
      <c r="C48">
        <v>6250</v>
      </c>
      <c r="D48">
        <f>C48/C50</f>
        <v>0.625</v>
      </c>
      <c r="E48" s="35">
        <f>0.06*(1-0.25)*0.625</f>
        <v>2.8124999999999997E-2</v>
      </c>
    </row>
    <row r="49" spans="1:8" ht="13.5" thickBot="1">
      <c r="A49" t="s">
        <v>39</v>
      </c>
      <c r="B49">
        <v>0.1</v>
      </c>
      <c r="C49" s="16">
        <v>3750</v>
      </c>
      <c r="D49">
        <f>C49/C50</f>
        <v>0.375</v>
      </c>
      <c r="E49" s="16">
        <f>B49*D49</f>
        <v>3.7500000000000006E-2</v>
      </c>
    </row>
    <row r="50" spans="1:8" ht="13.5" thickTop="1">
      <c r="C50">
        <f>C48+C49</f>
        <v>10000</v>
      </c>
      <c r="E50" s="36">
        <f>E48+E49</f>
        <v>6.5625000000000003E-2</v>
      </c>
    </row>
    <row r="53" spans="1:8">
      <c r="B53" s="25" t="s">
        <v>66</v>
      </c>
      <c r="C53" s="25"/>
      <c r="D53" s="25"/>
      <c r="E53" s="25"/>
      <c r="F53" s="25"/>
      <c r="G53" s="25"/>
      <c r="H53" s="25"/>
    </row>
    <row r="54" spans="1:8">
      <c r="D54" t="s">
        <v>60</v>
      </c>
      <c r="F54" t="s">
        <v>61</v>
      </c>
    </row>
    <row r="55" spans="1:8">
      <c r="A55" t="s">
        <v>53</v>
      </c>
      <c r="B55" t="s">
        <v>54</v>
      </c>
      <c r="D55">
        <v>0.237396</v>
      </c>
      <c r="F55">
        <f>D55*C58</f>
        <v>1483.7249999999999</v>
      </c>
    </row>
    <row r="56" spans="1:8" ht="13.5" thickBot="1"/>
    <row r="57" spans="1:8">
      <c r="B57" s="26" t="s">
        <v>55</v>
      </c>
      <c r="C57" s="27" t="s">
        <v>56</v>
      </c>
      <c r="D57" s="27" t="s">
        <v>59</v>
      </c>
      <c r="E57" s="27" t="s">
        <v>57</v>
      </c>
      <c r="F57" s="28" t="s">
        <v>58</v>
      </c>
    </row>
    <row r="58" spans="1:8">
      <c r="B58" s="29">
        <v>0</v>
      </c>
      <c r="C58" s="30">
        <v>6250</v>
      </c>
      <c r="D58" s="30"/>
      <c r="E58" s="30"/>
      <c r="F58" s="31"/>
    </row>
    <row r="59" spans="1:8">
      <c r="B59" s="29">
        <v>1</v>
      </c>
      <c r="C59" s="30">
        <v>6250</v>
      </c>
      <c r="D59" s="30">
        <f t="shared" ref="D59:D64" si="9">0.06*C58</f>
        <v>375</v>
      </c>
      <c r="E59" s="30">
        <v>0</v>
      </c>
      <c r="F59" s="31">
        <f>D59</f>
        <v>375</v>
      </c>
    </row>
    <row r="60" spans="1:8">
      <c r="B60" s="29">
        <v>2</v>
      </c>
      <c r="C60" s="30">
        <f>ROUND(C59-E60,1)</f>
        <v>5141.3</v>
      </c>
      <c r="D60" s="30">
        <f t="shared" si="9"/>
        <v>375</v>
      </c>
      <c r="E60" s="30">
        <f>F60-D60</f>
        <v>1108.7249999999999</v>
      </c>
      <c r="F60" s="31">
        <f>$F$55</f>
        <v>1483.7249999999999</v>
      </c>
    </row>
    <row r="61" spans="1:8">
      <c r="B61" s="29">
        <v>3</v>
      </c>
      <c r="C61" s="30">
        <f>ROUND(C60-E61,1)</f>
        <v>3966.1</v>
      </c>
      <c r="D61" s="30">
        <f t="shared" si="9"/>
        <v>308.47800000000001</v>
      </c>
      <c r="E61" s="30">
        <f>F61-D61</f>
        <v>1175.2469999999998</v>
      </c>
      <c r="F61" s="31">
        <f>$F$55</f>
        <v>1483.7249999999999</v>
      </c>
    </row>
    <row r="62" spans="1:8">
      <c r="B62" s="29">
        <v>4</v>
      </c>
      <c r="C62" s="30">
        <f>ROUND(C61-E62,1)</f>
        <v>2720.3</v>
      </c>
      <c r="D62" s="30">
        <f t="shared" si="9"/>
        <v>237.96599999999998</v>
      </c>
      <c r="E62" s="30">
        <f>F62-D62</f>
        <v>1245.759</v>
      </c>
      <c r="F62" s="31">
        <f>$F$55</f>
        <v>1483.7249999999999</v>
      </c>
    </row>
    <row r="63" spans="1:8">
      <c r="B63" s="29">
        <v>5</v>
      </c>
      <c r="C63" s="30">
        <f>ROUND(C62-E63,1)</f>
        <v>1399.8</v>
      </c>
      <c r="D63" s="30">
        <f t="shared" si="9"/>
        <v>163.21800000000002</v>
      </c>
      <c r="E63" s="30">
        <f>F63-D63</f>
        <v>1320.5069999999998</v>
      </c>
      <c r="F63" s="31">
        <f>$F$55</f>
        <v>1483.7249999999999</v>
      </c>
    </row>
    <row r="64" spans="1:8" ht="13.5" thickBot="1">
      <c r="B64" s="32">
        <v>6</v>
      </c>
      <c r="C64" s="33">
        <f>ROUND(C63-E64,1)</f>
        <v>0.1</v>
      </c>
      <c r="D64" s="33">
        <f t="shared" si="9"/>
        <v>83.988</v>
      </c>
      <c r="E64" s="33">
        <f>F64-D64</f>
        <v>1399.7369999999999</v>
      </c>
      <c r="F64" s="34">
        <f>$F$55</f>
        <v>1483.7249999999999</v>
      </c>
    </row>
  </sheetData>
  <phoneticPr fontId="2" type="noConversion"/>
  <pageMargins left="0.74803149606299213" right="0.74803149606299213" top="0.98425196850393704" bottom="0.98425196850393704" header="0.51181102362204722" footer="0.51181102362204722"/>
  <pageSetup paperSize="9" scale="8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FEUP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CICA</dc:creator>
  <cp:lastModifiedBy>CICA</cp:lastModifiedBy>
  <cp:lastPrinted>2010-04-20T14:12:51Z</cp:lastPrinted>
  <dcterms:created xsi:type="dcterms:W3CDTF">2007-04-26T17:04:23Z</dcterms:created>
  <dcterms:modified xsi:type="dcterms:W3CDTF">2014-12-12T17:24:41Z</dcterms:modified>
</cp:coreProperties>
</file>