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Volumes/Elements/Excel_Personal/Coffee Project/excel-project-coffee-sales-main/"/>
    </mc:Choice>
  </mc:AlternateContent>
  <xr:revisionPtr revIDLastSave="0" documentId="8_{706216FD-A89E-784E-BEE5-294C07F817E3}" xr6:coauthVersionLast="47" xr6:coauthVersionMax="47" xr10:uidLastSave="{00000000-0000-0000-0000-000000000000}"/>
  <bookViews>
    <workbookView xWindow="9900" yWindow="1320" windowWidth="33940" windowHeight="24820" activeTab="4" xr2:uid="{00000000-000D-0000-FFFF-FFFF00000000}"/>
  </bookViews>
  <sheets>
    <sheet name="orders" sheetId="17" state="hidden" r:id="rId1"/>
    <sheet name="customers" sheetId="13" state="hidden" r:id="rId2"/>
    <sheet name="products" sheetId="2" state="hidden" r:id="rId3"/>
    <sheet name="Top Customers" sheetId="22" state="hidden" r:id="rId4"/>
    <sheet name="Main Dashboard" sheetId="23" r:id="rId5"/>
    <sheet name="Total Sales by Country)" sheetId="21" state="hidden" r:id="rId6"/>
    <sheet name="Total Sales" sheetId="18" state="hidden"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6" i="17"/>
  <c r="M22" i="17"/>
  <c r="M27" i="17"/>
  <c r="M38" i="17"/>
  <c r="M39" i="17"/>
  <c r="M40" i="17"/>
  <c r="M91" i="17"/>
  <c r="M134" i="17"/>
  <c r="M135" i="17"/>
  <c r="M155" i="17"/>
  <c r="M187" i="17"/>
  <c r="M219" i="17"/>
  <c r="M248" i="17"/>
  <c r="M299" i="17"/>
  <c r="M347" i="17"/>
  <c r="M348" i="17"/>
  <c r="M507" i="17"/>
  <c r="J3" i="17"/>
  <c r="O3" i="17" s="1"/>
  <c r="K3" i="17"/>
  <c r="L3" i="17"/>
  <c r="M3" i="17" s="1"/>
  <c r="J4" i="17"/>
  <c r="O4" i="17" s="1"/>
  <c r="K4" i="17"/>
  <c r="L4" i="17"/>
  <c r="M4" i="17" s="1"/>
  <c r="J5" i="17"/>
  <c r="O5" i="17" s="1"/>
  <c r="K5" i="17"/>
  <c r="L5" i="17"/>
  <c r="M5" i="17" s="1"/>
  <c r="J6" i="17"/>
  <c r="O6" i="17" s="1"/>
  <c r="K6" i="17"/>
  <c r="L6" i="17"/>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J39" i="17"/>
  <c r="O39" i="17" s="1"/>
  <c r="K39" i="17"/>
  <c r="L39" i="17"/>
  <c r="J40" i="17"/>
  <c r="O40" i="17" s="1"/>
  <c r="K40" i="17"/>
  <c r="L40" i="17"/>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J135" i="17"/>
  <c r="O135" i="17" s="1"/>
  <c r="K135" i="17"/>
  <c r="L135" i="17"/>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J348" i="17"/>
  <c r="O348" i="17" s="1"/>
  <c r="K348" i="17"/>
  <c r="L348" i="17"/>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I2" i="17"/>
  <c r="N2"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1002" i="17" l="1"/>
</calcChain>
</file>

<file path=xl/sharedStrings.xml><?xml version="1.0" encoding="utf-8"?>
<sst xmlns="http://schemas.openxmlformats.org/spreadsheetml/2006/main" count="11095" uniqueCount="6216">
  <si>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</si>
  <si>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</si>
  <si>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</si>
  <si>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</si>
  <si>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</si>
  <si>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</si>
  <si>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</si>
  <si>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</si>
  <si>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</si>
  <si>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</si>
  <si>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</si>
  <si>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</si>
  <si>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</si>
  <si>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</si>
  <si>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</si>
  <si>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</si>
  <si>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</si>
  <si>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</si>
  <si>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</si>
  <si>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</si>
  <si>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</si>
  <si>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</si>
  <si>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</si>
  <si>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</si>
  <si>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</si>
  <si>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</si>
  <si>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</si>
  <si>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</si>
  <si>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</si>
  <si>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</si>
  <si>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</si>
  <si>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</si>
  <si>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</si>
  <si>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</si>
  <si>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</si>
  <si>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</si>
  <si>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</si>
  <si>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</si>
  <si>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</si>
  <si>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</si>
  <si>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</si>
  <si>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</si>
  <si>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</si>
  <si>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</si>
  <si>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</si>
  <si>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</si>
  <si>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</si>
  <si>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</si>
  <si>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</si>
  <si>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</si>
  <si>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</si>
  <si>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</si>
  <si>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</si>
  <si>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</si>
  <si>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</si>
  <si>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</si>
  <si>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</si>
  <si>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</si>
  <si>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</si>
  <si>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</si>
  <si>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</si>
  <si>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</si>
  <si>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</si>
  <si>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</si>
  <si>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</si>
  <si>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</si>
  <si>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</si>
  <si>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</si>
  <si>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</si>
  <si>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</si>
  <si>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</si>
  <si>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</si>
  <si>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</si>
  <si>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</si>
  <si>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</si>
  <si>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</si>
  <si>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</si>
  <si>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</si>
  <si>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</si>
  <si>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</si>
  <si>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</si>
  <si>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</si>
  <si>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</si>
  <si>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</si>
  <si>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</si>
  <si>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</si>
  <si>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</si>
  <si>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</si>
  <si>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</si>
  <si>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</si>
  <si>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</si>
  <si>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</si>
  <si>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</si>
  <si>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</si>
  <si>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</si>
  <si>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</si>
  <si>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</si>
  <si>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</si>
  <si>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</si>
  <si>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</si>
  <si>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</si>
  <si>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</si>
  <si>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</si>
  <si>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</si>
  <si>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</si>
  <si>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</si>
  <si>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</si>
  <si>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</si>
  <si>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</si>
  <si>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</si>
  <si>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</si>
  <si>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</si>
  <si>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</si>
  <si>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</si>
  <si>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</si>
  <si>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</si>
  <si>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</si>
  <si>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</si>
  <si>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</si>
  <si>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</si>
  <si>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</si>
  <si>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</si>
  <si>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</si>
  <si>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</si>
  <si>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</si>
  <si>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</si>
  <si>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</si>
  <si>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</si>
  <si>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</si>
  <si>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</si>
  <si>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</si>
  <si>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</si>
  <si>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</si>
  <si>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</si>
  <si>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</si>
  <si>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</si>
  <si>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</si>
  <si>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</si>
  <si>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</si>
  <si>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</si>
  <si>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</si>
  <si>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</si>
  <si>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</si>
  <si>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</si>
  <si>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</si>
  <si>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</si>
  <si>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</si>
  <si>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</si>
  <si>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</si>
  <si>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</si>
  <si>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</si>
  <si>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</si>
  <si>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</si>
  <si>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</si>
  <si>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</si>
  <si>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</si>
  <si>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</si>
  <si>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</si>
  <si>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</si>
  <si>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</si>
  <si>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</si>
  <si>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</si>
  <si>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</si>
  <si>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</si>
  <si>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</si>
  <si>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</si>
  <si>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</si>
  <si>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</si>
  <si>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</si>
  <si>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</si>
  <si>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</si>
  <si>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</si>
  <si>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</si>
  <si>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</si>
  <si>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</si>
  <si>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</si>
  <si>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</si>
  <si>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</si>
  <si>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</si>
  <si>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</si>
  <si>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</si>
  <si>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</si>
  <si>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</si>
  <si>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</si>
  <si>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</si>
  <si>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</si>
  <si>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</si>
  <si>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</si>
  <si>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</si>
  <si>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</si>
  <si>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</si>
  <si>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</si>
  <si>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</si>
  <si>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</si>
  <si>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</si>
  <si>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</si>
  <si>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</si>
  <si>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</si>
  <si>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</si>
  <si>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</si>
  <si>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</si>
  <si>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</si>
  <si>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</si>
  <si>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</si>
  <si>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</si>
  <si>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</si>
  <si>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</si>
  <si>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</si>
  <si>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</si>
  <si>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</si>
  <si>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</si>
  <si>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</si>
  <si>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</si>
  <si>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</si>
  <si>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</si>
  <si>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</si>
  <si>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</si>
  <si>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</si>
  <si>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</si>
  <si>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</si>
  <si>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</si>
  <si>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</si>
  <si>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</si>
  <si>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</si>
  <si>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</si>
  <si>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</si>
  <si>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</si>
  <si>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</si>
  <si>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</si>
  <si>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</si>
  <si>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</si>
  <si>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</si>
  <si>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</si>
  <si>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</si>
  <si>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</si>
  <si>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</si>
  <si>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</si>
  <si>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</si>
  <si>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</si>
  <si>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</si>
  <si>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</si>
  <si>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</si>
  <si>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</si>
  <si>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</si>
  <si>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</si>
  <si>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</si>
  <si>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</si>
  <si>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</si>
  <si>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</si>
  <si>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</si>
  <si>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</si>
  <si>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</si>
  <si>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</si>
  <si>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</si>
  <si>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</si>
  <si>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</si>
  <si>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</si>
  <si>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</si>
  <si>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</si>
  <si>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</si>
  <si>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</si>
  <si>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</si>
  <si>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</si>
  <si>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</si>
  <si>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</si>
  <si>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</si>
  <si>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</si>
  <si>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</si>
  <si>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</si>
  <si>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</si>
  <si>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</si>
  <si>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</si>
  <si>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</si>
  <si>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</si>
  <si>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</si>
  <si>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</si>
  <si>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</si>
  <si>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</si>
  <si>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</si>
  <si>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</si>
  <si>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</si>
  <si>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</si>
  <si>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</si>
  <si>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</si>
  <si>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</si>
  <si>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</si>
  <si>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</si>
  <si>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</si>
  <si>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</si>
  <si>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</si>
  <si>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</si>
  <si>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</si>
  <si>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</si>
  <si>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</si>
  <si>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</si>
  <si>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</si>
  <si>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</si>
  <si>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</si>
  <si>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</si>
  <si>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</si>
  <si>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</si>
  <si>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</si>
  <si>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</si>
  <si>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</si>
  <si>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</si>
  <si>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</si>
  <si>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</si>
  <si>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</si>
  <si>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</si>
  <si>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</si>
  <si>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</si>
  <si>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</si>
  <si>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</si>
  <si>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</si>
  <si>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</si>
  <si>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</si>
  <si>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</si>
  <si>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</si>
  <si>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</si>
  <si>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</si>
  <si>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</si>
  <si>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</si>
  <si>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</si>
  <si>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</si>
  <si>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</si>
  <si>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</si>
  <si>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</si>
  <si>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</si>
  <si>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</si>
  <si>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</si>
  <si>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</si>
  <si>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</si>
  <si>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</si>
  <si>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</si>
  <si>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</si>
  <si>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</si>
  <si>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</si>
  <si>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</si>
  <si>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</si>
  <si>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</si>
  <si>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</si>
  <si>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</si>
  <si>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</si>
  <si>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</si>
  <si>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</si>
  <si>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</si>
  <si>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</si>
  <si>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</si>
  <si>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</si>
  <si>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</si>
  <si>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</si>
  <si>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</si>
  <si>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</si>
  <si>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</si>
  <si>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</si>
  <si>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</si>
  <si>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</si>
  <si>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</si>
  <si>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</si>
  <si>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</si>
  <si>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</si>
  <si>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</si>
  <si>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</si>
  <si>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</si>
  <si>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</si>
  <si>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</si>
  <si>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</si>
  <si>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</si>
  <si>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</si>
  <si>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</si>
  <si>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</si>
  <si>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</si>
  <si>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</si>
  <si>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</si>
  <si>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</si>
  <si>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</si>
  <si>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</si>
  <si>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</si>
  <si>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</si>
  <si>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</si>
  <si>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</si>
  <si>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</si>
  <si>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</si>
  <si>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</si>
  <si>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</si>
  <si>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</si>
  <si>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</si>
  <si>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</si>
  <si>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</si>
  <si>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</si>
  <si>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</si>
  <si>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</si>
  <si>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</si>
  <si>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</si>
  <si>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</si>
  <si>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</si>
  <si>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</si>
  <si>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</si>
  <si>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</si>
  <si>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</si>
  <si>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</si>
  <si>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</si>
  <si>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</si>
  <si>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</si>
  <si>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</si>
  <si>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</si>
  <si>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</si>
  <si>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</si>
  <si>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</si>
  <si>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</si>
  <si>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</si>
  <si>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</si>
  <si>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</si>
  <si>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</si>
  <si>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</si>
  <si>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</si>
  <si>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</si>
  <si>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</si>
  <si>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</si>
  <si>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</si>
  <si>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</si>
  <si>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</si>
  <si>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</si>
  <si>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</si>
  <si>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</si>
  <si>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</si>
  <si>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</si>
  <si>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</si>
  <si>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</si>
  <si>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</si>
  <si>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</si>
  <si>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</si>
  <si>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</si>
  <si>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</si>
  <si>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</si>
  <si>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</si>
  <si>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</si>
  <si>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</si>
  <si>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</si>
  <si>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</si>
  <si>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</si>
  <si>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</si>
  <si>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</si>
  <si>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</si>
  <si>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</si>
  <si>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</si>
  <si>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</si>
  <si>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</si>
  <si>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</si>
  <si>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</si>
  <si>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</si>
  <si>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</si>
  <si>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</si>
  <si>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</si>
  <si>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</si>
  <si>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</si>
  <si>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</si>
  <si>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</si>
  <si>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</si>
  <si>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</si>
  <si>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</si>
  <si>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</si>
  <si>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</si>
  <si>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</si>
  <si>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</si>
  <si>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</si>
  <si>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</si>
  <si>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</si>
  <si>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</si>
  <si>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</si>
  <si>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</si>
  <si>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</si>
  <si>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</si>
  <si>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</si>
  <si>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</si>
  <si>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</si>
  <si>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</si>
  <si>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</si>
  <si>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</si>
  <si>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</si>
  <si>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</si>
  <si>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</si>
  <si>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</si>
  <si>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</si>
  <si>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</si>
  <si>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</si>
  <si>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</si>
  <si>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</si>
  <si>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</si>
  <si>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</si>
  <si>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</si>
  <si>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</si>
  <si>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</si>
  <si>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</si>
  <si>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</si>
  <si>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</si>
  <si>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</si>
  <si>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</si>
  <si>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</si>
  <si>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</si>
  <si>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</si>
  <si>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</si>
  <si>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</si>
  <si>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</si>
  <si>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</si>
  <si>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</si>
  <si>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</si>
  <si>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</si>
  <si>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</si>
  <si>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</si>
  <si>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</si>
  <si>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</si>
  <si>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</si>
  <si>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</si>
  <si>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</si>
  <si>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</si>
  <si>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</si>
  <si>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</si>
  <si>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</si>
  <si>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</si>
  <si>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</si>
  <si>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</si>
  <si>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</si>
  <si>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</si>
  <si>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</si>
  <si>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</si>
  <si>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</si>
  <si>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</si>
  <si>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</si>
  <si>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</si>
  <si>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</si>
  <si>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</si>
  <si>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</si>
  <si>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</si>
  <si>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</si>
  <si>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</si>
  <si>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</si>
  <si>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</si>
  <si>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</si>
  <si>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</si>
  <si>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</si>
  <si>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</si>
  <si>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</si>
  <si>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</si>
  <si>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</si>
  <si>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</si>
  <si>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</si>
  <si>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</si>
  <si>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</si>
  <si>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</si>
  <si>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</si>
  <si>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</si>
  <si>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</si>
  <si>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</si>
  <si>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</si>
  <si>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</si>
  <si>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</si>
  <si>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</si>
  <si>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</si>
  <si>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</si>
  <si>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</si>
  <si>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</si>
  <si>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</si>
  <si>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</si>
  <si>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</si>
  <si>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</si>
  <si>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</si>
  <si>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</si>
  <si>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</si>
  <si>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</si>
  <si>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</si>
  <si>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</si>
  <si>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</si>
  <si>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</si>
  <si>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</si>
  <si>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</si>
  <si>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</si>
  <si>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</si>
  <si>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</si>
  <si>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</si>
  <si>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</si>
  <si>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</si>
  <si>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</si>
  <si>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</si>
  <si>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</si>
  <si>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</si>
  <si>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</si>
  <si>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</si>
  <si>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</si>
  <si>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</si>
  <si>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</si>
  <si>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</si>
  <si>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</si>
  <si>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</si>
  <si>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</si>
  <si>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</si>
  <si>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</si>
  <si>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</si>
  <si>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</si>
  <si>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</si>
  <si>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</si>
  <si>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</si>
  <si>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</si>
  <si>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</si>
  <si>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</si>
  <si>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</si>
  <si>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</si>
  <si>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</si>
  <si>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</si>
  <si>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</si>
  <si>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</si>
  <si>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</si>
  <si>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</si>
  <si>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</si>
  <si>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</si>
  <si>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</si>
  <si>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</si>
  <si>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</si>
  <si>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</si>
  <si>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</si>
  <si>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</si>
  <si>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</si>
  <si>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</si>
  <si>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</si>
  <si>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</si>
  <si>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</si>
  <si>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</si>
  <si>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</si>
  <si>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</si>
  <si>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</si>
  <si>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</si>
  <si>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</si>
  <si>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</si>
  <si>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</si>
  <si>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</si>
  <si>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</si>
  <si>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</si>
  <si>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</si>
  <si>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</si>
  <si>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</si>
  <si>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</si>
  <si>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</si>
  <si>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</si>
  <si>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</si>
  <si>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</si>
  <si>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</si>
  <si>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</si>
  <si>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</si>
  <si>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</si>
  <si>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</si>
  <si>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</si>
  <si>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</si>
  <si>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</si>
  <si>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</si>
  <si>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</si>
  <si>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</si>
  <si>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</si>
  <si>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</si>
  <si>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</si>
  <si>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</si>
  <si>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</si>
  <si>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</si>
  <si>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</si>
  <si>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</si>
  <si>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</si>
  <si>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</si>
  <si>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</si>
  <si>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</si>
  <si>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</si>
  <si>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</si>
  <si>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</si>
  <si>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</si>
  <si>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</si>
  <si>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</si>
  <si>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</si>
  <si>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</si>
  <si>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</si>
  <si>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</si>
  <si>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</si>
  <si>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</si>
  <si>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</si>
  <si>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</si>
  <si>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</si>
  <si>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</si>
  <si>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</si>
  <si>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</si>
  <si>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</si>
  <si>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</si>
  <si>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</si>
  <si>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</si>
  <si>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</si>
  <si>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</si>
  <si>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</si>
  <si>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</si>
  <si>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</si>
  <si>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</si>
  <si>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</si>
  <si>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</si>
  <si>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</si>
  <si>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</si>
  <si>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</si>
  <si>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</si>
  <si>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</si>
  <si>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</si>
  <si>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</si>
  <si>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</si>
  <si>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</si>
  <si>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</si>
  <si>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</si>
  <si>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</si>
  <si>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</si>
  <si>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</si>
  <si>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</si>
  <si>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</si>
  <si>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</si>
  <si>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</si>
  <si>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</si>
  <si>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</si>
  <si>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</si>
  <si>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</si>
  <si>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</si>
  <si>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</si>
  <si>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</si>
  <si>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</si>
  <si>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</si>
  <si>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</si>
  <si>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</si>
  <si>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</si>
  <si>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</si>
  <si>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</si>
  <si>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</si>
  <si>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</si>
  <si>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</si>
  <si>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</si>
  <si>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</si>
  <si>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</si>
  <si>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</si>
  <si>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</si>
  <si>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</si>
  <si>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</si>
  <si>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</si>
  <si>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</si>
  <si>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</si>
  <si>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</si>
  <si>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</si>
  <si>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</si>
  <si>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</si>
  <si>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</si>
  <si>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</si>
  <si>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</si>
  <si>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</si>
  <si>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</si>
  <si>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</si>
  <si>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</si>
  <si>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</si>
  <si>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</si>
  <si>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</si>
  <si>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</si>
  <si>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</si>
  <si>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</si>
  <si>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</si>
  <si>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</si>
  <si>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</si>
  <si>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</si>
  <si>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</si>
  <si>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</si>
  <si>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</si>
  <si>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</si>
  <si>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</si>
  <si>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</si>
  <si>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</si>
  <si>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</si>
  <si>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</si>
  <si>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</si>
  <si>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</si>
  <si>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</si>
  <si>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</si>
  <si>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</si>
  <si>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</si>
  <si>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</si>
  <si>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</si>
  <si>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</si>
  <si>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</si>
  <si>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</si>
  <si>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</si>
  <si>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</si>
  <si>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</si>
  <si>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</si>
  <si>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</si>
  <si>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</si>
  <si>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</si>
  <si>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</si>
  <si>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</si>
  <si>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</si>
  <si>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</si>
  <si>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</si>
  <si>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</si>
  <si>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</si>
  <si>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</si>
  <si>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</si>
  <si>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</si>
  <si>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</si>
  <si>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</si>
  <si>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</si>
  <si>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</si>
  <si>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</si>
  <si>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</si>
  <si>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</si>
  <si>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</si>
  <si>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</si>
  <si>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</si>
  <si>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</si>
  <si>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</si>
  <si>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</si>
  <si>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</si>
  <si>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</si>
  <si>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</si>
  <si>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</si>
  <si>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</si>
  <si>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</si>
  <si>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</si>
  <si>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</si>
  <si>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</si>
  <si>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</si>
  <si>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</si>
  <si>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</si>
  <si>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</si>
  <si>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</si>
  <si>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</si>
  <si>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</si>
  <si>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</si>
  <si>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</si>
  <si>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</si>
  <si>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</si>
  <si>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</si>
  <si>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</si>
  <si>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</si>
  <si>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</si>
  <si>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</si>
  <si>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</si>
  <si>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</si>
  <si>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</si>
  <si>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</si>
  <si>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</si>
  <si>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</si>
  <si>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</si>
  <si>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</si>
  <si>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</si>
  <si>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</si>
  <si>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</si>
  <si>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</si>
  <si>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</si>
  <si>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</si>
  <si>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</si>
  <si>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</si>
  <si>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</si>
  <si>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</si>
  <si>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</si>
  <si>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</si>
  <si>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</si>
  <si>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</si>
  <si>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</si>
  <si>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</si>
  <si>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</si>
  <si>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</si>
  <si>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</si>
  <si>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</si>
  <si>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</si>
  <si>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</si>
  <si>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</si>
  <si>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</si>
  <si>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</si>
  <si>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</si>
  <si>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</si>
  <si>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</si>
  <si>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</si>
  <si>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</si>
  <si>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</si>
  <si>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</si>
  <si>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</si>
  <si>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</si>
  <si>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</si>
  <si>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</si>
  <si>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</si>
  <si>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</si>
  <si>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</si>
  <si>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</si>
  <si>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</si>
  <si>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</si>
  <si>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</si>
  <si>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</si>
  <si>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</si>
  <si>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</si>
  <si>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</si>
  <si>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</si>
  <si>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</si>
  <si>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</si>
  <si>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</si>
  <si>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</si>
  <si>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</si>
  <si>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</si>
  <si>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</si>
  <si>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</si>
  <si>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</si>
  <si>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</si>
  <si>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</si>
  <si>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</si>
  <si>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</si>
  <si>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</si>
  <si>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</si>
  <si>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</si>
  <si>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</si>
  <si>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</si>
  <si>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</si>
  <si>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</si>
  <si>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</si>
  <si>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</si>
  <si>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</si>
  <si>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</si>
  <si>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</si>
  <si>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</si>
  <si>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</si>
  <si>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</si>
  <si>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</si>
  <si>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</si>
  <si>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</si>
  <si>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</si>
  <si>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</si>
  <si>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</si>
  <si>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</si>
  <si>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</si>
  <si>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</si>
  <si>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</si>
  <si>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</si>
  <si>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</si>
  <si>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</si>
  <si>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</si>
  <si>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</si>
  <si>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</si>
  <si>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</si>
  <si>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</si>
  <si>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</si>
  <si>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</si>
  <si>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</si>
  <si>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</si>
  <si>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</si>
  <si>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</si>
  <si>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</si>
  <si>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</si>
  <si>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</si>
  <si>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</si>
  <si>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</si>
  <si>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</si>
  <si>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</si>
  <si>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</si>
  <si>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</si>
  <si>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</si>
  <si>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</si>
  <si>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</si>
  <si>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</si>
  <si>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</si>
  <si>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</si>
  <si>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</si>
  <si>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</si>
  <si>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</si>
  <si>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</si>
  <si>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</si>
  <si>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</si>
  <si>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</si>
  <si>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</si>
  <si>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</si>
  <si>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</si>
  <si>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</si>
  <si>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</si>
  <si>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</si>
  <si>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</si>
  <si>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</si>
  <si>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</si>
  <si>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</si>
  <si>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</si>
  <si>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</si>
  <si>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</si>
  <si>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</si>
  <si>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</si>
  <si>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</si>
  <si>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</si>
  <si>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</si>
  <si>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</si>
  <si>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</si>
  <si>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</si>
  <si>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</si>
  <si>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</si>
  <si>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</si>
  <si>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</si>
  <si>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</si>
  <si>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</si>
  <si>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</si>
  <si>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</si>
  <si>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</si>
  <si>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</si>
  <si>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</si>
  <si>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</si>
  <si>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</si>
  <si>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</si>
  <si>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</si>
  <si>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</si>
  <si>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</si>
  <si>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</si>
  <si>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</si>
  <si>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</si>
  <si>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</si>
  <si>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</si>
  <si>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</si>
  <si>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</si>
  <si>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</si>
  <si>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</si>
  <si>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</si>
  <si>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</si>
  <si>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</si>
  <si>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</si>
  <si>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</si>
  <si>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</si>
  <si>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</si>
  <si>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</si>
  <si>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</si>
  <si>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</si>
  <si>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</si>
  <si>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</si>
  <si>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</si>
  <si>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</si>
  <si>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</si>
  <si>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</si>
  <si>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</si>
  <si>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</si>
  <si>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</si>
  <si>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</si>
  <si>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</si>
  <si>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</si>
  <si>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</si>
  <si>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</si>
  <si>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</si>
  <si>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</si>
  <si>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</si>
  <si>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</si>
  <si>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</si>
  <si>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</si>
  <si>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</si>
  <si>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</si>
  <si>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</si>
  <si>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</si>
  <si>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</si>
  <si>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</si>
  <si>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</si>
  <si>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</si>
  <si>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</si>
  <si>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</si>
  <si>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</si>
  <si>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</si>
  <si>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</si>
  <si>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</si>
  <si>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</si>
  <si>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</si>
  <si>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</si>
  <si>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</si>
  <si>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</si>
  <si>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</si>
  <si>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</si>
  <si>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</si>
  <si>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</si>
  <si>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</si>
  <si>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</si>
  <si>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</si>
  <si>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</si>
  <si>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</si>
  <si>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</si>
  <si>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</si>
  <si>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</si>
  <si>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</si>
  <si>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</si>
  <si>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</si>
  <si>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</si>
  <si>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</si>
  <si>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</si>
  <si>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</si>
  <si>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</si>
  <si>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</si>
  <si>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</si>
  <si>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</si>
  <si>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</si>
  <si>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</si>
  <si>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</si>
  <si>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</si>
  <si>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</si>
  <si>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</si>
  <si>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</si>
  <si>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</si>
  <si>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</si>
  <si>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</si>
  <si>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</si>
  <si>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</si>
  <si>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</si>
  <si>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</si>
  <si>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</si>
  <si>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</si>
  <si>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</si>
  <si>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</si>
  <si>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</si>
  <si>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</si>
  <si>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</si>
  <si>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</si>
  <si>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</si>
  <si>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</si>
  <si>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</si>
  <si>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</si>
  <si>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</si>
  <si>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</si>
  <si>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</si>
  <si>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</si>
  <si>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</si>
  <si>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</si>
  <si>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</si>
  <si>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</si>
  <si>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</si>
  <si>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</si>
  <si>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</si>
  <si>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</si>
  <si>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</si>
  <si>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</si>
  <si>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</si>
  <si>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</si>
  <si>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</si>
  <si>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</si>
  <si>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</si>
  <si>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</si>
  <si>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</si>
  <si>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</si>
  <si>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</si>
  <si>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</si>
  <si>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</si>
  <si>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</si>
  <si>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</si>
  <si>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</si>
  <si>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</si>
  <si>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</si>
  <si>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</si>
  <si>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</si>
  <si>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</si>
  <si>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</si>
  <si>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</si>
  <si>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</si>
  <si>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</si>
  <si>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</si>
  <si>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</si>
  <si>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</si>
  <si>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</si>
  <si>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</si>
  <si>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</si>
  <si>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</si>
  <si>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</si>
  <si>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</si>
  <si>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</si>
  <si>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</si>
  <si>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</si>
  <si>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</si>
  <si>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</si>
  <si>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</si>
  <si>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</si>
  <si>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</si>
  <si>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</si>
  <si>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</si>
  <si>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</si>
  <si>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</si>
  <si>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</si>
  <si>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</si>
  <si>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</si>
  <si>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</si>
  <si>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</si>
  <si>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</si>
  <si>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</si>
  <si>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</si>
  <si>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</si>
  <si>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</si>
  <si>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</si>
  <si>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</si>
  <si>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</si>
  <si>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</si>
  <si>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</si>
  <si>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</si>
  <si>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</si>
  <si>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</si>
  <si>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</si>
  <si>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</si>
  <si>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</si>
  <si>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</si>
  <si>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</si>
  <si>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</si>
  <si>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</si>
  <si>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</si>
  <si>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</si>
  <si>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</si>
  <si>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</si>
  <si>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</si>
  <si>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</si>
  <si>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</si>
  <si>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</si>
  <si>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</si>
  <si>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</si>
  <si>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</si>
  <si>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</si>
  <si>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</si>
  <si>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</si>
  <si>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</si>
  <si>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</si>
  <si>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</si>
  <si>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</si>
  <si>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</si>
  <si>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</si>
  <si>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</si>
  <si>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</si>
  <si>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</si>
  <si>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</si>
  <si>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</si>
  <si>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</si>
  <si>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</si>
  <si>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</si>
  <si>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</si>
  <si>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</si>
  <si>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</si>
  <si>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</si>
  <si>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</si>
  <si>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</si>
  <si>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</si>
  <si>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</si>
  <si>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</si>
  <si>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</si>
  <si>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</si>
  <si>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</si>
  <si>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</si>
  <si>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</si>
  <si>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</si>
  <si>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</si>
  <si>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</si>
  <si>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</si>
  <si>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</si>
  <si>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</si>
  <si>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</si>
  <si>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</si>
  <si>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</si>
  <si>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</si>
  <si>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</si>
  <si>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</si>
  <si>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</si>
  <si>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</si>
  <si>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</si>
  <si>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</si>
  <si>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</si>
  <si>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</si>
  <si>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</si>
  <si>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</si>
  <si>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</si>
  <si>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</si>
  <si>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</si>
  <si>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</si>
  <si>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</si>
  <si>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</si>
  <si>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</si>
  <si>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</si>
  <si>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</si>
  <si>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</si>
  <si>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</si>
  <si>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</si>
  <si>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</si>
  <si>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</si>
  <si>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</si>
  <si>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</si>
  <si>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</si>
  <si>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</si>
  <si>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</si>
  <si>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</si>
  <si>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</si>
  <si>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</si>
  <si>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</si>
  <si>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</si>
  <si>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</si>
  <si>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</si>
  <si>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</si>
  <si>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</si>
  <si>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</si>
  <si>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</si>
  <si>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</si>
  <si>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</si>
  <si>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</si>
  <si>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</si>
  <si>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</si>
  <si>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</si>
  <si>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</si>
  <si>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</si>
  <si>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</si>
  <si>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</si>
  <si>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</si>
  <si>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</si>
  <si>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</si>
  <si>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</si>
  <si>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</si>
  <si>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</si>
  <si>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</si>
  <si>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</si>
  <si>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</si>
  <si>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</si>
  <si>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</si>
  <si>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</si>
  <si>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</si>
  <si>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</si>
  <si>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</si>
  <si>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</si>
  <si>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</si>
  <si>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</si>
  <si>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</si>
  <si>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</si>
  <si>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</si>
  <si>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</si>
  <si>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</si>
  <si>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</si>
  <si>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</si>
  <si>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</si>
  <si>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</si>
  <si>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</si>
  <si>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</si>
  <si>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</si>
  <si>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</si>
  <si>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</si>
  <si>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</si>
  <si>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</si>
  <si>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</si>
  <si>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</si>
  <si>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</si>
  <si>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</si>
  <si>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</si>
  <si>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</si>
  <si>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</si>
  <si>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</si>
  <si>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</si>
  <si>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</si>
  <si>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</si>
  <si>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</si>
  <si>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</si>
  <si>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</si>
  <si>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</si>
  <si>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</si>
  <si>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</si>
  <si>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</si>
  <si>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</si>
  <si>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</si>
  <si>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</si>
  <si>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</si>
  <si>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</si>
  <si>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</si>
  <si>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</si>
  <si>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</si>
  <si>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</si>
  <si>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</si>
  <si>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</si>
  <si>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</si>
  <si>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</si>
  <si>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</si>
  <si>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</si>
  <si>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</si>
  <si>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</si>
  <si>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</si>
  <si>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</si>
  <si>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</si>
  <si>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</si>
  <si>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</si>
  <si>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</si>
  <si>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</si>
  <si>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</si>
  <si>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</si>
  <si>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</si>
  <si>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</si>
  <si>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</si>
  <si>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</si>
  <si>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</si>
  <si>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</si>
  <si>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</si>
  <si>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</si>
  <si>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</si>
  <si>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</si>
  <si>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</si>
  <si>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</si>
  <si>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</si>
  <si>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</si>
  <si>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</si>
  <si>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</si>
  <si>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</si>
  <si>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</si>
  <si>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</si>
  <si>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</si>
  <si>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</si>
  <si>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</si>
  <si>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</si>
  <si>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</si>
  <si>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</si>
  <si>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</si>
  <si>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</si>
  <si>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</si>
  <si>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</si>
  <si>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</si>
  <si>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</si>
  <si>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</si>
  <si>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</si>
  <si>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</si>
  <si>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</si>
  <si>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</si>
  <si>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</si>
  <si>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</si>
  <si>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</si>
  <si>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</si>
  <si>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</si>
  <si>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</si>
  <si>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</si>
  <si>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</si>
  <si>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</si>
  <si>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</si>
  <si>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</si>
  <si>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</si>
  <si>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</si>
  <si>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</si>
  <si>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</si>
  <si>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</si>
  <si>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</si>
  <si>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</si>
  <si>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</si>
  <si>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</si>
  <si>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</si>
  <si>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</si>
  <si>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</si>
  <si>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</si>
  <si>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</si>
  <si>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</si>
  <si>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</si>
  <si>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</si>
  <si>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</si>
  <si>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</si>
  <si>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</si>
  <si>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</si>
  <si>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</si>
  <si>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</si>
  <si>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</si>
  <si>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</si>
  <si>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</si>
  <si>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</si>
  <si>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</si>
  <si>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</si>
  <si>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</si>
  <si>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</si>
  <si>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</si>
  <si>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</si>
  <si>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</si>
  <si>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</si>
  <si>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</si>
  <si>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</si>
  <si>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</si>
  <si>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</si>
  <si>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</si>
  <si>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</si>
  <si>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</si>
  <si>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</si>
  <si>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</si>
  <si>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</si>
  <si>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</si>
  <si>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</si>
  <si>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</si>
  <si>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</si>
  <si>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</si>
  <si>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</si>
  <si>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</si>
  <si>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</si>
  <si>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</si>
  <si>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</si>
  <si>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</si>
  <si>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</si>
  <si>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</si>
  <si>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</si>
  <si>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</si>
  <si>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</si>
  <si>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</si>
  <si>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</si>
  <si>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</si>
  <si>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</si>
  <si>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</si>
  <si>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</si>
  <si>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</si>
  <si>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</si>
  <si>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</si>
  <si>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</si>
  <si>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</si>
  <si>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</si>
  <si>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</si>
  <si>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</si>
  <si>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</si>
  <si>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</si>
  <si>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</si>
  <si>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</si>
  <si>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</si>
  <si>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</si>
  <si>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</si>
  <si>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</si>
  <si>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</si>
  <si>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</si>
  <si>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</si>
  <si>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</si>
  <si>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</si>
  <si>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</si>
  <si>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</si>
  <si>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</si>
  <si>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</si>
  <si>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</si>
  <si>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</si>
  <si>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</si>
  <si>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</si>
  <si>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</si>
  <si>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</si>
  <si>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</si>
  <si>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</si>
  <si>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</si>
  <si>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</si>
  <si>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</si>
  <si>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</si>
  <si>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</si>
  <si>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</si>
  <si>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</si>
  <si>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</si>
  <si>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</si>
  <si>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</si>
  <si>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</si>
  <si>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</si>
  <si>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</si>
  <si>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</si>
  <si>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</si>
  <si>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</si>
  <si>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</si>
  <si>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</si>
  <si>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</si>
  <si>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</si>
  <si>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</si>
  <si>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</si>
  <si>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</si>
  <si>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</si>
  <si>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</si>
  <si>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</si>
  <si>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</si>
  <si>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</si>
  <si>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</si>
  <si>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</si>
  <si>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</si>
  <si>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</si>
  <si>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</si>
  <si>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</si>
  <si>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</si>
  <si>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</si>
  <si>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</si>
  <si>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</si>
  <si>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</si>
  <si>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</si>
  <si>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</si>
  <si>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</si>
  <si>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</si>
  <si>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</si>
  <si>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</si>
  <si>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</si>
  <si>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</si>
  <si>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</si>
  <si>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</si>
  <si>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</si>
  <si>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</si>
  <si>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</si>
  <si>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</si>
  <si>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</si>
  <si>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</si>
  <si>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</si>
  <si>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</si>
  <si>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</si>
  <si>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</si>
  <si>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</si>
  <si>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</si>
  <si>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</si>
  <si>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</si>
  <si>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</si>
  <si>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</si>
  <si>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</si>
  <si>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</si>
  <si>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</si>
  <si>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</si>
  <si>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</si>
  <si>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</si>
  <si>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</si>
  <si>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</si>
  <si>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</si>
  <si>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</si>
  <si>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</si>
  <si>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</si>
  <si>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</si>
  <si>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</si>
  <si>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</si>
  <si>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</si>
  <si>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</si>
  <si>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</si>
  <si>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</si>
  <si>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</si>
  <si>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</si>
  <si>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</si>
  <si>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</si>
  <si>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</si>
  <si>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</si>
  <si>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</si>
  <si>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</si>
  <si>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</si>
  <si>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</si>
  <si>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</si>
  <si>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</si>
  <si>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</si>
  <si>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</si>
  <si>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</si>
  <si>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</si>
  <si>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</si>
  <si>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</si>
  <si>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</si>
  <si>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</si>
  <si>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</si>
  <si>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</si>
  <si>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</si>
  <si>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</si>
  <si>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</si>
  <si>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</si>
  <si>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</si>
  <si>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</si>
  <si>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</si>
  <si>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</si>
  <si>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</si>
  <si>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</si>
  <si>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</si>
  <si>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</si>
  <si>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</si>
  <si>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</si>
  <si>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</si>
  <si>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</si>
  <si>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</si>
  <si>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</si>
  <si>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</si>
  <si>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</si>
  <si>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</si>
  <si>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</si>
  <si>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</si>
  <si>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</si>
  <si>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</si>
  <si>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</si>
  <si>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</si>
  <si>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</si>
  <si>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</si>
  <si>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</si>
  <si>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</si>
  <si>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</si>
  <si>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</si>
  <si>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</si>
  <si>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</si>
  <si>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</si>
  <si>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</si>
  <si>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</si>
  <si>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</si>
  <si>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</si>
  <si>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</si>
  <si>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</si>
  <si>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</si>
  <si>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</si>
  <si>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</si>
  <si>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</si>
  <si>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</si>
  <si>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</si>
  <si>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</si>
  <si>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</si>
  <si>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</si>
  <si>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</si>
  <si>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</si>
  <si>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</si>
  <si>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</si>
  <si>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</si>
  <si>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</si>
  <si>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</si>
  <si>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</si>
  <si>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</si>
  <si>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</si>
  <si>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</si>
  <si>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</si>
  <si>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</si>
  <si>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</si>
  <si>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</si>
  <si>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</si>
  <si>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</si>
  <si>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</si>
  <si>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</si>
  <si>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</si>
  <si>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</si>
  <si>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</si>
  <si>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</si>
  <si>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</si>
  <si>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</si>
  <si>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</si>
  <si>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</si>
  <si>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</si>
  <si>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</si>
  <si>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</si>
  <si>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</si>
  <si>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</si>
  <si>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</si>
  <si>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</si>
  <si>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</si>
  <si>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</si>
  <si>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</si>
  <si>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</si>
  <si>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</si>
  <si>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</si>
  <si>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</si>
  <si>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</si>
  <si>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</si>
  <si>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</si>
  <si>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</si>
  <si>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</si>
  <si>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</si>
  <si>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</si>
  <si>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</si>
  <si>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</si>
  <si>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</si>
  <si>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</si>
  <si>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</si>
  <si>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</si>
  <si>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</si>
  <si>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</si>
  <si>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</si>
  <si>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</si>
  <si>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</si>
  <si>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</si>
  <si>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</si>
  <si>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</si>
  <si>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</si>
  <si>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</si>
  <si>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</si>
  <si>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</si>
  <si>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</si>
  <si>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</si>
  <si>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</si>
  <si>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</si>
  <si>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</si>
  <si>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</si>
  <si>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</si>
  <si>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</si>
  <si>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</si>
  <si>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</si>
  <si>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</si>
  <si>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</si>
  <si>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</si>
  <si>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</si>
  <si>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</si>
  <si>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</si>
  <si>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</si>
  <si>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</si>
  <si>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</si>
  <si>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</si>
  <si>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</si>
  <si>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</si>
  <si>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</si>
  <si>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</si>
  <si>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</si>
  <si>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</si>
  <si>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</si>
  <si>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</si>
  <si>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</si>
  <si>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</si>
  <si>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</si>
  <si>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</si>
  <si>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</si>
  <si>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</si>
  <si>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</si>
  <si>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</si>
  <si>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</si>
  <si>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</si>
  <si>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</si>
  <si>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</si>
  <si>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</si>
  <si>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</si>
  <si>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</si>
  <si>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</si>
  <si>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</si>
  <si>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</si>
  <si>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</si>
  <si>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</si>
  <si>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</si>
  <si>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</si>
  <si>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</si>
  <si>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</si>
  <si>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</si>
  <si>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</si>
  <si>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</si>
  <si>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</si>
  <si>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</si>
  <si>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</si>
  <si>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</si>
  <si>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</si>
  <si>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</si>
  <si>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</si>
  <si>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</si>
  <si>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</si>
  <si>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</si>
  <si>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</si>
  <si>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</si>
  <si>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</si>
  <si>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</si>
  <si>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</si>
  <si>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</si>
  <si>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</si>
  <si>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</si>
  <si>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</si>
  <si>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</si>
  <si>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</si>
  <si>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</si>
  <si>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</si>
  <si>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</si>
  <si>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</si>
  <si>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</si>
  <si>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</si>
  <si>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</si>
  <si>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</si>
  <si>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</si>
  <si>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</si>
  <si>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</si>
  <si>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</si>
  <si>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</si>
  <si>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</si>
  <si>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</si>
  <si>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</si>
  <si>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</si>
  <si>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</si>
  <si>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</si>
  <si>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</si>
  <si>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</si>
  <si>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</si>
  <si>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</si>
  <si>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</si>
  <si>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</si>
  <si>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</si>
  <si>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</si>
  <si>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</si>
  <si>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</si>
  <si>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</si>
  <si>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</si>
  <si>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</si>
  <si>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</si>
  <si>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</si>
  <si>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</si>
  <si>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</si>
  <si>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</si>
  <si>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</si>
  <si>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</si>
  <si>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</si>
  <si>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</si>
  <si>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</si>
  <si>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</si>
  <si>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</si>
  <si>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</si>
  <si>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</si>
  <si>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</si>
  <si>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</si>
  <si>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</si>
  <si>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</si>
  <si>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</si>
  <si>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</si>
  <si>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</si>
  <si>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</si>
  <si>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</si>
  <si>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</si>
  <si>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</si>
  <si>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</si>
  <si>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</si>
  <si>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</si>
  <si>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</si>
  <si>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</si>
  <si>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</si>
  <si>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</si>
  <si>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</si>
  <si>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</si>
  <si>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</si>
  <si>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</si>
  <si>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</si>
  <si>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</si>
  <si>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</si>
  <si>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</si>
  <si>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</si>
  <si>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</si>
  <si>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</si>
  <si>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</si>
  <si>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</si>
  <si>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</si>
  <si>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</si>
  <si>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</si>
  <si>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</si>
  <si>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</si>
  <si>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</si>
  <si>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</si>
  <si>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</si>
  <si>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</si>
  <si>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</si>
  <si>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</si>
  <si>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</si>
  <si>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</si>
  <si>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</si>
  <si>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</si>
  <si>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</si>
  <si>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</si>
  <si>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</si>
  <si>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</si>
  <si>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</si>
  <si>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</si>
  <si>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</si>
  <si>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</si>
  <si>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</si>
  <si>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</si>
  <si>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</si>
  <si>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</si>
  <si>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</si>
  <si>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</si>
  <si>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</si>
  <si>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</si>
  <si>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</si>
  <si>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</si>
  <si>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</si>
  <si>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</si>
  <si>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</si>
  <si>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</si>
  <si>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</si>
  <si>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</si>
  <si>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</si>
  <si>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</si>
  <si>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</si>
  <si>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</si>
  <si>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</si>
  <si>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</si>
  <si>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</si>
  <si>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</si>
  <si>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</si>
  <si>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</si>
  <si>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</si>
  <si>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</si>
  <si>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</si>
  <si>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</si>
  <si>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</si>
  <si>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</si>
  <si>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</si>
  <si>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</si>
  <si>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</si>
  <si>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</si>
  <si>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</si>
  <si>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</si>
  <si>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</si>
  <si>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</si>
  <si>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</si>
  <si>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</si>
  <si>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</si>
  <si>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</si>
  <si>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</si>
  <si>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</si>
  <si>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</si>
  <si>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</si>
  <si>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</si>
  <si>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</si>
  <si>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</si>
  <si>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</si>
  <si>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</si>
  <si>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</si>
  <si>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</si>
  <si>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</si>
  <si>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</si>
  <si>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</si>
  <si>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</si>
  <si>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</si>
  <si>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</si>
  <si>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</si>
  <si>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</si>
  <si>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</si>
  <si>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</si>
  <si>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</si>
  <si>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</si>
  <si>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</si>
  <si>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</si>
  <si>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</si>
  <si>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</si>
  <si>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</si>
  <si>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</si>
  <si>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</si>
  <si>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</si>
  <si>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</si>
  <si>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</si>
  <si>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</si>
  <si>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</si>
  <si>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</si>
  <si>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</si>
  <si>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</si>
  <si>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</si>
  <si>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</si>
  <si>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</si>
  <si>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</si>
  <si>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</si>
  <si>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</si>
  <si>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</si>
  <si>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</si>
  <si>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</si>
  <si>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</si>
  <si>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</si>
  <si>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</si>
  <si>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</si>
  <si>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</si>
  <si>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</si>
  <si>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</si>
  <si>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</si>
  <si>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</si>
  <si>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</si>
  <si>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</si>
  <si>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</si>
  <si>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</si>
  <si>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</si>
  <si>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</si>
  <si>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</si>
  <si>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</si>
  <si>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</si>
  <si>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</si>
  <si>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</si>
  <si>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</si>
  <si>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</si>
  <si>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</si>
  <si>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</si>
  <si>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</si>
  <si>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</si>
  <si>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</si>
  <si>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</si>
  <si>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</si>
  <si>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</si>
  <si>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</si>
  <si>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</si>
  <si>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</si>
  <si>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</si>
  <si>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</si>
  <si>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</si>
  <si>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</si>
  <si>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</si>
  <si>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</si>
  <si>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</si>
  <si>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</si>
  <si>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</si>
  <si>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</si>
  <si>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</si>
  <si>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</si>
  <si>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</si>
  <si>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</si>
  <si>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</si>
  <si>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</si>
  <si>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</si>
  <si>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</si>
  <si>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</si>
  <si>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</si>
  <si>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</si>
  <si>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</si>
  <si>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</si>
  <si>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</si>
  <si>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</si>
  <si>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</si>
  <si>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</si>
  <si>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</si>
  <si>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</si>
  <si>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</si>
  <si>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</si>
  <si>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</si>
  <si>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</si>
  <si>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</si>
  <si>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</si>
  <si>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</si>
  <si>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</si>
  <si>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</si>
  <si>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</si>
  <si>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</si>
  <si>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</si>
  <si>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</si>
  <si>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</si>
  <si>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</si>
  <si>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</si>
  <si>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</si>
  <si>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</si>
  <si>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</si>
  <si>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</si>
  <si>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</si>
  <si>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</si>
  <si>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</si>
  <si>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</si>
  <si>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</si>
  <si>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</si>
  <si>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</si>
  <si>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</si>
  <si>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</si>
  <si>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</si>
  <si>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</si>
  <si>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</si>
  <si>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</si>
  <si>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</si>
  <si>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</si>
  <si>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</si>
  <si>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</si>
  <si>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</si>
  <si>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</si>
  <si>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</si>
  <si>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</si>
  <si>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</si>
  <si>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</si>
  <si>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</si>
  <si>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</si>
  <si>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</si>
  <si>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</si>
  <si>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</si>
  <si>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</si>
  <si>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</si>
  <si>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</si>
  <si>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</si>
  <si>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</si>
  <si>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</si>
  <si>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</si>
  <si>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</si>
  <si>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</si>
  <si>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</si>
  <si>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</si>
  <si>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</si>
  <si>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</si>
  <si>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</si>
  <si>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</si>
  <si>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</si>
  <si>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</si>
  <si>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</si>
  <si>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</si>
  <si>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</si>
  <si>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</si>
  <si>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</si>
  <si>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</si>
  <si>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</si>
  <si>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</si>
  <si>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</si>
  <si>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</si>
  <si>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</si>
  <si>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</si>
  <si>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</si>
  <si>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</si>
  <si>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</si>
  <si>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</si>
  <si>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</si>
  <si>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</si>
  <si>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</si>
  <si>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</si>
  <si>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</si>
  <si>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</si>
  <si>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</si>
  <si>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</si>
  <si>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</si>
  <si>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</si>
  <si>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</si>
  <si>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</si>
  <si>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</si>
  <si>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</si>
  <si>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</si>
  <si>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</si>
  <si>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</si>
  <si>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</si>
  <si>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</si>
  <si>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</si>
  <si>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</si>
  <si>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</si>
  <si>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</si>
  <si>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</si>
  <si>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</si>
  <si>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</si>
  <si>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</si>
  <si>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</si>
  <si>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</si>
  <si>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</si>
  <si>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</si>
  <si>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</si>
  <si>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</si>
  <si>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</si>
  <si>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</si>
  <si>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</si>
  <si>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</si>
  <si>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</si>
  <si>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</si>
  <si>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</si>
  <si>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</si>
  <si>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</si>
  <si>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</si>
  <si>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</si>
  <si>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</si>
  <si>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</si>
  <si>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</si>
  <si>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</si>
  <si>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</si>
  <si>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</si>
  <si>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</si>
  <si>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</si>
  <si>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</si>
  <si>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</si>
  <si>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</si>
  <si>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</si>
  <si>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</si>
  <si>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</si>
  <si>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</si>
  <si>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</si>
  <si>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</si>
  <si>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</si>
  <si>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</si>
  <si>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</si>
  <si>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</si>
  <si>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</si>
  <si>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</si>
  <si>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</si>
  <si>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</si>
  <si>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</si>
  <si>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</si>
  <si>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</si>
  <si>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</si>
  <si>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</si>
  <si>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</si>
  <si>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</si>
  <si>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</si>
  <si>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</si>
  <si>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</si>
  <si>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</si>
  <si>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</si>
  <si>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</si>
  <si>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</si>
  <si>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</si>
  <si>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</si>
  <si>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</si>
  <si>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</si>
  <si>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</si>
  <si>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</si>
  <si>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</si>
  <si>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</si>
  <si>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</si>
  <si>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</si>
  <si>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</si>
  <si>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</si>
  <si>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</si>
  <si>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</si>
  <si>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</si>
  <si>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</si>
  <si>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</si>
  <si>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</si>
  <si>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</si>
  <si>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</si>
  <si>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</si>
  <si>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</si>
  <si>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</si>
  <si>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</si>
  <si>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</si>
  <si>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</si>
  <si>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</si>
  <si>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</si>
  <si>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</si>
  <si>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</si>
  <si>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</si>
  <si>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</si>
  <si>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</si>
  <si>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</si>
  <si>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</si>
  <si>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</si>
  <si>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</si>
  <si>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</si>
  <si>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</si>
  <si>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</si>
  <si>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</si>
  <si>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</si>
  <si>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</si>
  <si>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</si>
  <si>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</si>
  <si>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</si>
  <si>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</si>
  <si>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</si>
  <si>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</si>
  <si>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</si>
  <si>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</si>
  <si>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</si>
  <si>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</si>
  <si>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</si>
  <si>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</si>
  <si>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</si>
  <si>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</si>
  <si>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</si>
  <si>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</si>
  <si>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</si>
  <si>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</si>
  <si>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</si>
  <si>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</si>
  <si>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</si>
  <si>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</si>
  <si>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</si>
  <si>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</si>
  <si>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</si>
  <si>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</si>
  <si>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</si>
  <si>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</si>
  <si>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</si>
  <si>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</si>
  <si>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</si>
  <si>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</si>
  <si>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</si>
  <si>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</si>
  <si>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</si>
  <si>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</si>
  <si>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</si>
  <si>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</si>
  <si>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</si>
  <si>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</si>
  <si>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</si>
  <si>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</si>
  <si>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</si>
  <si>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</si>
  <si>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</si>
  <si>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</si>
  <si>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</si>
  <si>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</si>
  <si>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</si>
  <si>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</si>
  <si>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</si>
  <si>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</si>
  <si>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</si>
  <si>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</si>
  <si>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</si>
  <si>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</si>
  <si>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</si>
  <si>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</si>
  <si>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</si>
  <si>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</si>
  <si>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</si>
  <si>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</si>
  <si>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</si>
  <si>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</si>
  <si>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</si>
  <si>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</si>
  <si>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</si>
  <si>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</si>
  <si>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</si>
  <si>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</si>
  <si>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</si>
  <si>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</si>
  <si>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</si>
  <si>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</si>
  <si>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</si>
  <si>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</si>
  <si>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</si>
  <si>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</si>
  <si>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</si>
  <si>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</si>
  <si>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</si>
  <si>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</si>
  <si>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</si>
  <si>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</si>
  <si>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</si>
  <si>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</si>
  <si>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</si>
  <si>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</si>
  <si>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</si>
  <si>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</si>
  <si>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</si>
  <si>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</si>
  <si>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</si>
  <si>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</si>
  <si>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</si>
  <si>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</si>
  <si>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</si>
  <si>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</si>
  <si>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</si>
  <si>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</si>
  <si>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</si>
  <si>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</si>
  <si>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</si>
  <si>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</si>
  <si>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</si>
  <si>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</si>
  <si>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</si>
  <si>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</si>
  <si>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</si>
  <si>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</si>
  <si>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</si>
  <si>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</si>
  <si>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</si>
  <si>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</si>
  <si>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</si>
  <si>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</si>
  <si>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</si>
  <si>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</si>
  <si>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</si>
  <si>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</si>
  <si>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</si>
  <si>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</si>
  <si>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</si>
  <si>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</si>
  <si>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</si>
  <si>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</si>
  <si>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</si>
  <si>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</si>
  <si>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</si>
  <si>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</si>
  <si>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</si>
  <si>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</si>
  <si>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</si>
  <si>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</si>
  <si>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</si>
  <si>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</si>
  <si>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</si>
  <si>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</si>
  <si>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</si>
  <si>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</si>
  <si>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</si>
  <si>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</si>
  <si>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</si>
  <si>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</si>
  <si>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</si>
  <si>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</si>
  <si>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</si>
  <si>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</si>
  <si>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</si>
  <si>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</si>
  <si>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</si>
  <si>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</si>
  <si>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</si>
  <si>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</si>
  <si>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</si>
  <si>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</si>
  <si>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</si>
  <si>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</si>
  <si>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</si>
  <si>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</si>
  <si>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</si>
  <si>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</si>
  <si>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</si>
  <si>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</si>
  <si>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</si>
  <si>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</si>
  <si>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</si>
  <si>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</si>
  <si>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</si>
  <si>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</si>
  <si>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</si>
  <si>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</si>
  <si>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</si>
  <si>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</si>
  <si>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</si>
  <si>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</si>
  <si>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</si>
  <si>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</si>
  <si>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</si>
  <si>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</si>
  <si>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</si>
  <si>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</si>
  <si>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</si>
  <si>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</si>
  <si>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</si>
  <si>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</si>
  <si>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</si>
  <si>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</si>
  <si>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</si>
  <si>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</si>
  <si>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</si>
  <si>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</si>
  <si>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</si>
  <si>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</si>
  <si>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</si>
  <si>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</si>
  <si>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</si>
  <si>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</si>
  <si>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</si>
  <si>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</si>
  <si>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</si>
  <si>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</si>
  <si>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</si>
  <si>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</si>
  <si>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</si>
  <si>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</si>
  <si>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</si>
  <si>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</si>
  <si>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</si>
  <si>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</si>
  <si>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</si>
  <si>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</si>
  <si>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</si>
  <si>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</si>
  <si>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</si>
  <si>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</si>
  <si>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</si>
  <si>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</si>
  <si>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</si>
  <si>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</si>
  <si>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</si>
  <si>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</si>
  <si>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</si>
  <si>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</si>
  <si>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</si>
  <si>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</si>
  <si>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</si>
  <si>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</si>
  <si>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</si>
  <si>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</si>
  <si>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</si>
  <si>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</si>
  <si>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</si>
  <si>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</si>
  <si>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</si>
  <si>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</si>
  <si>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</si>
  <si>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</si>
  <si>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</si>
  <si>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</si>
  <si>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</si>
  <si>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</si>
  <si>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</si>
  <si>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</si>
  <si>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</si>
  <si>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</si>
  <si>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</si>
  <si>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</si>
  <si>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</si>
  <si>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</si>
  <si>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</si>
  <si>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</si>
  <si>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</si>
  <si>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</si>
  <si>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</si>
  <si>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</si>
  <si>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</si>
  <si>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</si>
  <si>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</si>
  <si>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</si>
  <si>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</si>
  <si>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</si>
  <si>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</si>
  <si>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</si>
  <si>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</si>
  <si>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</si>
  <si>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</si>
  <si>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</si>
  <si>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</si>
  <si>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</si>
  <si>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</si>
  <si>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</si>
  <si>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</si>
  <si>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</si>
  <si>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</si>
  <si>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</si>
  <si>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</si>
  <si>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</si>
  <si>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</si>
  <si>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</si>
  <si>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</si>
  <si>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</si>
  <si>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</si>
  <si>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</si>
  <si>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</si>
  <si>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</si>
  <si>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</si>
  <si>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</si>
  <si>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</si>
  <si>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</si>
  <si>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</si>
  <si>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</si>
  <si>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</si>
  <si>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</si>
  <si>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</si>
  <si>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</si>
  <si>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</si>
  <si>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</si>
  <si>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</si>
  <si>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</si>
  <si>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</si>
  <si>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</si>
  <si>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</si>
  <si>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</si>
  <si>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</si>
  <si>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</si>
  <si>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</si>
  <si>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</si>
  <si>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</si>
  <si>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</si>
  <si>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</si>
  <si>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</si>
  <si>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</si>
  <si>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</si>
  <si>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</si>
  <si>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</si>
  <si>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</si>
  <si>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</si>
  <si>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</si>
  <si>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</si>
  <si>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</si>
  <si>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</si>
  <si>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</si>
  <si>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</si>
  <si>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</si>
  <si>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</si>
  <si>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</si>
  <si>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</si>
  <si>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</si>
  <si>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</si>
  <si>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</si>
  <si>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</si>
  <si>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</si>
  <si>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</si>
  <si>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</si>
  <si>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</si>
  <si>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</si>
  <si>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</si>
  <si>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</si>
  <si>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</si>
  <si>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</si>
  <si>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</si>
  <si>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</si>
  <si>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</si>
  <si>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</si>
  <si>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</si>
  <si>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</si>
  <si>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</si>
  <si>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</si>
  <si>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</si>
  <si>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</si>
  <si>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</si>
  <si>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</si>
  <si>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</si>
  <si>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</si>
  <si>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</si>
  <si>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</si>
  <si>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</si>
  <si>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</si>
  <si>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</si>
  <si>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</si>
  <si>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</si>
  <si>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</si>
  <si>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</si>
  <si>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</si>
  <si>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</si>
  <si>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</si>
  <si>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</si>
  <si>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</si>
  <si>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</si>
  <si>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</si>
  <si>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</si>
  <si>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</si>
  <si>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</si>
  <si>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</si>
  <si>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</si>
  <si>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</si>
  <si>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</si>
  <si>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</si>
  <si>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</si>
  <si>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</si>
  <si>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</si>
  <si>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</si>
  <si>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</si>
  <si>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</si>
  <si>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</si>
  <si>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</si>
  <si>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</si>
  <si>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</si>
  <si>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</si>
  <si>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</si>
  <si>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</si>
  <si>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</si>
  <si>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</si>
  <si>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</si>
  <si>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</si>
  <si>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</si>
  <si>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</si>
  <si>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</si>
  <si>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</si>
  <si>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</si>
  <si>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</si>
  <si>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</si>
  <si>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</si>
  <si>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</si>
  <si>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</si>
  <si>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</si>
  <si>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</si>
  <si>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</si>
  <si>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</si>
  <si>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</si>
  <si>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</si>
  <si>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</si>
  <si>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</si>
  <si>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</si>
  <si>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</si>
  <si>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</si>
  <si>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</si>
  <si>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</si>
  <si>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</si>
  <si>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</si>
  <si>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</si>
  <si>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</si>
  <si>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</si>
  <si>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</si>
  <si>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</si>
  <si>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</si>
  <si>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</si>
  <si>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</si>
  <si>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</si>
  <si>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</si>
  <si>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</si>
  <si>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</si>
  <si>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</si>
  <si>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</si>
  <si>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</si>
  <si>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</si>
  <si>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</si>
  <si>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</si>
  <si>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</si>
  <si>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</si>
  <si>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</si>
  <si>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</si>
  <si>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</si>
  <si>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</si>
  <si>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</si>
  <si>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</si>
  <si>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</si>
  <si>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</si>
  <si>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</si>
  <si>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</si>
  <si>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</si>
  <si>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</si>
  <si>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</si>
  <si>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</si>
  <si>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</si>
  <si>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</si>
  <si>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</si>
  <si>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</si>
  <si>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</si>
  <si>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</si>
  <si>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</si>
  <si>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</si>
  <si>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</si>
  <si>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</si>
  <si>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</si>
  <si>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</si>
  <si>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</si>
  <si>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</si>
  <si>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</si>
  <si>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</si>
  <si>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</si>
  <si>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</si>
  <si>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</si>
  <si>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</si>
  <si>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</si>
  <si>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</si>
  <si>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</si>
  <si>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</si>
  <si>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</si>
  <si>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</si>
  <si>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</si>
  <si>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</si>
  <si>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</si>
  <si>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</si>
  <si>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</si>
  <si>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</si>
  <si>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</si>
  <si>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</si>
  <si>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</si>
  <si>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</si>
  <si>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</si>
  <si>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</si>
  <si>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</si>
  <si>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</si>
  <si>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</si>
  <si>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</si>
  <si>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</si>
  <si>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</si>
  <si>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</si>
  <si>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</si>
  <si>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</si>
  <si>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</si>
  <si>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</si>
  <si>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</si>
  <si>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</si>
  <si>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</si>
  <si>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</si>
  <si>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</si>
  <si>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</si>
  <si>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</si>
  <si>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</si>
  <si>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</si>
  <si>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</si>
  <si>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</si>
  <si>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</si>
  <si>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</si>
  <si>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</si>
  <si>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</si>
  <si>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</si>
  <si>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</si>
  <si>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</si>
  <si>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</si>
  <si>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</si>
  <si>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</si>
  <si>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</si>
  <si>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</si>
  <si>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</si>
  <si>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</si>
  <si>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</si>
  <si>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</si>
  <si>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</si>
  <si>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</si>
  <si>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</si>
  <si>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</si>
  <si>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</si>
  <si>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</si>
  <si>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</si>
  <si>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</si>
  <si>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</si>
  <si>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</si>
  <si>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</si>
  <si>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</si>
  <si>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</si>
  <si>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</si>
  <si>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</si>
  <si>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</si>
  <si>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</si>
  <si>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</si>
  <si>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</si>
  <si>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</si>
  <si>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</si>
  <si>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</si>
  <si>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</si>
  <si>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</si>
  <si>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</si>
  <si>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</si>
  <si>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</si>
  <si>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</si>
  <si>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</si>
  <si>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</si>
  <si>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</si>
  <si>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</si>
  <si>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</si>
  <si>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</si>
  <si>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</si>
  <si>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</si>
  <si>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</si>
  <si>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</si>
  <si>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</si>
  <si>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</si>
  <si>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</si>
  <si>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</si>
  <si>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</si>
  <si>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</si>
  <si>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</si>
  <si>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</si>
  <si>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</si>
  <si>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</si>
  <si>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</si>
  <si>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</si>
  <si>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</si>
  <si>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</si>
  <si>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</si>
  <si>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</si>
  <si>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</si>
  <si>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</si>
  <si>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</si>
  <si>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</si>
  <si>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</si>
  <si>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</si>
  <si>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</si>
  <si>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</si>
  <si>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</si>
  <si>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</si>
  <si>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</si>
  <si>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</si>
  <si>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</si>
  <si>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</si>
  <si>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</si>
  <si>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</si>
  <si>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</si>
  <si>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</si>
  <si>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</si>
  <si>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</si>
  <si>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</si>
  <si>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</si>
  <si>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</si>
  <si>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</si>
  <si>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</si>
  <si>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</si>
  <si>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</si>
  <si>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</si>
  <si>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</si>
  <si>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</si>
  <si>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</si>
  <si>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</si>
  <si>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</si>
  <si>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</si>
  <si>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</si>
  <si>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</si>
  <si>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</si>
  <si>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</si>
  <si>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</si>
  <si>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</si>
  <si>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</si>
  <si>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</si>
  <si>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</si>
  <si>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</si>
  <si>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</si>
  <si>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</si>
  <si>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</si>
  <si>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</si>
  <si>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</si>
  <si>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</si>
  <si>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</si>
  <si>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</si>
  <si>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</si>
  <si>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</si>
  <si>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</si>
  <si>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</si>
  <si>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</si>
  <si>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</si>
  <si>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</si>
  <si>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</si>
  <si>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</si>
  <si>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</si>
  <si>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</si>
  <si>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</si>
  <si>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</si>
  <si>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</si>
  <si>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</si>
  <si>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</si>
  <si>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</si>
  <si>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</si>
  <si>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</si>
  <si>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</si>
  <si>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</si>
  <si>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</si>
  <si>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</si>
  <si>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</si>
  <si>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</si>
  <si>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</si>
  <si>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</si>
  <si>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</si>
  <si>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</si>
  <si>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</si>
  <si>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</si>
  <si>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</si>
  <si>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</si>
  <si>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</si>
  <si>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</si>
  <si>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</si>
  <si>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</si>
  <si>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</si>
  <si>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</si>
  <si>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</si>
  <si>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</si>
  <si>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</si>
  <si>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</si>
  <si>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</si>
  <si>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</si>
  <si>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</si>
  <si>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</si>
  <si>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</si>
  <si>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</si>
  <si>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</si>
  <si>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</si>
  <si>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</si>
  <si>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</si>
  <si>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</si>
  <si>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</si>
  <si>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</si>
  <si>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</si>
  <si>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</si>
  <si>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</si>
  <si>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</si>
  <si>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</si>
  <si>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</si>
  <si>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</si>
  <si>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</si>
  <si>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</si>
  <si>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</si>
  <si>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</si>
  <si>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</si>
  <si>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</si>
  <si>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</si>
  <si>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</si>
  <si>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</si>
  <si>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</si>
  <si>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</si>
  <si>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</si>
  <si>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</si>
  <si>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</si>
  <si>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</si>
  <si>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</si>
  <si>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</si>
  <si>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</si>
  <si>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</si>
  <si>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</si>
  <si>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</si>
  <si>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</si>
  <si>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</si>
  <si>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</si>
  <si>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</si>
  <si>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</si>
  <si>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</si>
  <si>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</si>
  <si>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</si>
  <si>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</si>
  <si>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</si>
  <si>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</si>
  <si>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</si>
  <si>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</si>
  <si>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</si>
  <si>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</si>
  <si>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</si>
  <si>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</si>
  <si>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</si>
  <si>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</si>
  <si>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</si>
  <si>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</si>
  <si>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</si>
  <si>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</si>
  <si>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</si>
  <si>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</si>
  <si>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</si>
  <si>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</si>
  <si>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</si>
  <si>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</si>
  <si>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</si>
  <si>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</si>
  <si>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</si>
  <si>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</si>
  <si>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</si>
  <si>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</si>
  <si>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</si>
  <si>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</si>
  <si>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</si>
  <si>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</si>
  <si>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</si>
  <si>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</si>
  <si>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</si>
  <si>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</si>
  <si>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</si>
  <si>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</si>
  <si>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</si>
  <si>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</si>
  <si>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</si>
  <si>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</si>
  <si>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</si>
  <si>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</si>
  <si>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</si>
  <si>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</si>
  <si>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</si>
  <si>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</si>
  <si>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</si>
  <si>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</si>
  <si>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</si>
  <si>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</si>
  <si>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</si>
  <si>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</si>
  <si>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</si>
  <si>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</si>
  <si>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</si>
  <si>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</si>
  <si>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</si>
  <si>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</si>
  <si>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</si>
  <si>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</si>
  <si>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</si>
  <si>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</si>
  <si>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</si>
  <si>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</si>
  <si>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</si>
  <si>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</si>
  <si>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</si>
  <si>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</si>
  <si>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</si>
  <si>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</si>
  <si>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</si>
  <si>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</si>
  <si>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</si>
  <si>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</si>
  <si>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</si>
  <si>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</si>
  <si>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</si>
  <si>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</si>
  <si>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</si>
  <si>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</si>
  <si>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</si>
  <si>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</si>
  <si>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</si>
  <si>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</si>
  <si>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</si>
  <si>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</si>
  <si>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</si>
  <si>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</si>
  <si>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</si>
  <si>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</si>
  <si>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</si>
  <si>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</si>
  <si>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</si>
  <si>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</si>
  <si>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</si>
  <si>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</si>
  <si>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</si>
  <si>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</si>
  <si>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</si>
  <si>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</si>
  <si>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</si>
  <si>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</si>
  <si>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</si>
  <si>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</si>
  <si>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</si>
  <si>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</si>
  <si>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</si>
  <si>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</si>
  <si>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</si>
  <si>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</si>
  <si>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</si>
  <si>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</si>
  <si>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</si>
  <si>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</si>
  <si>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</si>
  <si>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</si>
  <si>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</si>
  <si>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</si>
  <si>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</si>
  <si>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</si>
  <si>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</si>
  <si>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</si>
  <si>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</si>
  <si>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</si>
  <si>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</si>
  <si>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</si>
  <si>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</si>
  <si>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</si>
  <si>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</si>
  <si>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</si>
  <si>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</si>
  <si>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</si>
  <si>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</si>
  <si>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</si>
  <si>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</si>
  <si>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</si>
  <si>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</si>
  <si>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</si>
  <si>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</si>
  <si>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</si>
  <si>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</si>
  <si>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</si>
  <si>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</si>
  <si>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</si>
  <si>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</si>
  <si>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</si>
  <si>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</si>
  <si>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</si>
  <si>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</si>
  <si>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</si>
  <si>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</si>
  <si>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</si>
  <si>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</si>
  <si>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</si>
  <si>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</si>
  <si>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</si>
  <si>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</si>
  <si>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</si>
  <si>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</si>
  <si>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</si>
  <si>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</si>
  <si>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</si>
  <si>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</si>
  <si>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</si>
  <si>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</si>
  <si>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</si>
  <si>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</si>
  <si>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</si>
  <si>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</si>
  <si>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</si>
  <si>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</si>
  <si>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</si>
  <si>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</si>
  <si>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</si>
  <si>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</si>
  <si>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</si>
  <si>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</si>
  <si>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</si>
  <si>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</si>
  <si>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</si>
  <si>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</si>
  <si>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</si>
  <si>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</si>
  <si>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</si>
  <si>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</si>
  <si>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</si>
  <si>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</si>
  <si>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</si>
  <si>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</si>
  <si>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</si>
  <si>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</si>
  <si>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</si>
  <si>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</si>
  <si>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</si>
  <si>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</si>
  <si>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</si>
  <si>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</si>
  <si>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</si>
  <si>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</si>
  <si>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</si>
  <si>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</si>
  <si>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</si>
  <si>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</si>
  <si>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</si>
  <si>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</si>
  <si>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</si>
  <si>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</si>
  <si>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</si>
  <si>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</si>
  <si>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</si>
  <si>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</si>
  <si>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</si>
  <si>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</si>
  <si>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</si>
  <si>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</si>
  <si>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</si>
  <si>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</si>
  <si>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</si>
  <si>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</si>
  <si>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</si>
  <si>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</si>
  <si>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</si>
  <si>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</si>
  <si>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</si>
  <si>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</si>
  <si>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</si>
  <si>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</si>
  <si>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</si>
  <si>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</si>
  <si>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</si>
  <si>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</si>
  <si>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</si>
  <si>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</si>
  <si>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</si>
  <si>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</si>
  <si>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</si>
  <si>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</si>
  <si>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</si>
  <si>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</si>
  <si>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</si>
  <si>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</si>
  <si>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</si>
  <si>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</si>
  <si>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</si>
  <si>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</si>
  <si>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</si>
  <si>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</si>
  <si>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</si>
  <si>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</si>
  <si>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</si>
  <si>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</si>
  <si>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</si>
  <si>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</si>
  <si>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</si>
  <si>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</si>
  <si>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</si>
  <si>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</si>
  <si>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</si>
  <si>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</si>
  <si>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</si>
  <si>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</si>
  <si>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</si>
  <si>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</si>
  <si>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</si>
  <si>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</si>
  <si>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</si>
  <si>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</si>
  <si>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</si>
  <si>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</si>
  <si>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</si>
  <si>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</si>
  <si>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</si>
  <si>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</si>
  <si>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</si>
  <si>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</si>
  <si>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</si>
  <si>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</si>
  <si>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</si>
  <si>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</si>
  <si>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</si>
  <si>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</si>
  <si>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</si>
  <si>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</si>
  <si>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</si>
  <si>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</si>
  <si>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</si>
  <si>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</si>
  <si>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</si>
  <si>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</si>
  <si>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</si>
  <si>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</si>
  <si>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</si>
  <si>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</si>
  <si>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</si>
  <si>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</si>
  <si>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</si>
  <si>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</si>
  <si>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</si>
  <si>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</si>
  <si>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</si>
  <si>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</si>
  <si>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</si>
  <si>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</si>
  <si>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</si>
  <si>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</si>
  <si>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</si>
  <si>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</si>
  <si>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</si>
  <si>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</si>
  <si>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</si>
  <si>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</si>
  <si>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</si>
  <si>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</si>
  <si>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</si>
  <si>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</si>
  <si>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</si>
  <si>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</si>
  <si>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</si>
  <si>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</si>
  <si>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</si>
  <si>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</si>
  <si>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</si>
  <si>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</si>
  <si>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</si>
  <si>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</si>
  <si>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</si>
  <si>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</si>
  <si>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</si>
  <si>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</si>
  <si>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</si>
  <si>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</si>
  <si>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</si>
  <si>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</si>
  <si>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</si>
  <si>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</si>
  <si>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</si>
  <si>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</si>
  <si>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</si>
  <si>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</si>
  <si>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</si>
  <si>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</si>
  <si>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</si>
  <si>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</si>
  <si>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</si>
  <si>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</si>
  <si>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</si>
  <si>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</si>
  <si>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</si>
  <si>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</si>
  <si>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</si>
  <si>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</si>
  <si>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</si>
  <si>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</si>
  <si>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</si>
  <si>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</si>
  <si>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</si>
  <si>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</si>
  <si>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</si>
  <si>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</si>
  <si>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</si>
  <si>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</si>
  <si>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</si>
  <si>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</si>
  <si>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</si>
  <si>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</si>
  <si>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</si>
  <si>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</si>
  <si>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</si>
  <si>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</si>
  <si>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</si>
  <si>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</si>
  <si>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</si>
  <si>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</si>
  <si>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</si>
  <si>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</si>
  <si>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</si>
  <si>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</si>
  <si>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</si>
  <si>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</si>
  <si>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</si>
  <si>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</si>
  <si>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</si>
  <si>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</si>
  <si>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</si>
  <si>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</si>
  <si>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</si>
  <si>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</si>
  <si>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</si>
  <si>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</si>
  <si>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</si>
  <si>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</si>
  <si>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</si>
  <si>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</si>
  <si>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</si>
  <si>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</si>
  <si>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</si>
  <si>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</si>
  <si>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</si>
  <si>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</si>
  <si>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</si>
  <si>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</si>
  <si>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</si>
  <si>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</si>
  <si>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</si>
  <si>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</si>
  <si>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</si>
  <si>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</si>
  <si>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</si>
  <si>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</si>
  <si>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</si>
  <si>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</si>
  <si>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</si>
  <si>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</si>
  <si>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</si>
  <si>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</si>
  <si>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</si>
  <si>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</si>
  <si>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</si>
  <si>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</si>
  <si>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</si>
  <si>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</si>
  <si>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</si>
  <si>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</si>
  <si>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</si>
  <si>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</si>
  <si>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</si>
  <si>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</si>
  <si>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</si>
  <si>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</si>
  <si>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</si>
  <si>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</si>
  <si>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</si>
  <si>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</si>
  <si>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</si>
  <si>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</si>
  <si>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</si>
  <si>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</si>
  <si>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</si>
  <si>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</si>
  <si>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</si>
  <si>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</si>
  <si>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</si>
  <si>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</si>
  <si>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</si>
  <si>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</si>
  <si>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</si>
  <si>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</si>
  <si>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</si>
  <si>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</si>
  <si>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</si>
  <si>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</si>
  <si>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</si>
  <si>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</si>
  <si>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</si>
  <si>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</si>
  <si>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</si>
  <si>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</si>
  <si>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</si>
  <si>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</si>
  <si>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</si>
  <si>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</si>
  <si>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</si>
  <si>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</si>
  <si>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</si>
  <si>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</si>
  <si>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</si>
  <si>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</si>
  <si>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</si>
  <si>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</si>
  <si>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</si>
  <si>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</si>
  <si>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</si>
  <si>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</si>
  <si>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</si>
  <si>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</si>
  <si>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</si>
  <si>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</si>
  <si>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</si>
  <si>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</si>
  <si>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</si>
  <si>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</si>
  <si>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</si>
  <si>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</si>
  <si>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</si>
  <si>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</si>
  <si>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</si>
  <si>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</si>
  <si>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</si>
  <si>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</si>
  <si>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</si>
  <si>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</si>
  <si>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</si>
  <si>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</si>
  <si>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</si>
  <si>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</si>
  <si>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</si>
  <si>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</si>
  <si>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</si>
  <si>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</si>
  <si>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</si>
  <si>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</si>
  <si>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</si>
  <si>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</si>
  <si>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</si>
  <si>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</si>
  <si>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</si>
  <si>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</si>
  <si>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</si>
  <si>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</si>
  <si>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</si>
  <si>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</si>
  <si>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</si>
  <si>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</si>
  <si>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</si>
  <si>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</si>
  <si>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</si>
  <si>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</si>
  <si>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</si>
  <si>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</si>
  <si>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</si>
  <si>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</si>
  <si>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</si>
  <si>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</si>
  <si>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</si>
  <si>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</si>
  <si>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</si>
  <si>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</si>
  <si>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</si>
  <si>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</si>
  <si>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</si>
  <si>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</si>
  <si>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</si>
  <si>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</si>
  <si>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</si>
  <si>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</si>
  <si>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</si>
  <si>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</si>
  <si>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</si>
  <si>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</si>
  <si>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</si>
  <si>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</si>
  <si>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</si>
  <si>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</si>
  <si>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</si>
  <si>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</si>
  <si>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</si>
  <si>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</si>
  <si>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</si>
  <si>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</si>
  <si>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</si>
  <si>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</si>
  <si>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</si>
  <si>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</si>
  <si>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</si>
  <si>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</si>
  <si>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</si>
  <si>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</si>
  <si>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</si>
  <si>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</si>
  <si>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</si>
  <si>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</si>
  <si>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</si>
  <si>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</si>
  <si>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</si>
  <si>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</si>
  <si>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</si>
  <si>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</si>
  <si>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</si>
  <si>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</si>
  <si>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</si>
  <si>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</si>
  <si>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</si>
  <si>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</si>
  <si>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</si>
  <si>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</si>
  <si>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</si>
  <si>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</si>
  <si>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</si>
  <si>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</si>
  <si>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</si>
  <si>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</si>
  <si>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</si>
  <si>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</si>
  <si>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</si>
  <si>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</si>
  <si>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</si>
  <si>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</si>
  <si>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</si>
  <si>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</si>
  <si>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</si>
  <si>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</si>
  <si>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</si>
  <si>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</si>
  <si>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</si>
  <si>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</si>
  <si>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</si>
  <si>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</si>
  <si>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</si>
  <si>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</si>
  <si>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</si>
  <si>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</si>
  <si>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</si>
  <si>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</si>
  <si>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</si>
  <si>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</si>
  <si>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</si>
  <si>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</si>
  <si>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</si>
  <si>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</si>
  <si>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</si>
  <si>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</si>
  <si>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</si>
  <si>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</si>
  <si>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</si>
  <si>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</si>
  <si>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</si>
  <si>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</si>
  <si>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</si>
  <si>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</si>
  <si>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</si>
  <si>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</si>
  <si>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</si>
  <si>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</si>
  <si>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</si>
  <si>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</si>
  <si>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</si>
  <si>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</si>
  <si>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</si>
  <si>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</si>
  <si>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</si>
  <si>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</si>
  <si>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</si>
  <si>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</si>
  <si>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</si>
  <si>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</si>
  <si>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</si>
  <si>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</si>
  <si>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</si>
  <si>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</si>
  <si>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</si>
  <si>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</si>
  <si>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</si>
  <si>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</si>
  <si>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</si>
  <si>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</si>
  <si>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</si>
  <si>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</si>
  <si>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</si>
  <si>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</si>
  <si>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</si>
  <si>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</si>
  <si>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</si>
  <si>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</si>
  <si>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</si>
  <si>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</si>
  <si>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</si>
  <si>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</si>
  <si>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</si>
  <si>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</si>
  <si>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</si>
  <si>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</si>
  <si>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</si>
  <si>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</si>
  <si>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</si>
  <si>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</si>
  <si>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</si>
  <si>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</si>
  <si>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</si>
  <si>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</si>
  <si>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</si>
  <si>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</si>
  <si>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</si>
  <si>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</si>
  <si>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</si>
  <si>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</si>
  <si>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</si>
  <si>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</si>
  <si>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</si>
  <si>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</si>
  <si>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</si>
  <si>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</si>
  <si>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</si>
  <si>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</si>
  <si>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</si>
  <si>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</si>
  <si>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</si>
  <si>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</si>
  <si>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</si>
  <si>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</si>
  <si>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</si>
  <si>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</si>
  <si>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</si>
  <si>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</si>
  <si>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</si>
  <si>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</si>
  <si>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</si>
  <si>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</si>
  <si>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</si>
  <si>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</si>
  <si>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</si>
  <si>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</si>
  <si>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</si>
  <si>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</si>
  <si>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</si>
  <si>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</si>
  <si>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</si>
  <si>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</si>
  <si>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</si>
  <si>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</si>
  <si>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</si>
  <si>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</si>
  <si>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</si>
  <si>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</si>
  <si>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</si>
  <si>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</si>
  <si>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</si>
  <si>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</si>
  <si>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</si>
  <si>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</si>
  <si>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</si>
  <si>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</si>
  <si>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</si>
  <si>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</si>
  <si>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</si>
  <si>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</si>
  <si>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</si>
  <si>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</si>
  <si>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</si>
  <si>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</si>
  <si>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</si>
  <si>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</si>
  <si>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</si>
  <si>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</si>
  <si>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</si>
  <si>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</si>
  <si>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</si>
  <si>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</si>
  <si>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</si>
  <si>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</si>
  <si>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</si>
  <si>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</si>
  <si>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</si>
  <si>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</si>
  <si>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</si>
  <si>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</si>
  <si>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</si>
  <si>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</si>
  <si>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</si>
  <si>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</si>
  <si>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</si>
  <si>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</si>
  <si>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</si>
  <si>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</si>
  <si>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</si>
  <si>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</si>
  <si>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</si>
  <si>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</si>
  <si>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</si>
  <si>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</si>
  <si>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</si>
  <si>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</si>
  <si>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</si>
  <si>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</si>
  <si>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</si>
  <si>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</si>
  <si>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</si>
  <si>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</si>
  <si>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</si>
  <si>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</si>
  <si>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</si>
  <si>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</si>
  <si>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</si>
  <si>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</si>
  <si>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</si>
  <si>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</si>
  <si>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</si>
  <si>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</si>
  <si>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</si>
  <si>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</si>
  <si>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</si>
  <si>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</si>
  <si>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</si>
  <si>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</si>
  <si>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</si>
  <si>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</si>
  <si>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</si>
  <si>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</si>
  <si>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</si>
  <si>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</si>
  <si>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</si>
  <si>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</si>
  <si>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</si>
  <si>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</si>
  <si>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</si>
  <si>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</si>
  <si>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</si>
  <si>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</si>
  <si>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</si>
  <si>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</si>
  <si>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</si>
  <si>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</si>
  <si>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</si>
  <si>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</si>
  <si>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</si>
  <si>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</si>
  <si>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</si>
  <si>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</si>
  <si>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</si>
  <si>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</si>
  <si>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</si>
  <si>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</si>
  <si>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</si>
  <si>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</si>
  <si>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</si>
  <si>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</si>
  <si>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</si>
  <si>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</si>
  <si>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</si>
  <si>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</si>
  <si>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</si>
  <si>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</si>
  <si>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</si>
  <si>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</si>
  <si>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</si>
  <si>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</si>
  <si>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</si>
  <si>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</si>
  <si>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</si>
  <si>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</si>
  <si>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</si>
  <si>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</si>
  <si>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</si>
  <si>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</si>
  <si>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</si>
  <si>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</si>
  <si>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</si>
  <si>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</si>
  <si>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</si>
  <si>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</si>
  <si>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</si>
  <si>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</si>
  <si>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</si>
  <si>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</si>
  <si>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</si>
  <si>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</si>
  <si>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</si>
  <si>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</si>
  <si>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</si>
  <si>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</si>
  <si>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</si>
  <si>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</si>
  <si>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</si>
  <si>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</si>
  <si>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</si>
  <si>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</si>
  <si>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</si>
  <si>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</si>
  <si>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</si>
  <si>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</si>
  <si>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</si>
  <si>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</si>
  <si>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</si>
  <si>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</si>
  <si>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</si>
  <si>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</si>
  <si>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</si>
  <si>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</si>
  <si>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</si>
  <si>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</si>
  <si>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</si>
  <si>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</si>
  <si>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</si>
  <si>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</si>
  <si>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</si>
  <si>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</si>
  <si>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</si>
  <si>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</si>
  <si>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</si>
  <si>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</si>
  <si>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</si>
  <si>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</si>
  <si>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</si>
  <si>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</si>
  <si>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</si>
  <si>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</si>
  <si>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</si>
  <si>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</si>
  <si>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</si>
  <si>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</si>
  <si>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</si>
  <si>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</si>
  <si>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</si>
  <si>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</si>
  <si>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</si>
  <si>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</si>
  <si>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</si>
  <si>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</si>
  <si>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</si>
  <si>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</si>
  <si>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</si>
  <si>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</si>
  <si>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</si>
  <si>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</si>
  <si>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</si>
  <si>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</si>
  <si>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</si>
  <si>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</si>
  <si>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</si>
  <si>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</si>
  <si>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</si>
  <si>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</si>
  <si>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</si>
  <si>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</si>
  <si>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</si>
  <si>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</si>
  <si>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</si>
  <si>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</si>
  <si>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</si>
  <si>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</si>
  <si>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</si>
  <si>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</si>
  <si>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</si>
  <si>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</si>
  <si>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</si>
  <si>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</si>
  <si>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</si>
  <si>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</si>
  <si>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</si>
  <si>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</si>
  <si>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</si>
  <si>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</si>
  <si>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</si>
  <si>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</si>
  <si>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</si>
  <si>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</si>
  <si>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</si>
  <si>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</si>
  <si>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</si>
  <si>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</si>
  <si>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</si>
  <si>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</si>
  <si>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</si>
  <si>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</si>
  <si>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</si>
  <si>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</si>
  <si>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</si>
  <si>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</si>
  <si>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</si>
  <si>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</si>
  <si>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</si>
  <si>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</si>
  <si>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</si>
  <si>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</si>
  <si>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</si>
  <si>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</si>
  <si>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</si>
  <si>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</si>
  <si>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</si>
  <si>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</si>
  <si>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</si>
  <si>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</si>
  <si>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</si>
  <si>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</si>
  <si>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</si>
  <si>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</si>
  <si>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</si>
  <si>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</si>
  <si>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</si>
  <si>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</si>
  <si>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</si>
  <si>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</si>
  <si>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</si>
  <si>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</si>
  <si>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</si>
  <si>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</si>
  <si>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</si>
  <si>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</si>
  <si>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</si>
  <si>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</si>
  <si>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</si>
  <si>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</si>
  <si>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</si>
  <si>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</si>
  <si>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</si>
  <si>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</si>
  <si>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</si>
  <si>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</si>
  <si>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</si>
  <si>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</si>
  <si>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</si>
  <si>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</si>
  <si>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</si>
  <si>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</si>
  <si>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</si>
  <si>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</si>
  <si>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</si>
  <si>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</si>
  <si>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</si>
  <si>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</si>
  <si>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</si>
  <si>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</si>
  <si>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</si>
  <si>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</si>
  <si>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</si>
  <si>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</si>
  <si>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</si>
  <si>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</si>
  <si>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</si>
  <si>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</si>
  <si>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</si>
  <si>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</si>
  <si>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</si>
  <si>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</si>
  <si>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</si>
  <si>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</si>
  <si>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</si>
  <si>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</si>
  <si>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</si>
  <si>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</si>
  <si>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</si>
  <si>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</si>
  <si>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</si>
  <si>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</si>
  <si>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</si>
  <si>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</si>
  <si>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</si>
  <si>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</si>
  <si>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</si>
  <si>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</si>
  <si>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</si>
  <si>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</si>
  <si>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</si>
  <si>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</si>
  <si>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</si>
  <si>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</si>
  <si>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</si>
  <si>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</si>
  <si>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</si>
  <si>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</si>
  <si>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</si>
  <si>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</si>
  <si>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</si>
  <si>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</si>
  <si>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</si>
  <si>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</si>
  <si>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</si>
  <si>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</si>
  <si>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</si>
  <si>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</si>
  <si>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</si>
  <si>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</si>
  <si>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</si>
  <si>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</si>
  <si>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</si>
  <si>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</si>
  <si>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</si>
  <si>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</si>
  <si>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</si>
  <si>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</si>
  <si>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</si>
  <si>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</si>
  <si>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</si>
  <si>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</si>
  <si>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</si>
  <si>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</si>
  <si>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</si>
  <si>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</si>
  <si>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</si>
  <si>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</si>
  <si>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</si>
  <si>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</si>
  <si>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</si>
  <si>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</si>
  <si>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</si>
  <si>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</si>
  <si>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</si>
  <si>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</si>
  <si>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</si>
  <si>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</si>
  <si>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</si>
  <si>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</si>
  <si>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</si>
  <si>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</si>
  <si>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</si>
  <si>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</si>
  <si>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</si>
  <si>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</si>
  <si>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</si>
  <si>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</si>
  <si>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</si>
  <si>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</si>
  <si>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</si>
  <si>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</si>
  <si>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</si>
  <si>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</si>
  <si>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</si>
  <si>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</si>
  <si>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</si>
  <si>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</si>
  <si>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</si>
  <si>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</si>
  <si>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</si>
  <si>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</si>
  <si>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</si>
  <si>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</si>
  <si>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</si>
  <si>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</si>
  <si>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</si>
  <si>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</si>
  <si>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</si>
  <si>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</si>
  <si>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</si>
  <si>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</si>
  <si>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</si>
  <si>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</si>
  <si>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</si>
  <si>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</si>
  <si>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</si>
  <si>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</si>
  <si>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</si>
  <si>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</si>
  <si>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</si>
  <si>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</si>
  <si>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</si>
  <si>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</si>
  <si>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</si>
  <si>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</si>
  <si>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</si>
  <si>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</si>
  <si>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</si>
  <si>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</si>
  <si>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</si>
  <si>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</si>
  <si>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</si>
  <si>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</si>
  <si>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</si>
  <si>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</si>
  <si>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</si>
  <si>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</si>
  <si>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</si>
  <si>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</si>
  <si>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</si>
  <si>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</si>
  <si>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</si>
  <si>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</si>
  <si>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</si>
  <si>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</si>
  <si>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</si>
  <si>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</si>
  <si>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</si>
  <si>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</si>
  <si>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</si>
  <si>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</si>
  <si>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</si>
  <si>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</si>
  <si>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</si>
  <si>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</si>
  <si>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</si>
  <si>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</si>
  <si>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</si>
  <si>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</si>
  <si>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</si>
  <si>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</si>
  <si>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</si>
  <si>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</si>
  <si>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</si>
  <si>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</si>
  <si>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</si>
  <si>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</si>
  <si>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</si>
  <si>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</si>
  <si>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</si>
  <si>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</si>
  <si>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</si>
  <si>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</si>
  <si>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</si>
  <si>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</si>
  <si>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</si>
  <si>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</si>
  <si>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</si>
  <si>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</si>
  <si>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</si>
  <si>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</si>
  <si>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</si>
  <si>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</si>
  <si>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</si>
  <si>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</si>
  <si>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</si>
  <si>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</si>
  <si>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</si>
  <si>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</si>
  <si>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</si>
  <si>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</si>
  <si>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</si>
  <si>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</si>
  <si>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</si>
  <si>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</si>
  <si>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</si>
  <si>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</si>
  <si>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</si>
  <si>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</si>
  <si>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</si>
  <si>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</si>
  <si>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</si>
  <si>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</si>
  <si>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</si>
  <si>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</si>
  <si>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</si>
  <si>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</si>
  <si>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</si>
  <si>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</si>
  <si>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</si>
  <si>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</si>
  <si>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</si>
  <si>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</si>
  <si>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</si>
  <si>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</si>
  <si>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</si>
  <si>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</si>
  <si>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</si>
  <si>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</si>
  <si>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</si>
  <si>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</si>
  <si>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</si>
  <si>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</si>
  <si>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</si>
  <si>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</si>
  <si>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</si>
  <si>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</si>
  <si>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</si>
  <si>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</si>
  <si>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</si>
  <si>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</si>
  <si>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</si>
  <si>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</si>
  <si>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</si>
  <si>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</si>
  <si>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</si>
  <si>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</si>
  <si>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</si>
  <si>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</si>
  <si>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</si>
  <si>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</si>
  <si>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</si>
  <si>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</si>
  <si>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</si>
  <si>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</si>
  <si>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</si>
  <si>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</si>
  <si>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</si>
  <si>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</si>
  <si>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</si>
  <si>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</si>
  <si>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</si>
  <si>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</si>
  <si>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</si>
  <si>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</si>
  <si>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</si>
  <si>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</si>
  <si>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</si>
  <si>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</si>
  <si>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</si>
  <si>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</si>
  <si>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</si>
  <si>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</si>
  <si>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</si>
  <si>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</si>
  <si>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</si>
  <si>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</si>
  <si>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</si>
  <si>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</si>
  <si>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</si>
  <si>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</si>
  <si>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</si>
  <si>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</si>
  <si>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</si>
  <si>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</si>
  <si>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</si>
  <si>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</si>
  <si>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</si>
  <si>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</si>
  <si>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</si>
  <si>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</si>
  <si>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</si>
  <si>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</si>
  <si>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</si>
  <si>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</si>
  <si>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</si>
  <si>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</si>
  <si>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</si>
  <si>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</si>
  <si>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</si>
  <si>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</si>
  <si>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</si>
  <si>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</si>
  <si>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</si>
  <si>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</si>
  <si>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</si>
  <si>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</si>
  <si>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</si>
  <si>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</si>
  <si>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</si>
  <si>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</si>
  <si>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</si>
  <si>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</si>
  <si>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</si>
  <si>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</si>
  <si>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</si>
  <si>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</si>
  <si>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</si>
  <si>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</si>
  <si>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</si>
  <si>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</si>
  <si>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</si>
  <si>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</si>
  <si>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</si>
  <si>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</si>
  <si>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</si>
  <si>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</si>
  <si>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</si>
  <si>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</si>
  <si>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</si>
  <si>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</si>
  <si>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</si>
  <si>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</si>
  <si>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</si>
  <si>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</si>
  <si>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</si>
  <si>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</si>
  <si>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</si>
  <si>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</si>
  <si>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</si>
  <si>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</si>
  <si>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</si>
  <si>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</si>
  <si>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</si>
  <si>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</si>
  <si>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</si>
  <si>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</si>
  <si>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</si>
  <si>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</si>
  <si>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</si>
  <si>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</si>
  <si>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</si>
  <si>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</si>
  <si>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</si>
  <si>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</si>
  <si>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</si>
  <si>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</si>
  <si>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</si>
  <si>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</si>
  <si>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</si>
  <si>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</si>
  <si>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</si>
  <si>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</si>
  <si>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</si>
  <si>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</si>
  <si>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</si>
  <si>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</si>
  <si>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</si>
  <si>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</si>
  <si>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</si>
  <si>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</si>
  <si>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</si>
  <si>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</si>
  <si>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</si>
  <si>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</si>
  <si>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</si>
  <si>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</si>
  <si>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</si>
  <si>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</si>
  <si>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</si>
  <si>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</si>
  <si>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</si>
  <si>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</si>
  <si>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</si>
  <si>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</si>
  <si>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</si>
  <si>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</si>
  <si>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</si>
  <si>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</si>
  <si>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</si>
  <si>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</si>
  <si>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</si>
  <si>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</si>
  <si>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</si>
  <si>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</si>
  <si>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</si>
  <si>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</si>
  <si>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</si>
  <si>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</si>
  <si>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</si>
  <si>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</si>
  <si>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</si>
  <si>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</si>
  <si>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</si>
  <si>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</si>
  <si>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</si>
  <si>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</si>
  <si>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</si>
  <si>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</si>
  <si>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</si>
  <si>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</si>
  <si>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</si>
  <si>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</si>
  <si>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</si>
  <si>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</si>
  <si>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</si>
  <si>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</si>
  <si>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</si>
  <si>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</si>
  <si>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</si>
  <si>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</si>
  <si>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</si>
  <si>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</si>
  <si>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</si>
  <si>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</si>
  <si>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</si>
  <si>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</si>
  <si>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</si>
  <si>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</si>
  <si>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</si>
  <si>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</si>
  <si>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</si>
  <si>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</si>
  <si>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</si>
  <si>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</si>
  <si>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</si>
  <si>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</si>
  <si>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</si>
  <si>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</si>
  <si>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</si>
  <si>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</si>
  <si>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</si>
  <si>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</si>
  <si>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</si>
  <si>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</si>
  <si>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</si>
  <si>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</si>
  <si>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</si>
  <si>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</si>
  <si>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</si>
  <si>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</si>
  <si>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</si>
  <si>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</si>
  <si>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</si>
  <si>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</si>
  <si>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</si>
  <si>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</si>
  <si>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</si>
  <si>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</si>
  <si>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</si>
  <si>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</si>
  <si>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</si>
  <si>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</si>
  <si>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</si>
  <si>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</si>
  <si>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</si>
  <si>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</si>
  <si>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</si>
  <si>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</si>
  <si>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</si>
  <si>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</si>
  <si>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</si>
  <si>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</si>
  <si>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</si>
  <si>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</si>
  <si>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</si>
  <si>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</si>
  <si>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</si>
  <si>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</si>
  <si>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</si>
  <si>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</si>
  <si>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</si>
  <si>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</si>
  <si>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</si>
  <si>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</si>
  <si>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</si>
  <si>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</si>
  <si>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</si>
  <si>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</si>
  <si>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</si>
  <si>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</si>
  <si>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</si>
  <si>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</si>
  <si>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</si>
  <si>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</si>
  <si>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</si>
  <si>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</si>
  <si>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</si>
  <si>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</si>
  <si>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</si>
  <si>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</si>
  <si>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</si>
  <si>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</si>
  <si>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</si>
  <si>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</si>
  <si>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</si>
  <si>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</si>
  <si>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</si>
  <si>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</si>
  <si>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</si>
  <si>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</si>
  <si>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</si>
  <si>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</si>
  <si>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</si>
  <si>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</si>
  <si>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</si>
  <si>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</si>
  <si>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</si>
  <si>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</si>
  <si>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</si>
  <si>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</si>
  <si>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</si>
  <si>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</si>
  <si>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</si>
  <si>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</si>
  <si>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</si>
  <si>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</si>
  <si>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</si>
  <si>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</si>
  <si>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</si>
  <si>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</si>
  <si>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</si>
  <si>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</si>
  <si>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</si>
  <si>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</si>
  <si>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</si>
  <si>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</si>
  <si>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</si>
  <si>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</si>
  <si>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</si>
  <si>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</si>
  <si>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</si>
  <si>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</si>
  <si>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</si>
  <si>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</si>
  <si>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</si>
  <si>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</si>
  <si>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</si>
  <si>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</si>
  <si>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</si>
  <si>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</si>
  <si>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</si>
  <si>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</si>
  <si>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</si>
  <si>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</si>
  <si>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</si>
  <si>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</si>
  <si>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</si>
  <si>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</si>
  <si>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</si>
  <si>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</si>
  <si>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</si>
  <si>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</si>
  <si>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</si>
  <si>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</si>
  <si>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</si>
  <si>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</si>
  <si>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</si>
  <si>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</si>
  <si>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</si>
  <si>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</si>
  <si>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</si>
  <si>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</si>
  <si>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</si>
  <si>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</si>
  <si>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</si>
  <si>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</si>
  <si>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</si>
  <si>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</si>
  <si>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</si>
  <si>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</si>
  <si>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</si>
  <si>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</si>
  <si>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</si>
  <si>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</si>
  <si>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</si>
  <si>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</si>
  <si>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</si>
  <si>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</si>
  <si>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</si>
  <si>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</si>
  <si>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</si>
  <si>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</si>
  <si>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</si>
  <si>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</si>
  <si>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</si>
  <si>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</si>
  <si>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</si>
  <si>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</si>
  <si>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</si>
  <si>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</si>
  <si>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</si>
  <si>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</si>
  <si>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</si>
  <si>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</si>
  <si>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</si>
  <si>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</si>
  <si>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</si>
  <si>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</si>
  <si>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</si>
  <si>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</si>
  <si>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</si>
  <si>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</si>
  <si>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</si>
  <si>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</si>
  <si>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</si>
  <si>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</si>
  <si>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</si>
  <si>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</si>
  <si>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</si>
  <si>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</si>
  <si>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</si>
  <si>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</si>
  <si>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</si>
  <si>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</si>
  <si>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</si>
  <si>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</si>
  <si>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</si>
  <si>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</si>
  <si>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</si>
  <si>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</si>
  <si>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</si>
  <si>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</si>
  <si>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</si>
  <si>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</si>
  <si>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</si>
  <si>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</si>
  <si>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</si>
  <si>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</si>
  <si>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</si>
  <si>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</si>
  <si>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</si>
  <si>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</si>
  <si>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</si>
  <si>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</si>
  <si>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</si>
  <si>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</si>
  <si>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</si>
  <si>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</si>
  <si>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</si>
  <si>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</si>
  <si>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</si>
  <si>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</si>
  <si>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</si>
  <si>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</si>
  <si>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</si>
  <si>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</si>
  <si>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</si>
  <si>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</si>
  <si>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</si>
  <si>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</si>
  <si>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</si>
  <si>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</si>
  <si>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</si>
  <si>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</si>
  <si>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</si>
  <si>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</si>
  <si>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</si>
  <si>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</si>
  <si>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</si>
  <si>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</si>
  <si>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</si>
  <si>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</si>
  <si>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</si>
  <si>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</si>
  <si>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</si>
  <si>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</si>
  <si>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</si>
  <si>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</si>
  <si>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</si>
  <si>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</si>
  <si>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</si>
  <si>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</si>
  <si>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</si>
  <si>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</si>
  <si>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</si>
  <si>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</si>
  <si>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</si>
  <si>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</si>
  <si>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</si>
  <si>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</si>
  <si>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</si>
  <si>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</si>
  <si>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</si>
  <si>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</si>
  <si>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</si>
  <si>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</si>
  <si>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</si>
  <si>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</si>
  <si>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</si>
  <si>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</si>
  <si>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</si>
  <si>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</si>
  <si>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</si>
  <si>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</si>
  <si>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</si>
  <si>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</si>
  <si>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</si>
  <si>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</si>
  <si>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</si>
  <si>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</si>
  <si>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</si>
  <si>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</si>
  <si>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</si>
  <si>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</si>
  <si>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</si>
  <si>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</si>
  <si>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</si>
  <si>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</si>
  <si>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</si>
  <si>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</si>
  <si>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</si>
  <si>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</si>
  <si>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</si>
  <si>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</si>
  <si>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</si>
  <si>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</si>
  <si>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</si>
  <si>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</si>
  <si>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</si>
  <si>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</si>
  <si>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</si>
  <si>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</si>
  <si>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</si>
  <si>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</si>
  <si>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</si>
  <si>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</si>
  <si>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</si>
  <si>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</si>
  <si>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</si>
  <si>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</si>
  <si>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</si>
  <si>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</si>
  <si>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</si>
  <si>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</si>
  <si>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</si>
  <si>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</si>
  <si>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</si>
  <si>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</si>
  <si>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</si>
  <si>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</si>
  <si>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</si>
  <si>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</si>
  <si>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</si>
  <si>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</si>
  <si>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</si>
  <si>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</si>
  <si>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</si>
  <si>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</si>
  <si>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</si>
  <si>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</si>
  <si>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</si>
  <si>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</si>
  <si>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</si>
  <si>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</si>
  <si>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</si>
  <si>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</si>
  <si>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</si>
  <si>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</si>
  <si>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</si>
  <si>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</si>
  <si>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</si>
  <si>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</si>
  <si>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</si>
  <si>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</si>
  <si>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</si>
  <si>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</si>
  <si>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</si>
  <si>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</si>
  <si>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</si>
  <si>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</si>
  <si>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</si>
  <si>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</si>
  <si>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</si>
  <si>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</si>
  <si>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</si>
  <si>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</si>
  <si>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</si>
  <si>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</si>
  <si>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</si>
  <si>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</si>
  <si>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</si>
  <si>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</si>
  <si>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</si>
  <si>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</si>
  <si>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</si>
  <si>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</si>
  <si>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</si>
  <si>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</si>
  <si>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</si>
  <si>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</si>
  <si>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</si>
  <si>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</si>
  <si>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</si>
  <si>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</si>
  <si>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</si>
  <si>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</si>
  <si>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</si>
  <si>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</si>
  <si>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</si>
  <si>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</si>
  <si>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</si>
  <si>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</si>
  <si>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</si>
  <si>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</si>
  <si>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</si>
  <si>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</si>
  <si>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</si>
  <si>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</si>
  <si>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</si>
  <si>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</si>
  <si>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</si>
  <si>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</si>
  <si>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</si>
  <si>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</si>
  <si>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</si>
  <si>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</si>
  <si>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</si>
  <si>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</si>
  <si>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</si>
  <si>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</si>
  <si>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</si>
  <si>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</si>
  <si>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</si>
  <si>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</si>
  <si>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</si>
  <si>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</si>
  <si>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</si>
  <si>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</si>
  <si>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</si>
  <si>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</si>
  <si>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</si>
  <si>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</si>
  <si>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</si>
  <si>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</si>
  <si>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</si>
  <si>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</si>
  <si>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</si>
  <si>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</si>
  <si>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</si>
  <si>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</si>
  <si>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</si>
  <si>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</si>
  <si>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</si>
  <si>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</si>
  <si>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</si>
  <si>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</si>
  <si>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</si>
  <si>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</si>
  <si>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</si>
  <si>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</si>
  <si>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</si>
  <si>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</si>
  <si>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</si>
  <si>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</si>
  <si>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</si>
  <si>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</si>
  <si>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</si>
  <si>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</si>
  <si>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</si>
  <si>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</si>
  <si>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</si>
  <si>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</si>
  <si>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</si>
  <si>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</si>
  <si>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</si>
  <si>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</si>
  <si>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</si>
  <si>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</si>
  <si>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</si>
  <si>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</si>
  <si>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</si>
  <si>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</si>
  <si>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</si>
  <si>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</si>
  <si>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</si>
  <si>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</si>
  <si>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</si>
  <si>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</si>
  <si>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</si>
  <si>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</si>
  <si>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</si>
  <si>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</si>
  <si>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</si>
  <si>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</si>
  <si>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</si>
  <si>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</si>
  <si>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</si>
  <si>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</si>
  <si>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</si>
  <si>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</si>
  <si>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</si>
  <si>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</si>
  <si>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</si>
  <si>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</si>
  <si>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</si>
  <si>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</si>
  <si>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</si>
  <si>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</si>
  <si>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</si>
  <si>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</si>
  <si>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</si>
  <si>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</si>
  <si>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</si>
  <si>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</si>
  <si>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</si>
  <si>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</si>
  <si>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</si>
  <si>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</si>
  <si>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</si>
  <si>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</si>
  <si>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</si>
  <si>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</si>
  <si>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</si>
  <si>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</si>
  <si>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</si>
  <si>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</si>
  <si>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</si>
  <si>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</si>
  <si>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</si>
  <si>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</si>
  <si>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</si>
  <si>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</si>
  <si>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</si>
  <si>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</si>
  <si>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</si>
  <si>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</si>
  <si>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</si>
  <si>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</si>
  <si>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</si>
  <si>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</si>
  <si>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</si>
  <si>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</si>
  <si>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</si>
  <si>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</si>
  <si>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</si>
  <si>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</si>
  <si>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</si>
  <si>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</si>
  <si>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</si>
  <si>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</si>
  <si>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</si>
  <si>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</si>
  <si>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</si>
  <si>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</si>
  <si>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</si>
  <si>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</si>
  <si>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</si>
  <si>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</si>
  <si>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</si>
  <si>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</si>
  <si>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</si>
  <si>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</si>
  <si>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</si>
  <si>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</si>
  <si>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</si>
  <si>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</si>
  <si>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</si>
  <si>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</si>
  <si>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</si>
  <si>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</si>
  <si>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</si>
  <si>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</si>
  <si>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</si>
  <si>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</si>
  <si>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</si>
  <si>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</si>
  <si>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</si>
  <si>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</si>
  <si>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</si>
  <si>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</si>
  <si>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</si>
  <si>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</si>
  <si>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</si>
  <si>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</si>
  <si>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</si>
  <si>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</si>
  <si>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</si>
  <si>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</si>
  <si>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</si>
  <si>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</si>
  <si>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</si>
  <si>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</si>
  <si>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</si>
  <si>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</si>
  <si>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</si>
  <si>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</si>
  <si>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</si>
  <si>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</si>
  <si>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</si>
  <si>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</si>
  <si>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</si>
  <si>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</si>
  <si>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</si>
  <si>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</si>
  <si>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</si>
  <si>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</si>
  <si>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</si>
  <si>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</si>
  <si>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</si>
  <si>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</si>
  <si>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</si>
  <si>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</si>
  <si>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</si>
  <si>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</si>
  <si>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</si>
  <si>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</si>
  <si>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</si>
  <si>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</si>
  <si>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</si>
  <si>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</si>
  <si>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</si>
  <si>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</si>
  <si>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</si>
  <si>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</si>
  <si>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</si>
  <si>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</si>
  <si>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</si>
  <si>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</si>
  <si>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</si>
  <si>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</si>
  <si>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</si>
  <si>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</si>
  <si>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</si>
  <si>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</si>
  <si>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</si>
  <si>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</si>
  <si>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</si>
  <si>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</si>
  <si>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</si>
  <si>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</si>
  <si>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</si>
  <si>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</si>
  <si>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</si>
  <si>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</si>
  <si>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</si>
  <si>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</si>
  <si>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</si>
  <si>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</si>
  <si>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</si>
  <si>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</si>
  <si>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</si>
  <si>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</si>
  <si>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</si>
  <si>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</si>
  <si>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</si>
  <si>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</si>
  <si>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</si>
  <si>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</si>
  <si>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</si>
  <si>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</si>
  <si>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</si>
  <si>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</si>
  <si>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</si>
  <si>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</si>
  <si>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</si>
  <si>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</si>
  <si>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</si>
  <si>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</si>
  <si>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</si>
  <si>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</si>
  <si>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</si>
  <si>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</si>
  <si>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</si>
  <si>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</si>
  <si>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</si>
  <si>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</si>
  <si>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</si>
  <si>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</si>
  <si>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</si>
  <si>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</si>
  <si>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</si>
  <si>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</si>
  <si>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</si>
  <si>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</si>
  <si>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</si>
  <si>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</si>
  <si>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</si>
  <si>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</si>
  <si>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</si>
  <si>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</si>
  <si>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</si>
  <si>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</si>
  <si>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</si>
  <si>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</si>
  <si>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</si>
  <si>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</si>
  <si>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</si>
  <si>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</si>
  <si>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</si>
  <si>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</si>
  <si>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</si>
  <si>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</si>
  <si>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</si>
  <si>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</si>
  <si>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</si>
  <si>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</si>
  <si>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</si>
  <si>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</si>
  <si>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</si>
  <si>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</si>
  <si>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</si>
  <si>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</si>
  <si>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</si>
  <si>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</si>
  <si>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</si>
  <si>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</si>
  <si>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</si>
  <si>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</si>
  <si>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</si>
  <si>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</si>
  <si>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</si>
  <si>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</si>
  <si>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</si>
  <si>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</si>
  <si>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</si>
  <si>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</si>
  <si>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</si>
  <si>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</si>
  <si>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</si>
  <si>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</si>
  <si>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</si>
  <si>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</si>
  <si>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</si>
  <si>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</si>
  <si>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</si>
  <si>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</si>
  <si>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</si>
  <si>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</si>
  <si>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</si>
  <si>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</si>
  <si>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</si>
  <si>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</si>
  <si>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</si>
  <si>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</si>
  <si>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</si>
  <si>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</si>
  <si>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</si>
  <si>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</si>
  <si>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</si>
  <si>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</si>
  <si>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</si>
  <si>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</si>
  <si>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</si>
  <si>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</si>
  <si>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</si>
  <si>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</si>
  <si>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</si>
  <si>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</si>
  <si>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</si>
  <si>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</si>
  <si>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</si>
  <si>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</si>
  <si>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</si>
  <si>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</si>
  <si>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</si>
  <si>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</si>
  <si>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</si>
  <si>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</si>
  <si>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</si>
  <si>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</si>
  <si>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</si>
  <si>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</si>
  <si>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</si>
  <si>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</si>
  <si>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</si>
  <si>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</si>
  <si>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</si>
  <si>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</si>
  <si>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</si>
  <si>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</si>
  <si>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</si>
  <si>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</si>
  <si>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</si>
  <si>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</si>
  <si>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</si>
  <si>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</si>
  <si>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</si>
  <si>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</si>
  <si>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</si>
  <si>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</si>
  <si>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</si>
  <si>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</si>
  <si>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</si>
  <si>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</si>
  <si>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</si>
  <si>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</si>
  <si>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</si>
  <si>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</si>
  <si>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</si>
  <si>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</si>
  <si>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</si>
  <si>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</si>
  <si>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</si>
  <si>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</si>
  <si>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</si>
  <si>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</si>
  <si>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</si>
  <si>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</si>
  <si>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</si>
  <si>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</si>
  <si>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</si>
  <si>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</si>
  <si>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</si>
  <si>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</si>
  <si>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</si>
  <si>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</si>
  <si>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</si>
  <si>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</si>
  <si>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</si>
  <si>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</si>
  <si>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</si>
  <si>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</si>
  <si>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</si>
  <si>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</si>
  <si>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</si>
  <si>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</si>
  <si>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</si>
  <si>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</si>
  <si>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</si>
  <si>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</si>
  <si>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</si>
  <si>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</si>
  <si>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</si>
  <si>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</si>
  <si>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</si>
  <si>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</si>
  <si>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</si>
  <si>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</si>
  <si>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</si>
  <si>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</si>
  <si>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</si>
  <si>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</si>
  <si>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</si>
  <si>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</si>
  <si>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</si>
  <si>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</si>
  <si>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</si>
  <si>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</si>
  <si>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</si>
  <si>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</si>
  <si>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</si>
  <si>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</si>
  <si>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</si>
  <si>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</si>
  <si>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</si>
  <si>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</si>
  <si>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</si>
  <si>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</si>
  <si>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</si>
  <si>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</si>
  <si>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</si>
  <si>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</si>
  <si>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</si>
  <si>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</si>
  <si>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</si>
  <si>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</si>
  <si>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</si>
  <si>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</si>
  <si>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</si>
  <si>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</si>
  <si>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</si>
  <si>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</si>
  <si>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</si>
  <si>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</si>
  <si>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</si>
  <si>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</si>
  <si>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</si>
  <si>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</si>
  <si>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</si>
  <si>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</si>
  <si>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</si>
  <si>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</si>
  <si>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</si>
  <si>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</si>
  <si>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</si>
  <si>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</si>
  <si>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</si>
  <si>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</si>
  <si>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</si>
  <si>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</si>
  <si>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</si>
  <si>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</si>
  <si>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</si>
  <si>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</si>
  <si>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</si>
  <si>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</si>
  <si>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</si>
  <si>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</si>
  <si>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</si>
  <si>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</si>
  <si>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</si>
  <si>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</si>
  <si>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</si>
  <si>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</si>
  <si>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</si>
  <si>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</si>
  <si>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</si>
  <si>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</si>
  <si>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</si>
  <si>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</si>
  <si>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</si>
  <si>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</si>
  <si>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</si>
  <si>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</si>
  <si>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</si>
  <si>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</si>
  <si>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</si>
  <si>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</si>
  <si>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</si>
  <si>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</si>
  <si>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</si>
  <si>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</si>
  <si>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</si>
  <si>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</si>
  <si>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</si>
  <si>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</si>
  <si>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</si>
  <si>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</si>
  <si>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</si>
  <si>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</si>
  <si>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</si>
  <si>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</si>
  <si>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</si>
  <si>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</si>
  <si>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</si>
  <si>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</si>
  <si>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</si>
  <si>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</si>
  <si>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</si>
  <si>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</si>
  <si>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</si>
  <si>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</si>
  <si>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</si>
  <si>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</si>
  <si>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</si>
  <si>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</si>
  <si>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</si>
  <si>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</si>
  <si>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</si>
  <si>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</si>
  <si>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</si>
  <si>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</si>
  <si>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</si>
  <si>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</si>
  <si>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</si>
  <si>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</si>
  <si>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</si>
  <si>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</si>
  <si>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</si>
  <si>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</si>
  <si>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</si>
  <si>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</si>
  <si>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</si>
  <si>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</si>
  <si>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</si>
  <si>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</si>
  <si>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</si>
  <si>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</si>
  <si>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</si>
  <si>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</si>
  <si>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</si>
  <si>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</si>
  <si>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</si>
  <si>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</si>
  <si>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</si>
  <si>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</si>
  <si>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</si>
  <si>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</si>
  <si>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</si>
  <si>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</si>
  <si>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</si>
  <si>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</si>
  <si>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</si>
  <si>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</si>
  <si>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</si>
  <si>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</si>
  <si>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</si>
  <si>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</si>
  <si>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</si>
  <si>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</si>
  <si>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</si>
  <si>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</si>
  <si>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</si>
  <si>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</si>
  <si>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</si>
  <si>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</si>
  <si>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</si>
  <si>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</si>
  <si>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</si>
  <si>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</si>
  <si>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</si>
  <si>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</si>
  <si>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</si>
  <si>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</si>
  <si>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</si>
  <si>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</si>
  <si>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</si>
  <si>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</si>
  <si>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</si>
  <si>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</si>
  <si>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</si>
  <si>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</si>
  <si>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</si>
  <si>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</si>
  <si>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</si>
  <si>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</si>
  <si>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</si>
  <si>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</si>
  <si>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</si>
  <si>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</si>
  <si>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</si>
  <si>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</si>
  <si>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</si>
  <si>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</si>
  <si>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</si>
  <si>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</si>
  <si>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</si>
  <si>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</si>
  <si>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</si>
  <si>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</si>
  <si>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</si>
  <si>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</si>
  <si>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</si>
  <si>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</si>
  <si>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</si>
  <si>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</si>
  <si>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</si>
  <si>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</si>
  <si>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</si>
  <si>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</si>
  <si>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</si>
  <si>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</si>
  <si>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</si>
  <si>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</si>
  <si>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</si>
  <si>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</si>
  <si>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</si>
  <si>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</si>
  <si>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</si>
  <si>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</si>
  <si>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</si>
  <si>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</si>
  <si>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</si>
  <si>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</si>
  <si>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</si>
  <si>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</si>
  <si>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</si>
  <si>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</si>
  <si>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</si>
  <si>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</si>
  <si>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</si>
  <si>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</si>
  <si>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</si>
  <si>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</si>
  <si>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</si>
  <si>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</si>
  <si>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</si>
  <si>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</si>
  <si>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</si>
  <si>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</si>
  <si>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</si>
  <si>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</si>
  <si>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</si>
  <si>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</si>
  <si>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</si>
  <si>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</si>
  <si>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</si>
  <si>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</si>
  <si>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</si>
  <si>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</si>
  <si>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</si>
  <si>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</si>
  <si>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</si>
  <si>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</si>
  <si>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</si>
  <si>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</si>
  <si>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</si>
  <si>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</si>
  <si>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</si>
  <si>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</si>
  <si>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</si>
  <si>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</si>
  <si>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</si>
  <si>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</si>
  <si>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</si>
  <si>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</si>
  <si>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</si>
  <si>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</si>
  <si>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</si>
  <si>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</si>
  <si>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</si>
  <si>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</si>
  <si>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</si>
  <si>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</si>
  <si>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</si>
  <si>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</si>
  <si>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</si>
  <si>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</si>
  <si>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</si>
  <si>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</si>
  <si>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</si>
  <si>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</si>
  <si>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</si>
  <si>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</si>
  <si>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</si>
  <si>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</si>
  <si>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</si>
  <si>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</si>
  <si>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</si>
  <si>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</si>
  <si>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</si>
  <si>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</si>
  <si>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</si>
  <si>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</si>
  <si>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</si>
  <si>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</si>
  <si>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</si>
  <si>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</si>
  <si>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</si>
  <si>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</si>
  <si>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</si>
  <si>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</si>
  <si>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</si>
  <si>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</si>
  <si>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</si>
  <si>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</si>
  <si>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</si>
  <si>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</si>
  <si>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</si>
  <si>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</si>
  <si>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</si>
  <si>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</si>
  <si>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</si>
  <si>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</si>
  <si>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</si>
  <si>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</si>
  <si>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</si>
  <si>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</si>
  <si>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</si>
  <si>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</si>
  <si>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</si>
  <si>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</si>
  <si>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</si>
  <si>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</si>
  <si>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</si>
  <si>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</si>
  <si>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</si>
  <si>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</si>
  <si>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</si>
  <si>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</si>
  <si>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</si>
  <si>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</si>
  <si>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</si>
  <si>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</si>
  <si>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</si>
  <si>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</si>
  <si>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</si>
  <si>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</si>
  <si>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</si>
  <si>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</si>
  <si>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</si>
  <si>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</si>
  <si>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</si>
  <si>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</si>
  <si>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</si>
  <si>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</si>
  <si>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</si>
  <si>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</si>
  <si>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</si>
  <si>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</si>
  <si>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</si>
  <si>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</si>
  <si>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</si>
  <si>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</si>
  <si>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</si>
  <si>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</si>
  <si>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</si>
  <si>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</si>
  <si>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</si>
  <si>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</si>
  <si>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</si>
  <si>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</si>
  <si>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</si>
  <si>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</si>
  <si>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</si>
  <si>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</si>
  <si>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</si>
  <si>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</si>
  <si>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</si>
  <si>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</si>
  <si>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</si>
  <si>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</si>
  <si>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</si>
  <si>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</si>
  <si>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</si>
  <si>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</si>
  <si>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</si>
  <si>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</si>
  <si>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</si>
  <si>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</si>
  <si>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</si>
  <si>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</si>
  <si>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</si>
  <si>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</si>
  <si>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</si>
  <si>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</si>
  <si>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</si>
  <si>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</si>
  <si>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</si>
  <si>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</si>
  <si>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</si>
  <si>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</si>
  <si>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</si>
  <si>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</si>
  <si>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</si>
  <si>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</si>
  <si>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</si>
  <si>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</si>
  <si>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</si>
  <si>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</si>
  <si>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</si>
  <si>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</si>
  <si>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</si>
  <si>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</si>
  <si>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</si>
  <si>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</si>
  <si>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</si>
  <si>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</si>
  <si>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</si>
  <si>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</si>
  <si>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</si>
  <si>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</si>
  <si>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</si>
  <si>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</si>
  <si>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</si>
  <si>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</si>
  <si>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</si>
  <si>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</si>
  <si>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</si>
  <si>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</si>
  <si>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</si>
  <si>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</si>
  <si>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</si>
  <si>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</si>
  <si>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</si>
  <si>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</si>
  <si>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</si>
  <si>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</si>
  <si>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</si>
  <si>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</si>
  <si>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</si>
  <si>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</si>
  <si>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</si>
  <si>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</si>
  <si>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</si>
  <si>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</si>
  <si>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</si>
  <si>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</si>
  <si>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</si>
  <si>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</si>
  <si>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</si>
  <si>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</si>
  <si>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</si>
  <si>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</si>
  <si>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</si>
  <si>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</si>
  <si>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</si>
  <si>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</si>
  <si>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</si>
  <si>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</si>
  <si>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</si>
  <si>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</si>
  <si>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</si>
  <si>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</si>
  <si>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</si>
  <si>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</si>
  <si>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</si>
  <si>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</si>
  <si>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</si>
  <si>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</si>
  <si>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</si>
  <si>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</si>
  <si>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</si>
  <si>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</si>
  <si>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</si>
  <si>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</si>
  <si>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</si>
  <si>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</si>
  <si>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</si>
  <si>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</si>
  <si>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</si>
  <si>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</si>
  <si>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</si>
  <si>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</si>
  <si>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</si>
  <si>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</si>
  <si>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</si>
  <si>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</si>
  <si>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</si>
  <si>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</si>
  <si>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</si>
  <si>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</si>
  <si>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</si>
  <si>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</si>
  <si>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</si>
  <si>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</si>
  <si>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</si>
  <si>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</si>
  <si>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</si>
  <si>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</si>
  <si>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</si>
  <si>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</si>
  <si>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</si>
  <si>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</si>
  <si>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</si>
  <si>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</si>
  <si>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</si>
  <si>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</si>
  <si>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</si>
  <si>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</si>
  <si>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</si>
  <si>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</si>
  <si>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</si>
  <si>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</si>
  <si>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</si>
  <si>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</si>
  <si>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</si>
  <si>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</si>
  <si>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</si>
  <si>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</si>
  <si>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</si>
  <si>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</si>
  <si>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</si>
  <si>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</si>
  <si>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</si>
  <si>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</si>
  <si>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</si>
  <si>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</si>
  <si>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</si>
  <si>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</si>
  <si>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</si>
  <si>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</si>
  <si>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</si>
  <si>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</si>
  <si>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</si>
  <si>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</si>
  <si>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</si>
  <si>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</si>
  <si>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</si>
  <si>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</si>
  <si>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</si>
  <si>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</si>
  <si>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</si>
  <si>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</si>
  <si>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</si>
  <si>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</si>
  <si>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</si>
  <si>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</si>
  <si>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</si>
  <si>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</si>
  <si>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</si>
  <si>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</si>
  <si>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</si>
  <si>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</si>
  <si>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</si>
  <si>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</si>
  <si>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</si>
  <si>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</si>
  <si>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</si>
  <si>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</si>
  <si>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</si>
  <si>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</si>
  <si>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</si>
  <si>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</si>
  <si>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</si>
  <si>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</si>
  <si>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</si>
  <si>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</si>
  <si>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</si>
  <si>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</si>
  <si>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</si>
  <si>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</si>
  <si>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</si>
  <si>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</si>
  <si>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</si>
  <si>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</si>
  <si>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</si>
  <si>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</si>
  <si>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</si>
  <si>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</si>
  <si>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</si>
  <si>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</si>
  <si>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</si>
  <si>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</si>
  <si>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</si>
  <si>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</si>
  <si>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</si>
  <si>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</si>
  <si>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</si>
  <si>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</si>
  <si>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</si>
  <si>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</si>
  <si>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</si>
  <si>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</si>
  <si>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</si>
  <si>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</si>
  <si>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</si>
  <si>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</si>
  <si>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</si>
  <si>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</si>
  <si>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</si>
  <si>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</si>
  <si>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</si>
  <si>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</si>
  <si>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</si>
  <si>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</si>
  <si>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</si>
  <si>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</si>
  <si>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</si>
  <si>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</si>
  <si>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</si>
  <si>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</si>
  <si>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</si>
  <si>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</si>
  <si>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</si>
  <si>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</si>
  <si>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</si>
  <si>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</si>
  <si>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</si>
  <si>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</si>
  <si>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</si>
  <si>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</si>
  <si>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</si>
  <si>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</si>
  <si>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</si>
  <si>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</si>
  <si>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</si>
  <si>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</si>
  <si>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</si>
  <si>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</si>
  <si>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</si>
  <si>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</si>
  <si>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</si>
  <si>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</si>
  <si>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</si>
  <si>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</si>
  <si>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</si>
  <si>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</si>
  <si>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</si>
  <si>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</si>
  <si>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</si>
  <si>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</si>
  <si>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</si>
  <si>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</si>
  <si>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</si>
  <si>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</si>
  <si>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</si>
  <si>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</si>
  <si>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</si>
  <si>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</si>
  <si>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</si>
  <si>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</si>
  <si>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</si>
  <si>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</si>
  <si>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</si>
  <si>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</si>
  <si>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</si>
  <si>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</si>
  <si>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</si>
  <si>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</si>
  <si>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</si>
  <si>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</si>
  <si>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</si>
  <si>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</si>
  <si>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</si>
  <si>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</si>
  <si>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</si>
  <si>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</si>
  <si>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</si>
  <si>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</si>
  <si>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</si>
  <si>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</si>
  <si>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</si>
  <si>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</si>
  <si>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</si>
  <si>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</si>
  <si>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</si>
  <si>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</si>
  <si>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</si>
  <si>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</si>
  <si>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</si>
  <si>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</si>
  <si>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</si>
  <si>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</si>
  <si>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</si>
  <si>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</si>
  <si>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</si>
  <si>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</si>
  <si>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</si>
  <si>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</si>
  <si>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</si>
  <si>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</si>
  <si>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</si>
  <si>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</si>
  <si>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</si>
  <si>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</si>
  <si>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</si>
  <si>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</si>
  <si>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</si>
  <si>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</si>
  <si>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</si>
  <si>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</si>
  <si>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</si>
  <si>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</si>
  <si>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</si>
  <si>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</si>
  <si>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</si>
  <si>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</si>
  <si>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</si>
  <si>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</si>
  <si>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</si>
  <si>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</si>
  <si>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</si>
  <si>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</si>
  <si>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</si>
  <si>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</si>
  <si>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</si>
  <si>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</si>
  <si>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</si>
  <si>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</si>
  <si>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</si>
  <si>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</si>
  <si>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</si>
  <si>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</si>
  <si>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</si>
  <si>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</si>
  <si>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</si>
  <si>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</si>
  <si>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</si>
  <si>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</si>
  <si>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</si>
  <si>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</si>
  <si>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</si>
  <si>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</si>
  <si>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</si>
  <si>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</si>
  <si>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</si>
  <si>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</si>
  <si>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</si>
  <si>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</si>
  <si>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</si>
  <si>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</si>
  <si>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</si>
  <si>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</si>
  <si>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</si>
  <si>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</si>
  <si>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</si>
  <si>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</si>
  <si>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</si>
  <si>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</si>
  <si>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</si>
  <si>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</si>
  <si>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</si>
  <si>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</si>
  <si>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</si>
  <si>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</si>
  <si>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</si>
  <si>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</si>
  <si>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</si>
  <si>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</si>
  <si>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</si>
  <si>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</si>
  <si>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</si>
  <si>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</si>
  <si>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</si>
  <si>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</si>
  <si>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</si>
  <si>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</si>
  <si>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</si>
  <si>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</si>
  <si>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</si>
  <si>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</si>
  <si>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</si>
  <si>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</si>
  <si>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</si>
  <si>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</si>
  <si>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</si>
  <si>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</si>
  <si>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</si>
  <si>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</si>
  <si>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</si>
  <si>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</si>
  <si>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</si>
  <si>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</si>
  <si>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</si>
  <si>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</si>
  <si>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</si>
  <si>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</si>
  <si>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</si>
  <si>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</si>
  <si>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</si>
  <si>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</si>
  <si>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</si>
  <si>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</si>
  <si>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</si>
  <si>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</si>
  <si>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</si>
  <si>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</si>
  <si>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</si>
  <si>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</si>
  <si>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</si>
  <si>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</si>
  <si>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</si>
  <si>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</si>
  <si>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</si>
  <si>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</si>
  <si>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</si>
  <si>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</si>
  <si>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</si>
  <si>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</si>
  <si>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</si>
  <si>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</si>
  <si>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</si>
  <si>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</si>
  <si>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</si>
  <si>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</si>
  <si>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</si>
  <si>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</si>
  <si>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</si>
  <si>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</si>
  <si>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</si>
  <si>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</si>
  <si>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</si>
  <si>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</si>
  <si>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</si>
  <si>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</si>
  <si>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</si>
  <si>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</si>
  <si>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</si>
  <si>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</si>
  <si>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</si>
  <si>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</si>
  <si>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</si>
  <si>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</si>
  <si>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</si>
  <si>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</si>
  <si>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</si>
  <si>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</si>
  <si>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</si>
  <si>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</si>
  <si>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</si>
  <si>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</si>
  <si>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</si>
  <si>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</si>
  <si>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</si>
  <si>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</si>
  <si>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</si>
  <si>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</si>
  <si>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</si>
  <si>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</si>
  <si>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</si>
  <si>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</si>
  <si>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</si>
  <si>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</si>
  <si>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</si>
  <si>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</si>
  <si>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</si>
  <si>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</si>
  <si>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</si>
  <si>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</si>
  <si>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</si>
  <si>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</si>
  <si>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</si>
  <si>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</si>
  <si>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</si>
  <si>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</si>
  <si>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</si>
  <si>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</si>
  <si>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</si>
  <si>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</si>
  <si>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</si>
  <si>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</si>
  <si>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</si>
  <si>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</si>
  <si>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</si>
  <si>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</si>
  <si>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</si>
  <si>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</si>
  <si>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</si>
  <si>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</si>
  <si>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</si>
  <si>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</si>
  <si>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</si>
  <si>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</si>
  <si>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</si>
  <si>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</si>
  <si>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</si>
  <si>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</si>
  <si>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</si>
  <si>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</si>
  <si>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</si>
  <si>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</si>
  <si>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</si>
  <si>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</si>
  <si>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</si>
  <si>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</si>
  <si>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</si>
  <si>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</si>
  <si>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</si>
  <si>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</si>
  <si>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</si>
  <si>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</si>
  <si>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</si>
  <si>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</si>
  <si>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</si>
  <si>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</si>
  <si>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</si>
  <si>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</si>
  <si>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</si>
  <si>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</si>
  <si>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</si>
  <si>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</si>
  <si>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</si>
  <si>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</si>
  <si>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</si>
  <si>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</si>
  <si>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</si>
  <si>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</si>
  <si>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</si>
  <si>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</si>
  <si>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</si>
  <si>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</si>
  <si>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</si>
  <si>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</si>
  <si>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</si>
  <si>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</si>
  <si>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</si>
  <si>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</si>
  <si>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</si>
  <si>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</si>
  <si>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</si>
  <si>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</si>
  <si>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</si>
  <si>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</si>
  <si>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</si>
  <si>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</si>
  <si>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</si>
  <si>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</si>
  <si>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</si>
  <si>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</si>
  <si>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</si>
  <si>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</si>
  <si>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</si>
  <si>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</si>
  <si>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</si>
  <si>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</si>
  <si>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</si>
  <si>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</si>
  <si>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</si>
  <si>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</si>
  <si>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</si>
  <si>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</si>
  <si>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</si>
  <si>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</si>
  <si>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</si>
  <si>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</si>
  <si>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</si>
  <si>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</si>
  <si>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</si>
  <si>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</si>
  <si>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</si>
  <si>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</si>
  <si>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</si>
  <si>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</si>
  <si>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</si>
  <si>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</si>
  <si>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</si>
  <si>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</si>
  <si>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</si>
  <si>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</si>
  <si>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</si>
  <si>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</si>
  <si>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Total</t>
  </si>
  <si>
    <t>2020</t>
  </si>
  <si>
    <t>Jan</t>
  </si>
  <si>
    <t>Dec</t>
  </si>
  <si>
    <t>Years (Order Date)</t>
  </si>
  <si>
    <t>Months (Order Date)</t>
  </si>
  <si>
    <t>Arabica</t>
  </si>
  <si>
    <t>Excelsa</t>
  </si>
  <si>
    <t>Liberica</t>
  </si>
  <si>
    <t>Robusta</t>
  </si>
  <si>
    <t>Sum of Sales</t>
  </si>
  <si>
    <t>COFFEE SALES DASHBOARD</t>
  </si>
  <si>
    <t>COFFEE SALES BY COUNTRY</t>
  </si>
  <si>
    <t>Total sales (USD)</t>
  </si>
  <si>
    <t>Top 10 Customers</t>
  </si>
  <si>
    <t>Total sales $(USD)</t>
  </si>
  <si>
    <t>2021</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</si>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</sst>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quot;kg&quot;"/>
    <numFmt numFmtId="167"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24"/>
      <color theme="0" tint="-4.9989318521683403E-2"/>
      <name val="Calibri (Body)"/>
    </font>
    <font>
      <sz val="11"/>
      <color theme="0" tint="-4.9989318521683403E-2"/>
      <name val="Calibri"/>
      <family val="2"/>
      <scheme val="minor"/>
    </font>
  </fonts>
  <fills count="3">
    <fill>
      <patternFill patternType="none"/>
    </fill>
    <fill>
      <patternFill patternType="gray125"/>
    </fill>
    <fill>
      <patternFill patternType="solid">
        <fgColor rgb="FF40404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center"/>
    </xf>
    <xf numFmtId="0" fontId="0" fillId="0" borderId="0" xfId="0" applyAlignment="1">
      <alignment horizontal="center"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 fontId="0" fillId="0" borderId="0" xfId="0" applyNumberFormat="1"/>
    <xf numFmtId="167" fontId="0" fillId="0" borderId="0" xfId="0" applyNumberFormat="1"/>
    <xf numFmtId="0" fontId="3" fillId="2" borderId="0" xfId="0" applyFont="1" applyFill="1" applyAlignment="1">
      <alignment horizontal="center"/>
    </xf>
    <xf numFmtId="0" fontId="4" fillId="2" borderId="0" xfId="0" applyFont="1" applyFill="1" applyAlignment="1">
      <alignment horizontal="center"/>
    </xf>
  </cellXfs>
  <cellStyles count="2">
    <cellStyle name="Currency" xfId="1" builtinId="4"/>
    <cellStyle name="Normal" xfId="0" builtinId="0"/>
  </cellStyles>
  <dxfs count="23">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A4637"/>
      <color rgb="FFEE7D31"/>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layout>
        <c:manualLayout>
          <c:xMode val="edge"/>
          <c:yMode val="edge"/>
          <c:x val="0.40918018677897822"/>
          <c:y val="2.439024390243902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Sales'!$A$3</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 Sales'!$A$3</c:f>
              <c:multiLvlStrCache>
                <c:ptCount val="3"/>
                <c:lvl>
                  <c:pt idx="0">
                    <c:v>Dec</c:v>
                  </c:pt>
                  <c:pt idx="1">
                    <c:v>Jan</c:v>
                  </c:pt>
                  <c:pt idx="2">
                    <c:v>Feb</c:v>
                  </c:pt>
                </c:lvl>
                <c:lvl>
                  <c:pt idx="0">
                    <c:v>2020</c:v>
                  </c:pt>
                  <c:pt idx="1">
                    <c:v>2021</c:v>
                  </c:pt>
                </c:lvl>
              </c:multiLvlStrCache>
            </c:multiLvlStrRef>
          </c:cat>
          <c:val>
            <c:numRef>
              <c:f>'Total Sales'!$A$3</c:f>
              <c:numCache>
                <c:formatCode>0</c:formatCode>
                <c:ptCount val="3"/>
                <c:pt idx="0">
                  <c:v>95.86</c:v>
                </c:pt>
                <c:pt idx="1">
                  <c:v>258.34499999999997</c:v>
                </c:pt>
                <c:pt idx="2">
                  <c:v>342.19999999999993</c:v>
                </c:pt>
              </c:numCache>
            </c:numRef>
          </c:val>
          <c:smooth val="1"/>
          <c:extLst>
            <c:ext xmlns:c16="http://schemas.microsoft.com/office/drawing/2014/chart" uri="{C3380CC4-5D6E-409C-BE32-E72D297353CC}">
              <c16:uniqueId val="{00000000-CC4B-0C40-A445-33089ED0CBF6}"/>
            </c:ext>
          </c:extLst>
        </c:ser>
        <c:ser>
          <c:idx val="1"/>
          <c:order val="1"/>
          <c:tx>
            <c:strRef>
              <c:f>'Total Sales'!$A$3</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 Sales'!$A$3</c:f>
              <c:multiLvlStrCache>
                <c:ptCount val="3"/>
                <c:lvl>
                  <c:pt idx="0">
                    <c:v>Dec</c:v>
                  </c:pt>
                  <c:pt idx="1">
                    <c:v>Jan</c:v>
                  </c:pt>
                  <c:pt idx="2">
                    <c:v>Feb</c:v>
                  </c:pt>
                </c:lvl>
                <c:lvl>
                  <c:pt idx="0">
                    <c:v>2020</c:v>
                  </c:pt>
                  <c:pt idx="1">
                    <c:v>2021</c:v>
                  </c:pt>
                </c:lvl>
              </c:multiLvlStrCache>
            </c:multiLvlStrRef>
          </c:cat>
          <c:val>
            <c:numRef>
              <c:f>'Total Sales'!$A$3</c:f>
              <c:numCache>
                <c:formatCode>0</c:formatCode>
                <c:ptCount val="3"/>
                <c:pt idx="0">
                  <c:v>484.76</c:v>
                </c:pt>
                <c:pt idx="1">
                  <c:v>139.625</c:v>
                </c:pt>
                <c:pt idx="2">
                  <c:v>284.25</c:v>
                </c:pt>
              </c:numCache>
            </c:numRef>
          </c:val>
          <c:smooth val="1"/>
          <c:extLst>
            <c:ext xmlns:c16="http://schemas.microsoft.com/office/drawing/2014/chart" uri="{C3380CC4-5D6E-409C-BE32-E72D297353CC}">
              <c16:uniqueId val="{00000001-CC4B-0C40-A445-33089ED0CBF6}"/>
            </c:ext>
          </c:extLst>
        </c:ser>
        <c:ser>
          <c:idx val="2"/>
          <c:order val="2"/>
          <c:tx>
            <c:strRef>
              <c:f>'Total Sales'!$A$3</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 Sales'!$A$3</c:f>
              <c:multiLvlStrCache>
                <c:ptCount val="3"/>
                <c:lvl>
                  <c:pt idx="0">
                    <c:v>Dec</c:v>
                  </c:pt>
                  <c:pt idx="1">
                    <c:v>Jan</c:v>
                  </c:pt>
                  <c:pt idx="2">
                    <c:v>Feb</c:v>
                  </c:pt>
                </c:lvl>
                <c:lvl>
                  <c:pt idx="0">
                    <c:v>2020</c:v>
                  </c:pt>
                  <c:pt idx="1">
                    <c:v>2021</c:v>
                  </c:pt>
                </c:lvl>
              </c:multiLvlStrCache>
            </c:multiLvlStrRef>
          </c:cat>
          <c:val>
            <c:numRef>
              <c:f>'Total Sales'!$A$3</c:f>
              <c:numCache>
                <c:formatCode>0</c:formatCode>
                <c:ptCount val="3"/>
                <c:pt idx="0">
                  <c:v>94.169999999999987</c:v>
                </c:pt>
                <c:pt idx="1">
                  <c:v>279.52</c:v>
                </c:pt>
                <c:pt idx="2">
                  <c:v>251.82999999999998</c:v>
                </c:pt>
              </c:numCache>
            </c:numRef>
          </c:val>
          <c:smooth val="1"/>
          <c:extLst>
            <c:ext xmlns:c16="http://schemas.microsoft.com/office/drawing/2014/chart" uri="{C3380CC4-5D6E-409C-BE32-E72D297353CC}">
              <c16:uniqueId val="{00000002-CC4B-0C40-A445-33089ED0CBF6}"/>
            </c:ext>
          </c:extLst>
        </c:ser>
        <c:ser>
          <c:idx val="3"/>
          <c:order val="3"/>
          <c:tx>
            <c:strRef>
              <c:f>'Total Sales'!$A$3</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 Sales'!$A$3</c:f>
              <c:multiLvlStrCache>
                <c:ptCount val="3"/>
                <c:lvl>
                  <c:pt idx="0">
                    <c:v>Dec</c:v>
                  </c:pt>
                  <c:pt idx="1">
                    <c:v>Jan</c:v>
                  </c:pt>
                  <c:pt idx="2">
                    <c:v>Feb</c:v>
                  </c:pt>
                </c:lvl>
                <c:lvl>
                  <c:pt idx="0">
                    <c:v>2020</c:v>
                  </c:pt>
                  <c:pt idx="1">
                    <c:v>2021</c:v>
                  </c:pt>
                </c:lvl>
              </c:multiLvlStrCache>
            </c:multiLvlStrRef>
          </c:cat>
          <c:val>
            <c:numRef>
              <c:f>'Total Sales'!$A$3</c:f>
              <c:numCache>
                <c:formatCode>0</c:formatCode>
                <c:ptCount val="3"/>
                <c:pt idx="0">
                  <c:v>77.10499999999999</c:v>
                </c:pt>
                <c:pt idx="1">
                  <c:v>160.19499999999999</c:v>
                </c:pt>
                <c:pt idx="2">
                  <c:v>80.55</c:v>
                </c:pt>
              </c:numCache>
            </c:numRef>
          </c:val>
          <c:smooth val="1"/>
          <c:extLst>
            <c:ext xmlns:c16="http://schemas.microsoft.com/office/drawing/2014/chart" uri="{C3380CC4-5D6E-409C-BE32-E72D297353CC}">
              <c16:uniqueId val="{00000003-CC4B-0C40-A445-33089ED0CB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4002207"/>
        <c:axId val="324189823"/>
      </c:lineChart>
      <c:catAx>
        <c:axId val="2740022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4189823"/>
        <c:crosses val="autoZero"/>
        <c:auto val="1"/>
        <c:lblAlgn val="ctr"/>
        <c:lblOffset val="100"/>
        <c:noMultiLvlLbl val="0"/>
      </c:catAx>
      <c:valAx>
        <c:axId val="324189823"/>
        <c:scaling>
          <c:orientation val="minMax"/>
        </c:scaling>
        <c:delete val="0"/>
        <c:axPos val="l"/>
        <c:title>
          <c:tx>
            <c:strRef>
              <c:f>'Total Sales'!$A$3</c:f>
              <c:strCache>
                <c:ptCount val="1"/>
                <c:pt idx="0">
                  <c:v>Sum of Sales</c:v>
                </c:pt>
              </c:strCache>
            </c:strRef>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40022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Dashboard.xlsx]Total Sales by Country)!Total Sales</c:name>
    <c:fmtId val="2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Sales by Country</a:t>
            </a:r>
          </a:p>
        </c:rich>
      </c:tx>
      <c:layout>
        <c:manualLayout>
          <c:xMode val="edge"/>
          <c:yMode val="edge"/>
          <c:x val="0.40487242018965092"/>
          <c:y val="2.037029746281714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Country)'!$A$3</c:f>
              <c:strCache>
                <c:ptCount val="1"/>
                <c:pt idx="0">
                  <c:v>Total</c:v>
                </c:pt>
              </c:strCache>
            </c:strRef>
          </c:tx>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by Country)'!$A$3</c:f>
              <c:strCache>
                <c:ptCount val="3"/>
                <c:pt idx="0">
                  <c:v>United States</c:v>
                </c:pt>
                <c:pt idx="1">
                  <c:v>Ireland</c:v>
                </c:pt>
                <c:pt idx="2">
                  <c:v>United Kingdom</c:v>
                </c:pt>
              </c:strCache>
            </c:strRef>
          </c:cat>
          <c:val>
            <c:numRef>
              <c:f>'Total Sales by Country)'!$A$3</c:f>
              <c:numCache>
                <c:formatCode>"$"#,##0</c:formatCode>
                <c:ptCount val="3"/>
                <c:pt idx="0">
                  <c:v>1976.0649999999996</c:v>
                </c:pt>
                <c:pt idx="1">
                  <c:v>478.02499999999998</c:v>
                </c:pt>
                <c:pt idx="2">
                  <c:v>94.32</c:v>
                </c:pt>
              </c:numCache>
            </c:numRef>
          </c:val>
          <c:extLst>
            <c:ext xmlns:c16="http://schemas.microsoft.com/office/drawing/2014/chart" uri="{C3380CC4-5D6E-409C-BE32-E72D297353CC}">
              <c16:uniqueId val="{00000000-2FA4-3B46-81E4-D70C34848702}"/>
            </c:ext>
          </c:extLst>
        </c:ser>
        <c:dLbls>
          <c:dLblPos val="inEnd"/>
          <c:showLegendKey val="0"/>
          <c:showVal val="1"/>
          <c:showCatName val="0"/>
          <c:showSerName val="0"/>
          <c:showPercent val="0"/>
          <c:showBubbleSize val="0"/>
        </c:dLbls>
        <c:gapWidth val="150"/>
        <c:axId val="938106447"/>
        <c:axId val="298187487"/>
      </c:barChart>
      <c:catAx>
        <c:axId val="938106447"/>
        <c:scaling>
          <c:orientation val="minMax"/>
        </c:scaling>
        <c:delete val="0"/>
        <c:axPos val="b"/>
        <c:title>
          <c:tx>
            <c:strRef>
              <c:f>'Total Sales by Country)'!$A$3</c:f>
              <c:strCache>
                <c:ptCount val="1"/>
                <c:pt idx="0">
                  <c:v>Country</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8187487"/>
        <c:crosses val="autoZero"/>
        <c:auto val="1"/>
        <c:lblAlgn val="ctr"/>
        <c:lblOffset val="100"/>
        <c:noMultiLvlLbl val="0"/>
      </c:catAx>
      <c:valAx>
        <c:axId val="298187487"/>
        <c:scaling>
          <c:orientation val="minMax"/>
        </c:scaling>
        <c:delete val="0"/>
        <c:axPos val="l"/>
        <c:majorGridlines>
          <c:spPr>
            <a:ln w="9525" cap="flat" cmpd="sng" algn="ctr">
              <a:solidFill>
                <a:schemeClr val="dk1">
                  <a:lumMod val="15000"/>
                  <a:lumOff val="85000"/>
                </a:schemeClr>
              </a:solidFill>
              <a:round/>
            </a:ln>
            <a:effectLst/>
          </c:spPr>
        </c:majorGridlines>
        <c:title>
          <c:tx>
            <c:strRef>
              <c:f>'Total Sales by Country)'!$B$3</c:f>
              <c:strCache>
                <c:ptCount val="1"/>
                <c:pt idx="0">
                  <c:v>Total sales (USD)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3810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 Customers!Total Sales</c:name>
    <c:fmtId val="2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10 Customers</a:t>
            </a:r>
          </a:p>
        </c:rich>
      </c:tx>
      <c:layout>
        <c:manualLayout>
          <c:xMode val="edge"/>
          <c:yMode val="edge"/>
          <c:x val="0.40487242018965092"/>
          <c:y val="2.037029746281714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Customers'!$A$3</c:f>
              <c:strCache>
                <c:ptCount val="1"/>
                <c:pt idx="0">
                  <c:v>Total</c:v>
                </c:pt>
              </c:strCache>
            </c:strRef>
          </c:tx>
          <c:spPr>
            <a:gradFill flip="none" rotWithShape="1">
              <a:gsLst>
                <a:gs pos="0">
                  <a:schemeClr val="accent2">
                    <a:lumMod val="74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Customers'!$A$3</c:f>
              <c:strCache>
                <c:ptCount val="11"/>
                <c:pt idx="0">
                  <c:v>Cleopatra Goodrum</c:v>
                </c:pt>
                <c:pt idx="1">
                  <c:v>Ezri Hows</c:v>
                </c:pt>
                <c:pt idx="2">
                  <c:v>Constanta Hatfull</c:v>
                </c:pt>
                <c:pt idx="3">
                  <c:v>Olag Baudassi</c:v>
                </c:pt>
                <c:pt idx="4">
                  <c:v>Madelaine Sharples</c:v>
                </c:pt>
                <c:pt idx="5">
                  <c:v>Skipton Morrall</c:v>
                </c:pt>
                <c:pt idx="6">
                  <c:v>Brendan Grece</c:v>
                </c:pt>
                <c:pt idx="7">
                  <c:v>Fiorenze Drogan</c:v>
                </c:pt>
                <c:pt idx="8">
                  <c:v>Dorelia Bury</c:v>
                </c:pt>
                <c:pt idx="9">
                  <c:v>Allis Wilmore</c:v>
                </c:pt>
                <c:pt idx="10">
                  <c:v>Marie-jeanne Redgrave</c:v>
                </c:pt>
              </c:strCache>
            </c:strRef>
          </c:cat>
          <c:val>
            <c:numRef>
              <c:f>'Top Customers'!$A$3</c:f>
              <c:numCache>
                <c:formatCode>"$"#,##0</c:formatCode>
                <c:ptCount val="11"/>
                <c:pt idx="0">
                  <c:v>139.72499999999999</c:v>
                </c:pt>
                <c:pt idx="1">
                  <c:v>114.42499999999998</c:v>
                </c:pt>
                <c:pt idx="2">
                  <c:v>103.49999999999999</c:v>
                </c:pt>
                <c:pt idx="3">
                  <c:v>91.539999999999992</c:v>
                </c:pt>
                <c:pt idx="4">
                  <c:v>89.1</c:v>
                </c:pt>
                <c:pt idx="5">
                  <c:v>77.624999999999986</c:v>
                </c:pt>
                <c:pt idx="6">
                  <c:v>59.4</c:v>
                </c:pt>
                <c:pt idx="7">
                  <c:v>53.699999999999996</c:v>
                </c:pt>
                <c:pt idx="8">
                  <c:v>48.6</c:v>
                </c:pt>
                <c:pt idx="9">
                  <c:v>47.55</c:v>
                </c:pt>
                <c:pt idx="10">
                  <c:v>47.55</c:v>
                </c:pt>
              </c:numCache>
            </c:numRef>
          </c:val>
          <c:extLst>
            <c:ext xmlns:c16="http://schemas.microsoft.com/office/drawing/2014/chart" uri="{C3380CC4-5D6E-409C-BE32-E72D297353CC}">
              <c16:uniqueId val="{00000000-DD54-D84F-AA00-47884F177EEC}"/>
            </c:ext>
          </c:extLst>
        </c:ser>
        <c:dLbls>
          <c:dLblPos val="inBase"/>
          <c:showLegendKey val="0"/>
          <c:showVal val="1"/>
          <c:showCatName val="0"/>
          <c:showSerName val="0"/>
          <c:showPercent val="0"/>
          <c:showBubbleSize val="0"/>
        </c:dLbls>
        <c:gapWidth val="150"/>
        <c:axId val="938106447"/>
        <c:axId val="298187487"/>
      </c:barChart>
      <c:catAx>
        <c:axId val="938106447"/>
        <c:scaling>
          <c:orientation val="minMax"/>
        </c:scaling>
        <c:delete val="0"/>
        <c:axPos val="b"/>
        <c:title>
          <c:tx>
            <c:strRef>
              <c:f>'Top Customers'!$A$3</c:f>
              <c:strCache>
                <c:ptCount val="1"/>
                <c:pt idx="0">
                  <c:v>Customer Name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8187487"/>
        <c:crosses val="autoZero"/>
        <c:auto val="1"/>
        <c:lblAlgn val="ctr"/>
        <c:lblOffset val="100"/>
        <c:noMultiLvlLbl val="0"/>
      </c:catAx>
      <c:valAx>
        <c:axId val="298187487"/>
        <c:scaling>
          <c:orientation val="minMax"/>
        </c:scaling>
        <c:delete val="0"/>
        <c:axPos val="l"/>
        <c:majorGridlines>
          <c:spPr>
            <a:ln w="9525" cap="flat" cmpd="sng" algn="ctr">
              <a:solidFill>
                <a:schemeClr val="dk1">
                  <a:lumMod val="15000"/>
                  <a:lumOff val="85000"/>
                </a:schemeClr>
              </a:solidFill>
              <a:round/>
            </a:ln>
            <a:effectLst/>
          </c:spPr>
        </c:majorGridlines>
        <c:title>
          <c:tx>
            <c:strRef>
              <c:f>'Top Customers'!$B$3</c:f>
              <c:strCache>
                <c:ptCount val="1"/>
                <c:pt idx="0">
                  <c:v>Total sales $(USD)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3810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139700</xdr:rowOff>
    </xdr:from>
    <xdr:to>
      <xdr:col>26</xdr:col>
      <xdr:colOff>0</xdr:colOff>
      <xdr:row>5</xdr:row>
      <xdr:rowOff>0</xdr:rowOff>
    </xdr:to>
    <xdr:sp macro="" textlink="">
      <xdr:nvSpPr>
        <xdr:cNvPr id="7" name="Round Diagonal Corner Rectangle 6">
          <a:extLst>
            <a:ext uri="{FF2B5EF4-FFF2-40B4-BE49-F238E27FC236}">
              <a16:creationId xmlns:a16="http://schemas.microsoft.com/office/drawing/2014/main" id="{DCFB6FCC-5E67-C3D9-45AF-E3E72A08D6EE}"/>
            </a:ext>
          </a:extLst>
        </xdr:cNvPr>
        <xdr:cNvSpPr/>
      </xdr:nvSpPr>
      <xdr:spPr>
        <a:xfrm>
          <a:off x="152400" y="203200"/>
          <a:ext cx="20624800" cy="622300"/>
        </a:xfrm>
        <a:prstGeom prst="round2Diag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a:solidFill>
                <a:srgbClr val="5A4637"/>
              </a:solidFill>
              <a:latin typeface="Eurostile" panose="020B0504020202050204" pitchFamily="34" charset="77"/>
            </a:rPr>
            <a:t>COFFEE SALES DASHBOARD</a:t>
          </a:r>
        </a:p>
      </xdr:txBody>
    </xdr:sp>
    <xdr:clientData/>
  </xdr:twoCellAnchor>
  <xdr:twoCellAnchor>
    <xdr:from>
      <xdr:col>1</xdr:col>
      <xdr:colOff>25400</xdr:colOff>
      <xdr:row>20</xdr:row>
      <xdr:rowOff>50800</xdr:rowOff>
    </xdr:from>
    <xdr:to>
      <xdr:col>15</xdr:col>
      <xdr:colOff>101600</xdr:colOff>
      <xdr:row>49</xdr:row>
      <xdr:rowOff>88900</xdr:rowOff>
    </xdr:to>
    <xdr:graphicFrame macro="">
      <xdr:nvGraphicFramePr>
        <xdr:cNvPr id="8" name="Chart 7">
          <a:extLst>
            <a:ext uri="{FF2B5EF4-FFF2-40B4-BE49-F238E27FC236}">
              <a16:creationId xmlns:a16="http://schemas.microsoft.com/office/drawing/2014/main" id="{5ED7FD55-0123-8040-B4A6-17EEC327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6</xdr:row>
      <xdr:rowOff>114300</xdr:rowOff>
    </xdr:from>
    <xdr:to>
      <xdr:col>14</xdr:col>
      <xdr:colOff>266700</xdr:colOff>
      <xdr:row>13</xdr:row>
      <xdr:rowOff>101600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01FD02CE-0F39-C142-BCBA-D483BA0E8CE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5100" y="1130300"/>
              <a:ext cx="10972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25400</xdr:colOff>
      <xdr:row>13</xdr:row>
      <xdr:rowOff>152401</xdr:rowOff>
    </xdr:from>
    <xdr:to>
      <xdr:col>8</xdr:col>
      <xdr:colOff>203200</xdr:colOff>
      <xdr:row>18</xdr:row>
      <xdr:rowOff>63500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353776CE-BBBD-4B47-8C16-93A3928CC3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292600" y="2501901"/>
              <a:ext cx="18288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13</xdr:row>
      <xdr:rowOff>152401</xdr:rowOff>
    </xdr:from>
    <xdr:to>
      <xdr:col>5</xdr:col>
      <xdr:colOff>673100</xdr:colOff>
      <xdr:row>17</xdr:row>
      <xdr:rowOff>50800</xdr:rowOff>
    </xdr:to>
    <mc:AlternateContent xmlns:mc="http://schemas.openxmlformats.org/markup-compatibility/2006" xmlns:a14="http://schemas.microsoft.com/office/drawing/2010/main">
      <mc:Choice Requires="a14">
        <xdr:graphicFrame macro="">
          <xdr:nvGraphicFramePr>
            <xdr:cNvPr id="11" name="ROAST TYPE">
              <a:extLst>
                <a:ext uri="{FF2B5EF4-FFF2-40B4-BE49-F238E27FC236}">
                  <a16:creationId xmlns:a16="http://schemas.microsoft.com/office/drawing/2014/main" id="{56444679-30F0-6C4F-A3F2-6947319DA89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65100" y="2501901"/>
              <a:ext cx="39497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292100</xdr:colOff>
      <xdr:row>13</xdr:row>
      <xdr:rowOff>152401</xdr:rowOff>
    </xdr:from>
    <xdr:to>
      <xdr:col>10</xdr:col>
      <xdr:colOff>469900</xdr:colOff>
      <xdr:row>19</xdr:row>
      <xdr:rowOff>114300</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B59E21FF-C566-DE4D-A0FE-1A2848D74C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210300" y="2501901"/>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457200</xdr:colOff>
      <xdr:row>6</xdr:row>
      <xdr:rowOff>127000</xdr:rowOff>
    </xdr:from>
    <xdr:to>
      <xdr:col>25</xdr:col>
      <xdr:colOff>584200</xdr:colOff>
      <xdr:row>26</xdr:row>
      <xdr:rowOff>0</xdr:rowOff>
    </xdr:to>
    <xdr:graphicFrame macro="">
      <xdr:nvGraphicFramePr>
        <xdr:cNvPr id="13" name="Chart 12">
          <a:extLst>
            <a:ext uri="{FF2B5EF4-FFF2-40B4-BE49-F238E27FC236}">
              <a16:creationId xmlns:a16="http://schemas.microsoft.com/office/drawing/2014/main" id="{9D63DDAF-E0EE-3F4A-8FAD-6F5B92636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508000</xdr:colOff>
      <xdr:row>27</xdr:row>
      <xdr:rowOff>63500</xdr:rowOff>
    </xdr:from>
    <xdr:to>
      <xdr:col>25</xdr:col>
      <xdr:colOff>596900</xdr:colOff>
      <xdr:row>49</xdr:row>
      <xdr:rowOff>76200</xdr:rowOff>
    </xdr:to>
    <xdr:graphicFrame macro="">
      <xdr:nvGraphicFramePr>
        <xdr:cNvPr id="14" name="Chart 13">
          <a:extLst>
            <a:ext uri="{FF2B5EF4-FFF2-40B4-BE49-F238E27FC236}">
              <a16:creationId xmlns:a16="http://schemas.microsoft.com/office/drawing/2014/main" id="{764E0EB2-8DA1-E94F-92E9-4D37925DD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Montes" refreshedDate="45712.963521527781" createdVersion="8" refreshedVersion="8" minRefreshableVersion="3" recordCount="1000" xr:uid="{E5B37D23-D6CB-5647-B70B-1B7AEC26FF4E}">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714236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1"/>
  </r>
  <r>
    <s v="FAA-43335-268"/>
    <x v="1"/>
    <s v="21125-22134-PX"/>
    <s v="A-L-1"/>
    <n v="1"/>
    <x v="2"/>
    <s v="jredholes2@tmall.com"/>
    <x v="0"/>
    <s v="Ara"/>
    <s v="L"/>
    <x v="0"/>
    <n v="12.95"/>
    <n v="12.95"/>
    <x v="2"/>
    <x v="1"/>
    <x v="1"/>
  </r>
  <r>
    <s v="KAC-83089-793"/>
    <x v="2"/>
    <s v="23806-46781-OU"/>
    <s v="E-M-1"/>
    <n v="2"/>
    <x v="3"/>
    <s v=""/>
    <x v="1"/>
    <s v="Exc"/>
    <s v="M"/>
    <x v="0"/>
    <n v="13.75"/>
    <n v="27.5"/>
    <x v="1"/>
    <x v="0"/>
    <x v="0"/>
  </r>
  <r>
    <s v="KAC-83089-793"/>
    <x v="2"/>
    <s v="23806-46781-OU"/>
    <s v="R-L-2.5"/>
    <n v="2"/>
    <x v="4"/>
    <s v=""/>
    <x v="1"/>
    <s v="Rob"/>
    <s v="L"/>
    <x v="2"/>
    <n v="27.484999999999996"/>
    <n v="54.969999999999992"/>
    <x v="0"/>
    <x v="1"/>
    <x v="1"/>
  </r>
  <r>
    <s v="CVP-18956-553"/>
    <x v="3"/>
    <s v="86561-91660-RB"/>
    <s v="L-D-1"/>
    <n v="3"/>
    <x v="5"/>
    <s v=""/>
    <x v="0"/>
    <s v="Lib"/>
    <s v="D"/>
    <x v="0"/>
    <n v="12.95"/>
    <n v="38.849999999999994"/>
    <x v="3"/>
    <x v="2"/>
    <x v="1"/>
  </r>
  <r>
    <s v="IPP-31994-879"/>
    <x v="4"/>
    <s v="65223-29612-CB"/>
    <s v="E-D-0.5"/>
    <n v="3"/>
    <x v="6"/>
    <s v="slobe6@nifty.com"/>
    <x v="0"/>
    <s v="Exc"/>
    <s v="D"/>
    <x v="1"/>
    <n v="7.29"/>
    <n v="21.87"/>
    <x v="1"/>
    <x v="2"/>
    <x v="1"/>
  </r>
  <r>
    <s v="SNZ-65340-705"/>
    <x v="5"/>
    <s v="21134-81676-FR"/>
    <s v="L-L-0.2"/>
    <n v="1"/>
    <x v="7"/>
    <s v=""/>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0"/>
  </r>
  <r>
    <s v="BKK-47233-845"/>
    <x v="7"/>
    <s v="76239-90137-UQ"/>
    <s v="A-D-1"/>
    <n v="4"/>
    <x v="10"/>
    <s v="fferbera@businesswire.com"/>
    <x v="0"/>
    <s v="Ara"/>
    <s v="D"/>
    <x v="0"/>
    <n v="9.9499999999999993"/>
    <n v="39.799999999999997"/>
    <x v="2"/>
    <x v="2"/>
    <x v="0"/>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0"/>
  </r>
  <r>
    <s v="GNZ-46006-527"/>
    <x v="11"/>
    <s v="95875-73336-RG"/>
    <s v="L-D-0.2"/>
    <n v="3"/>
    <x v="14"/>
    <s v="ptrobee@wunderground.com"/>
    <x v="0"/>
    <s v="Lib"/>
    <s v="D"/>
    <x v="3"/>
    <n v="3.8849999999999998"/>
    <n v="11.654999999999999"/>
    <x v="3"/>
    <x v="2"/>
    <x v="1"/>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0"/>
  </r>
  <r>
    <s v="RDW-33155-159"/>
    <x v="14"/>
    <s v="62173-15287-CU"/>
    <s v="A-L-1"/>
    <n v="6"/>
    <x v="17"/>
    <s v="rbroxuph@jimdo.com"/>
    <x v="0"/>
    <s v="Ara"/>
    <s v="L"/>
    <x v="0"/>
    <n v="12.95"/>
    <n v="77.699999999999989"/>
    <x v="2"/>
    <x v="1"/>
    <x v="0"/>
  </r>
  <r>
    <s v="TDZ-59011-211"/>
    <x v="15"/>
    <s v="57611-05522-ST"/>
    <s v="R-D-2.5"/>
    <n v="4"/>
    <x v="18"/>
    <s v="predfordi@ow.ly"/>
    <x v="1"/>
    <s v="Rob"/>
    <s v="D"/>
    <x v="2"/>
    <n v="20.584999999999997"/>
    <n v="82.339999999999989"/>
    <x v="0"/>
    <x v="2"/>
    <x v="1"/>
  </r>
  <r>
    <s v="IDU-25793-399"/>
    <x v="16"/>
    <s v="76664-37050-DT"/>
    <s v="A-M-0.2"/>
    <n v="5"/>
    <x v="19"/>
    <s v="acorradinoj@harvard.edu"/>
    <x v="0"/>
    <s v="Ara"/>
    <s v="M"/>
    <x v="3"/>
    <n v="3.375"/>
    <n v="16.875"/>
    <x v="2"/>
    <x v="0"/>
    <x v="1"/>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0"/>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s v=""/>
    <x v="0"/>
    <s v="Exc"/>
    <s v="M"/>
    <x v="3"/>
    <n v="4.125"/>
    <n v="12.375"/>
    <x v="1"/>
    <x v="0"/>
    <x v="1"/>
  </r>
  <r>
    <s v="EVP-43500-491"/>
    <x v="21"/>
    <s v="49231-44455-IC"/>
    <s v="A-M-0.5"/>
    <n v="4"/>
    <x v="26"/>
    <s v="sshalesq@umich.edu"/>
    <x v="0"/>
    <s v="Ara"/>
    <s v="M"/>
    <x v="1"/>
    <n v="6.75"/>
    <n v="27"/>
    <x v="2"/>
    <x v="0"/>
    <x v="1"/>
  </r>
  <r>
    <s v="WAG-26945-689"/>
    <x v="22"/>
    <s v="50124-88608-EO"/>
    <s v="A-M-0.2"/>
    <n v="5"/>
    <x v="27"/>
    <s v="vdanneilr@mtv.com"/>
    <x v="1"/>
    <s v="Ara"/>
    <s v="M"/>
    <x v="3"/>
    <n v="3.375"/>
    <n v="16.875"/>
    <x v="2"/>
    <x v="0"/>
    <x v="1"/>
  </r>
  <r>
    <s v="CHE-78995-767"/>
    <x v="23"/>
    <s v="00888-74814-UZ"/>
    <s v="A-D-0.5"/>
    <n v="3"/>
    <x v="28"/>
    <s v="tnewburys@usda.gov"/>
    <x v="1"/>
    <s v="Ara"/>
    <s v="D"/>
    <x v="1"/>
    <n v="5.97"/>
    <n v="17.91"/>
    <x v="2"/>
    <x v="2"/>
    <x v="0"/>
  </r>
  <r>
    <s v="RYZ-14633-602"/>
    <x v="21"/>
    <s v="14158-30713-OB"/>
    <s v="A-D-1"/>
    <n v="4"/>
    <x v="29"/>
    <s v="mcalcuttt@baidu.com"/>
    <x v="1"/>
    <s v="Ara"/>
    <s v="D"/>
    <x v="0"/>
    <n v="9.9499999999999993"/>
    <n v="39.799999999999997"/>
    <x v="2"/>
    <x v="2"/>
    <x v="0"/>
  </r>
  <r>
    <s v="WOQ-36015-429"/>
    <x v="24"/>
    <s v="51427-89175-QJ"/>
    <s v="L-M-0.2"/>
    <n v="5"/>
    <x v="30"/>
    <s v=""/>
    <x v="0"/>
    <s v="Lib"/>
    <s v="M"/>
    <x v="3"/>
    <n v="4.3650000000000002"/>
    <n v="21.825000000000003"/>
    <x v="3"/>
    <x v="0"/>
    <x v="1"/>
  </r>
  <r>
    <s v="WOQ-36015-429"/>
    <x v="24"/>
    <s v="51427-89175-QJ"/>
    <s v="A-D-0.5"/>
    <n v="6"/>
    <x v="31"/>
    <s v=""/>
    <x v="0"/>
    <s v="Ara"/>
    <s v="D"/>
    <x v="1"/>
    <n v="5.97"/>
    <n v="35.82"/>
    <x v="2"/>
    <x v="2"/>
    <x v="0"/>
  </r>
  <r>
    <s v="WOQ-36015-429"/>
    <x v="24"/>
    <s v="51427-89175-QJ"/>
    <s v="L-M-0.5"/>
    <n v="6"/>
    <x v="32"/>
    <s v=""/>
    <x v="0"/>
    <s v="Lib"/>
    <s v="M"/>
    <x v="1"/>
    <n v="8.73"/>
    <n v="52.38"/>
    <x v="3"/>
    <x v="0"/>
    <x v="0"/>
  </r>
  <r>
    <s v="SCT-60553-454"/>
    <x v="25"/>
    <s v="39123-12846-YJ"/>
    <s v="L-L-0.2"/>
    <n v="5"/>
    <x v="33"/>
    <s v="ggatheralx@123-reg.co.uk"/>
    <x v="0"/>
    <s v="Lib"/>
    <s v="L"/>
    <x v="3"/>
    <n v="4.7549999999999999"/>
    <n v="23.774999999999999"/>
    <x v="3"/>
    <x v="1"/>
    <x v="0"/>
  </r>
  <r>
    <s v="GFK-52063-244"/>
    <x v="26"/>
    <s v="44981-99666-XB"/>
    <s v="L-L-0.5"/>
    <n v="6"/>
    <x v="34"/>
    <s v="uwelberryy@ebay.co.uk"/>
    <x v="2"/>
    <s v="Lib"/>
    <s v="L"/>
    <x v="1"/>
    <n v="9.51"/>
    <n v="57.06"/>
    <x v="3"/>
    <x v="1"/>
    <x v="1"/>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0"/>
  </r>
  <r>
    <s v="HCT-95608-959"/>
    <x v="30"/>
    <s v="08523-01791-TI"/>
    <s v="R-M-2.5"/>
    <n v="5"/>
    <x v="38"/>
    <s v="dde12@unesco.org"/>
    <x v="0"/>
    <s v="Rob"/>
    <s v="M"/>
    <x v="2"/>
    <n v="22.884999999999998"/>
    <n v="114.42499999999998"/>
    <x v="0"/>
    <x v="0"/>
    <x v="0"/>
  </r>
  <r>
    <s v="OFX-99147-470"/>
    <x v="31"/>
    <s v="49860-68865-AB"/>
    <s v="R-M-1"/>
    <n v="6"/>
    <x v="39"/>
    <s v=""/>
    <x v="0"/>
    <s v="Rob"/>
    <s v="M"/>
    <x v="0"/>
    <n v="9.9499999999999993"/>
    <n v="59.699999999999996"/>
    <x v="0"/>
    <x v="0"/>
    <x v="0"/>
  </r>
  <r>
    <s v="LUO-37559-016"/>
    <x v="32"/>
    <s v="21240-83132-SP"/>
    <s v="L-M-1"/>
    <n v="3"/>
    <x v="40"/>
    <s v=""/>
    <x v="0"/>
    <s v="Lib"/>
    <s v="M"/>
    <x v="0"/>
    <n v="14.55"/>
    <n v="43.650000000000006"/>
    <x v="3"/>
    <x v="0"/>
    <x v="0"/>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1"/>
  </r>
  <r>
    <s v="ULR-52653-960"/>
    <x v="35"/>
    <s v="04152-34436-IE"/>
    <s v="L-L-2.5"/>
    <n v="2"/>
    <x v="43"/>
    <s v=""/>
    <x v="0"/>
    <s v="Lib"/>
    <s v="L"/>
    <x v="2"/>
    <n v="36.454999999999998"/>
    <n v="72.91"/>
    <x v="3"/>
    <x v="1"/>
    <x v="0"/>
  </r>
  <r>
    <s v="HPI-42308-142"/>
    <x v="36"/>
    <s v="06631-86965-XP"/>
    <s v="E-M-0.5"/>
    <n v="2"/>
    <x v="44"/>
    <s v="obaudassi18@seesaa.net"/>
    <x v="0"/>
    <s v="Exc"/>
    <s v="M"/>
    <x v="1"/>
    <n v="8.25"/>
    <n v="16.5"/>
    <x v="1"/>
    <x v="0"/>
    <x v="1"/>
  </r>
  <r>
    <s v="XHI-30227-581"/>
    <x v="37"/>
    <s v="54619-08558-ZU"/>
    <s v="L-D-2.5"/>
    <n v="6"/>
    <x v="45"/>
    <s v="pkingsbury19@comcast.net"/>
    <x v="0"/>
    <s v="Lib"/>
    <s v="D"/>
    <x v="2"/>
    <n v="29.784999999999997"/>
    <n v="178.70999999999998"/>
    <x v="3"/>
    <x v="2"/>
    <x v="0"/>
  </r>
  <r>
    <s v="DJH-05202-380"/>
    <x v="38"/>
    <s v="85589-17020-CX"/>
    <s v="E-M-2.5"/>
    <n v="2"/>
    <x v="46"/>
    <s v=""/>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0"/>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0"/>
  </r>
  <r>
    <s v="KRB-88066-642"/>
    <x v="45"/>
    <s v="22107-86640-SB"/>
    <s v="L-M-1"/>
    <n v="5"/>
    <x v="54"/>
    <s v="agillard1i@issuu.com"/>
    <x v="0"/>
    <s v="Lib"/>
    <s v="M"/>
    <x v="0"/>
    <n v="14.55"/>
    <n v="72.75"/>
    <x v="3"/>
    <x v="0"/>
    <x v="1"/>
  </r>
  <r>
    <s v="LQU-08404-173"/>
    <x v="46"/>
    <s v="09960-34242-LZ"/>
    <s v="L-L-1"/>
    <n v="3"/>
    <x v="55"/>
    <s v=""/>
    <x v="0"/>
    <s v="Lib"/>
    <s v="L"/>
    <x v="0"/>
    <n v="15.85"/>
    <n v="47.55"/>
    <x v="3"/>
    <x v="1"/>
    <x v="0"/>
  </r>
  <r>
    <s v="CWK-60159-881"/>
    <x v="47"/>
    <s v="04671-85591-RT"/>
    <s v="E-D-0.2"/>
    <n v="3"/>
    <x v="56"/>
    <s v="tgrizard1k@odnoklassniki.ru"/>
    <x v="0"/>
    <s v="Exc"/>
    <s v="D"/>
    <x v="3"/>
    <n v="3.645"/>
    <n v="10.935"/>
    <x v="1"/>
    <x v="2"/>
    <x v="1"/>
  </r>
  <r>
    <s v="EEG-74197-843"/>
    <x v="48"/>
    <s v="25729-68859-UA"/>
    <s v="E-L-1"/>
    <n v="4"/>
    <x v="57"/>
    <s v="rrelton1l@stanford.edu"/>
    <x v="0"/>
    <s v="Exc"/>
    <s v="L"/>
    <x v="0"/>
    <n v="14.85"/>
    <n v="59.4"/>
    <x v="1"/>
    <x v="1"/>
    <x v="1"/>
  </r>
  <r>
    <s v="UCZ-59708-525"/>
    <x v="49"/>
    <s v="05501-86351-NX"/>
    <s v="L-D-2.5"/>
    <n v="3"/>
    <x v="58"/>
    <s v=""/>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0"/>
  </r>
  <r>
    <s v="ZYQ-15797-695"/>
    <x v="52"/>
    <s v="79436-73011-MM"/>
    <s v="R-D-0.5"/>
    <n v="5"/>
    <x v="61"/>
    <s v=""/>
    <x v="2"/>
    <s v="Rob"/>
    <s v="D"/>
    <x v="1"/>
    <n v="5.3699999999999992"/>
    <n v="26.849999999999994"/>
    <x v="0"/>
    <x v="2"/>
    <x v="0"/>
  </r>
  <r>
    <s v="EEJ-16185-108"/>
    <x v="53"/>
    <s v="65552-60476-KY"/>
    <s v="L-L-0.2"/>
    <n v="5"/>
    <x v="62"/>
    <s v=""/>
    <x v="0"/>
    <s v="Lib"/>
    <s v="L"/>
    <x v="3"/>
    <n v="4.7549999999999999"/>
    <n v="23.774999999999999"/>
    <x v="3"/>
    <x v="1"/>
    <x v="0"/>
  </r>
  <r>
    <s v="RWR-77888-800"/>
    <x v="54"/>
    <s v="69904-02729-YS"/>
    <s v="A-M-0.5"/>
    <n v="1"/>
    <x v="63"/>
    <s v="adykes1r@eventbrite.com"/>
    <x v="0"/>
    <s v="Ara"/>
    <s v="M"/>
    <x v="1"/>
    <n v="6.75"/>
    <n v="6.75"/>
    <x v="2"/>
    <x v="0"/>
    <x v="1"/>
  </r>
  <r>
    <s v="LHN-75209-742"/>
    <x v="55"/>
    <s v="01433-04270-AX"/>
    <s v="R-M-0.5"/>
    <n v="6"/>
    <x v="64"/>
    <s v=""/>
    <x v="0"/>
    <s v="Rob"/>
    <s v="M"/>
    <x v="1"/>
    <n v="5.97"/>
    <n v="35.82"/>
    <x v="0"/>
    <x v="0"/>
    <x v="1"/>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0"/>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1"/>
  </r>
  <r>
    <s v="KYS-27063-603"/>
    <x v="61"/>
    <s v="69958-32065-SW"/>
    <s v="E-L-2.5"/>
    <n v="4"/>
    <x v="70"/>
    <s v="slist1y@mapquest.com"/>
    <x v="0"/>
    <s v="Exc"/>
    <s v="L"/>
    <x v="2"/>
    <n v="34.154999999999994"/>
    <n v="136.61999999999998"/>
    <x v="1"/>
    <x v="1"/>
    <x v="0"/>
  </r>
  <r>
    <s v="GAZ-58626-277"/>
    <x v="62"/>
    <s v="69533-84907-FA"/>
    <s v="L-L-0.2"/>
    <n v="2"/>
    <x v="71"/>
    <s v="sedmondson1z@theguardian.com"/>
    <x v="1"/>
    <s v="Lib"/>
    <s v="L"/>
    <x v="3"/>
    <n v="4.7549999999999999"/>
    <n v="9.51"/>
    <x v="3"/>
    <x v="1"/>
    <x v="0"/>
  </r>
  <r>
    <s v="RPJ-37787-335"/>
    <x v="63"/>
    <s v="76005-95461-CI"/>
    <s v="A-M-2.5"/>
    <n v="3"/>
    <x v="72"/>
    <s v=""/>
    <x v="0"/>
    <s v="Ara"/>
    <s v="M"/>
    <x v="2"/>
    <n v="25.874999999999996"/>
    <n v="77.624999999999986"/>
    <x v="2"/>
    <x v="0"/>
    <x v="0"/>
  </r>
  <r>
    <s v="LEF-83057-763"/>
    <x v="64"/>
    <s v="15395-90855-VB"/>
    <s v="L-M-0.2"/>
    <n v="5"/>
    <x v="73"/>
    <s v=""/>
    <x v="0"/>
    <s v="Lib"/>
    <s v="M"/>
    <x v="3"/>
    <n v="4.3650000000000002"/>
    <n v="21.825000000000003"/>
    <x v="3"/>
    <x v="0"/>
    <x v="1"/>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s v=""/>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0"/>
  </r>
  <r>
    <s v="SUB-13006-125"/>
    <x v="71"/>
    <s v="26103-41504-IB"/>
    <s v="A-L-0.5"/>
    <n v="5"/>
    <x v="80"/>
    <s v="aarnow28@arizona.edu"/>
    <x v="0"/>
    <s v="Ara"/>
    <s v="L"/>
    <x v="1"/>
    <n v="7.77"/>
    <n v="38.849999999999994"/>
    <x v="2"/>
    <x v="1"/>
    <x v="1"/>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1"/>
  </r>
  <r>
    <s v="XOQ-12405-419"/>
    <x v="74"/>
    <s v="91513-75657-PH"/>
    <s v="R-D-2.5"/>
    <n v="4"/>
    <x v="83"/>
    <s v=""/>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0"/>
  </r>
  <r>
    <s v="ZDK-82166-357"/>
    <x v="77"/>
    <s v="81431-12577-VD"/>
    <s v="A-M-1"/>
    <n v="3"/>
    <x v="87"/>
    <s v="bkeaveney2f@netlog.com"/>
    <x v="0"/>
    <s v="Ara"/>
    <s v="M"/>
    <x v="0"/>
    <n v="11.25"/>
    <n v="33.75"/>
    <x v="2"/>
    <x v="0"/>
    <x v="0"/>
  </r>
  <r>
    <s v="IHN-19982-362"/>
    <x v="78"/>
    <s v="68894-91205-MP"/>
    <s v="R-L-1"/>
    <n v="3"/>
    <x v="88"/>
    <s v="egrise2g@cargocollective.com"/>
    <x v="0"/>
    <s v="Rob"/>
    <s v="L"/>
    <x v="0"/>
    <n v="11.95"/>
    <n v="35.849999999999994"/>
    <x v="0"/>
    <x v="1"/>
    <x v="0"/>
  </r>
  <r>
    <s v="VMT-10030-889"/>
    <x v="79"/>
    <s v="87602-55754-VN"/>
    <s v="A-L-1"/>
    <n v="6"/>
    <x v="89"/>
    <s v="tgottelier2h@vistaprint.com"/>
    <x v="0"/>
    <s v="Ara"/>
    <s v="L"/>
    <x v="0"/>
    <n v="12.95"/>
    <n v="77.699999999999989"/>
    <x v="2"/>
    <x v="1"/>
    <x v="1"/>
  </r>
  <r>
    <s v="NHL-11063-100"/>
    <x v="80"/>
    <s v="39181-35745-WH"/>
    <s v="A-L-1"/>
    <n v="4"/>
    <x v="90"/>
    <s v=""/>
    <x v="1"/>
    <s v="Ara"/>
    <s v="L"/>
    <x v="0"/>
    <n v="12.95"/>
    <n v="51.8"/>
    <x v="2"/>
    <x v="1"/>
    <x v="1"/>
  </r>
  <r>
    <s v="ROV-87448-086"/>
    <x v="81"/>
    <s v="30381-64762-NG"/>
    <s v="A-M-2.5"/>
    <n v="4"/>
    <x v="91"/>
    <s v="agreenhead2j@dailymail.co.uk"/>
    <x v="0"/>
    <s v="Ara"/>
    <s v="M"/>
    <x v="2"/>
    <n v="25.874999999999996"/>
    <n v="103.49999999999999"/>
    <x v="2"/>
    <x v="0"/>
    <x v="1"/>
  </r>
  <r>
    <s v="DGY-35773-612"/>
    <x v="82"/>
    <s v="17503-27693-ZH"/>
    <s v="E-L-1"/>
    <n v="3"/>
    <x v="92"/>
    <s v=""/>
    <x v="0"/>
    <s v="Exc"/>
    <s v="L"/>
    <x v="0"/>
    <n v="14.85"/>
    <n v="44.55"/>
    <x v="1"/>
    <x v="1"/>
    <x v="1"/>
  </r>
  <r>
    <s v="YWH-50638-556"/>
    <x v="83"/>
    <s v="89442-35633-HJ"/>
    <s v="E-L-0.5"/>
    <n v="4"/>
    <x v="93"/>
    <s v="elangcaster2l@spotify.com"/>
    <x v="2"/>
    <s v="Exc"/>
    <s v="L"/>
    <x v="1"/>
    <n v="8.91"/>
    <n v="35.64"/>
    <x v="1"/>
    <x v="1"/>
    <x v="1"/>
  </r>
  <r>
    <s v="ISL-11200-600"/>
    <x v="84"/>
    <s v="13654-85265-IL"/>
    <s v="A-D-0.2"/>
    <n v="6"/>
    <x v="94"/>
    <s v=""/>
    <x v="1"/>
    <s v="Ara"/>
    <s v="D"/>
    <x v="3"/>
    <n v="2.9849999999999999"/>
    <n v="17.91"/>
    <x v="2"/>
    <x v="2"/>
    <x v="0"/>
  </r>
  <r>
    <s v="LBZ-75997-047"/>
    <x v="85"/>
    <s v="40946-22090-FP"/>
    <s v="A-M-2.5"/>
    <n v="6"/>
    <x v="95"/>
    <s v="nmagauran2n@51.la"/>
    <x v="0"/>
    <s v="Ara"/>
    <s v="M"/>
    <x v="2"/>
    <n v="25.874999999999996"/>
    <n v="155.24999999999997"/>
    <x v="2"/>
    <x v="0"/>
    <x v="0"/>
  </r>
  <r>
    <s v="EUH-08089-954"/>
    <x v="86"/>
    <s v="29050-93691-TS"/>
    <s v="A-D-0.2"/>
    <n v="2"/>
    <x v="96"/>
    <s v="vkirdsch2o@google.fr"/>
    <x v="0"/>
    <s v="Ara"/>
    <s v="D"/>
    <x v="3"/>
    <n v="2.9849999999999999"/>
    <n v="5.97"/>
    <x v="2"/>
    <x v="2"/>
    <x v="0"/>
  </r>
  <r>
    <s v="BLD-12227-251"/>
    <x v="87"/>
    <s v="64395-74865-WF"/>
    <s v="A-M-0.5"/>
    <n v="2"/>
    <x v="97"/>
    <s v="iwhapple2p@com.com"/>
    <x v="0"/>
    <s v="Ara"/>
    <s v="M"/>
    <x v="1"/>
    <n v="6.75"/>
    <n v="13.5"/>
    <x v="2"/>
    <x v="0"/>
    <x v="1"/>
  </r>
  <r>
    <s v="OPY-30711-853"/>
    <x v="25"/>
    <s v="81861-66046-SU"/>
    <s v="A-D-0.2"/>
    <n v="1"/>
    <x v="98"/>
    <s v=""/>
    <x v="1"/>
    <s v="Ara"/>
    <s v="D"/>
    <x v="3"/>
    <n v="2.9849999999999999"/>
    <n v="2.9849999999999999"/>
    <x v="2"/>
    <x v="2"/>
    <x v="1"/>
  </r>
  <r>
    <s v="DBC-44122-300"/>
    <x v="88"/>
    <s v="13366-78506-KP"/>
    <s v="L-M-0.2"/>
    <n v="3"/>
    <x v="99"/>
    <s v=""/>
    <x v="0"/>
    <s v="Lib"/>
    <s v="M"/>
    <x v="3"/>
    <n v="4.3650000000000002"/>
    <n v="13.095000000000001"/>
    <x v="3"/>
    <x v="0"/>
    <x v="1"/>
  </r>
  <r>
    <s v="FJQ-60035-234"/>
    <x v="89"/>
    <s v="08847-29858-HN"/>
    <s v="A-L-0.2"/>
    <n v="2"/>
    <x v="100"/>
    <s v=""/>
    <x v="0"/>
    <s v="Ara"/>
    <s v="L"/>
    <x v="3"/>
    <n v="3.8849999999999998"/>
    <n v="7.77"/>
    <x v="2"/>
    <x v="1"/>
    <x v="1"/>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1"/>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0"/>
  </r>
  <r>
    <s v="UOA-23786-489"/>
    <x v="94"/>
    <s v="90305-50099-SV"/>
    <s v="A-M-0.5"/>
    <n v="6"/>
    <x v="105"/>
    <s v="qveel2x@jugem.jp"/>
    <x v="0"/>
    <s v="Ara"/>
    <s v="M"/>
    <x v="1"/>
    <n v="6.75"/>
    <n v="40.5"/>
    <x v="2"/>
    <x v="0"/>
    <x v="0"/>
  </r>
  <r>
    <s v="AJL-52941-018"/>
    <x v="95"/>
    <s v="55871-61935-MF"/>
    <s v="E-D-1"/>
    <n v="2"/>
    <x v="106"/>
    <s v="lconyers2y@twitter.com"/>
    <x v="0"/>
    <s v="Exc"/>
    <s v="D"/>
    <x v="0"/>
    <n v="12.15"/>
    <n v="24.3"/>
    <x v="1"/>
    <x v="2"/>
    <x v="0"/>
  </r>
  <r>
    <s v="XSZ-84273-421"/>
    <x v="96"/>
    <s v="15405-60469-TM"/>
    <s v="R-M-0.5"/>
    <n v="3"/>
    <x v="107"/>
    <s v="pwye2z@dagondesign.com"/>
    <x v="0"/>
    <s v="Rob"/>
    <s v="M"/>
    <x v="1"/>
    <n v="5.97"/>
    <n v="17.91"/>
    <x v="0"/>
    <x v="0"/>
    <x v="1"/>
  </r>
  <r>
    <s v="NUN-48214-216"/>
    <x v="97"/>
    <s v="06953-94794-FB"/>
    <s v="A-M-0.5"/>
    <n v="4"/>
    <x v="108"/>
    <s v=""/>
    <x v="0"/>
    <s v="Ara"/>
    <s v="M"/>
    <x v="1"/>
    <n v="6.75"/>
    <n v="27"/>
    <x v="2"/>
    <x v="0"/>
    <x v="0"/>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1"/>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0"/>
  </r>
  <r>
    <s v="YGY-98425-969"/>
    <x v="102"/>
    <s v="63787-96257-TQ"/>
    <s v="L-M-1"/>
    <n v="1"/>
    <x v="113"/>
    <s v="msteptow35@earthlink.net"/>
    <x v="1"/>
    <s v="Lib"/>
    <s v="M"/>
    <x v="0"/>
    <n v="14.55"/>
    <n v="14.55"/>
    <x v="3"/>
    <x v="0"/>
    <x v="1"/>
  </r>
  <r>
    <s v="MSB-08397-648"/>
    <x v="103"/>
    <s v="49530-25460-RW"/>
    <s v="R-L-0.2"/>
    <n v="4"/>
    <x v="114"/>
    <s v=""/>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1"/>
  </r>
  <r>
    <s v="MGQ-98961-173"/>
    <x v="11"/>
    <s v="83895-90735-XH"/>
    <s v="L-L-0.5"/>
    <n v="4"/>
    <x v="117"/>
    <s v="bdrage39@youku.com"/>
    <x v="0"/>
    <s v="Lib"/>
    <s v="L"/>
    <x v="1"/>
    <n v="9.51"/>
    <n v="38.04"/>
    <x v="3"/>
    <x v="1"/>
    <x v="1"/>
  </r>
  <r>
    <s v="RFH-64349-897"/>
    <x v="106"/>
    <s v="61954-61462-RJ"/>
    <s v="E-D-0.5"/>
    <n v="3"/>
    <x v="118"/>
    <s v="myallop3a@fema.gov"/>
    <x v="0"/>
    <s v="Exc"/>
    <s v="D"/>
    <x v="1"/>
    <n v="7.29"/>
    <n v="21.87"/>
    <x v="1"/>
    <x v="2"/>
    <x v="1"/>
  </r>
  <r>
    <s v="TKL-20738-660"/>
    <x v="107"/>
    <s v="47939-53158-LS"/>
    <s v="E-M-0.2"/>
    <n v="1"/>
    <x v="119"/>
    <s v="cswitsur3b@chronoengine.com"/>
    <x v="0"/>
    <s v="Exc"/>
    <s v="M"/>
    <x v="3"/>
    <n v="4.125"/>
    <n v="4.125"/>
    <x v="1"/>
    <x v="0"/>
    <x v="0"/>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0"/>
  </r>
  <r>
    <s v="GOW-03198-575"/>
    <x v="108"/>
    <s v="61513-27752-FA"/>
    <s v="A-D-0.5"/>
    <n v="4"/>
    <x v="122"/>
    <s v="mludwell3e@blogger.com"/>
    <x v="0"/>
    <s v="Ara"/>
    <s v="D"/>
    <x v="1"/>
    <n v="5.97"/>
    <n v="23.88"/>
    <x v="2"/>
    <x v="2"/>
    <x v="1"/>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0"/>
  </r>
  <r>
    <s v="CYV-13426-645"/>
    <x v="115"/>
    <s v="88593-59934-VU"/>
    <s v="E-D-1"/>
    <n v="1"/>
    <x v="129"/>
    <s v="edacca3l@google.pl"/>
    <x v="0"/>
    <s v="Exc"/>
    <s v="D"/>
    <x v="0"/>
    <n v="12.15"/>
    <n v="12.15"/>
    <x v="1"/>
    <x v="2"/>
    <x v="1"/>
  </r>
  <r>
    <s v="WRP-39846-614"/>
    <x v="49"/>
    <s v="47493-68564-YM"/>
    <s v="A-L-2.5"/>
    <n v="5"/>
    <x v="130"/>
    <s v=""/>
    <x v="1"/>
    <s v="Ara"/>
    <s v="L"/>
    <x v="2"/>
    <n v="29.784999999999997"/>
    <n v="148.92499999999998"/>
    <x v="2"/>
    <x v="1"/>
    <x v="0"/>
  </r>
  <r>
    <s v="VDZ-76673-968"/>
    <x v="116"/>
    <s v="82246-82543-DW"/>
    <s v="E-D-0.5"/>
    <n v="2"/>
    <x v="131"/>
    <s v="bhindsberg3n@blogs.com"/>
    <x v="0"/>
    <s v="Exc"/>
    <s v="D"/>
    <x v="1"/>
    <n v="7.29"/>
    <n v="14.58"/>
    <x v="1"/>
    <x v="2"/>
    <x v="1"/>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s v=""/>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0"/>
  </r>
  <r>
    <s v="PVI-72795-960"/>
    <x v="122"/>
    <s v="68239-74809-TF"/>
    <s v="E-L-2.5"/>
    <n v="3"/>
    <x v="137"/>
    <s v=""/>
    <x v="1"/>
    <s v="Exc"/>
    <s v="L"/>
    <x v="2"/>
    <n v="34.154999999999994"/>
    <n v="102.46499999999997"/>
    <x v="1"/>
    <x v="1"/>
    <x v="1"/>
  </r>
  <r>
    <s v="PPP-78935-365"/>
    <x v="123"/>
    <s v="91074-60023-IP"/>
    <s v="E-D-1"/>
    <n v="4"/>
    <x v="138"/>
    <s v=""/>
    <x v="0"/>
    <s v="Exc"/>
    <s v="D"/>
    <x v="0"/>
    <n v="12.15"/>
    <n v="48.6"/>
    <x v="1"/>
    <x v="2"/>
    <x v="0"/>
  </r>
  <r>
    <s v="JUO-34131-517"/>
    <x v="124"/>
    <s v="07972-83748-JI"/>
    <s v="L-D-1"/>
    <n v="6"/>
    <x v="139"/>
    <s v=""/>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1"/>
  </r>
  <r>
    <s v="JBQ-93412-846"/>
    <x v="127"/>
    <s v="69037-66822-DW"/>
    <s v="E-L-2.5"/>
    <n v="4"/>
    <x v="142"/>
    <s v=""/>
    <x v="1"/>
    <s v="Exc"/>
    <s v="L"/>
    <x v="2"/>
    <n v="34.154999999999994"/>
    <n v="136.61999999999998"/>
    <x v="1"/>
    <x v="1"/>
    <x v="1"/>
  </r>
  <r>
    <s v="EHX-66333-637"/>
    <x v="128"/>
    <s v="01297-94364-XH"/>
    <s v="L-M-0.5"/>
    <n v="2"/>
    <x v="143"/>
    <s v="dstaite3z@scientificamerican.com"/>
    <x v="0"/>
    <s v="Lib"/>
    <s v="M"/>
    <x v="1"/>
    <n v="8.73"/>
    <n v="17.46"/>
    <x v="3"/>
    <x v="0"/>
    <x v="0"/>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s v=""/>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s v=""/>
    <x v="0"/>
    <s v="Ara"/>
    <s v="M"/>
    <x v="0"/>
    <n v="11.25"/>
    <n v="33.75"/>
    <x v="2"/>
    <x v="0"/>
    <x v="1"/>
  </r>
  <r>
    <s v="JQK-64922-985"/>
    <x v="113"/>
    <s v="23779-10274-KN"/>
    <s v="R-M-2.5"/>
    <n v="3"/>
    <x v="152"/>
    <s v="bleffek48@ning.com"/>
    <x v="0"/>
    <s v="Rob"/>
    <s v="M"/>
    <x v="2"/>
    <n v="22.884999999999998"/>
    <n v="68.655000000000001"/>
    <x v="0"/>
    <x v="0"/>
    <x v="0"/>
  </r>
  <r>
    <s v="YET-17732-678"/>
    <x v="135"/>
    <s v="57235-92842-DK"/>
    <s v="R-D-0.2"/>
    <n v="1"/>
    <x v="153"/>
    <s v=""/>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1"/>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s v=""/>
    <x v="0"/>
    <s v="Rob"/>
    <s v="D"/>
    <x v="2"/>
    <n v="20.584999999999997"/>
    <n v="123.50999999999999"/>
    <x v="0"/>
    <x v="2"/>
    <x v="1"/>
  </r>
  <r>
    <s v="TME-59627-221"/>
    <x v="140"/>
    <s v="72282-40594-RX"/>
    <s v="L-L-2.5"/>
    <n v="6"/>
    <x v="159"/>
    <s v=""/>
    <x v="0"/>
    <s v="Lib"/>
    <s v="L"/>
    <x v="2"/>
    <n v="36.454999999999998"/>
    <n v="218.73"/>
    <x v="3"/>
    <x v="1"/>
    <x v="0"/>
  </r>
  <r>
    <s v="UDG-65353-824"/>
    <x v="141"/>
    <s v="17514-94165-RJ"/>
    <s v="E-M-0.5"/>
    <n v="4"/>
    <x v="160"/>
    <s v="kswede4g@addthis.com"/>
    <x v="0"/>
    <s v="Exc"/>
    <s v="M"/>
    <x v="1"/>
    <n v="8.25"/>
    <n v="33"/>
    <x v="1"/>
    <x v="0"/>
    <x v="0"/>
  </r>
  <r>
    <s v="ENQ-42923-176"/>
    <x v="142"/>
    <s v="56248-75861-JX"/>
    <s v="A-L-0.5"/>
    <n v="3"/>
    <x v="161"/>
    <s v="lrubrow4h@microsoft.com"/>
    <x v="0"/>
    <s v="Ara"/>
    <s v="L"/>
    <x v="1"/>
    <n v="7.77"/>
    <n v="23.31"/>
    <x v="2"/>
    <x v="1"/>
    <x v="1"/>
  </r>
  <r>
    <s v="CBT-55781-720"/>
    <x v="143"/>
    <s v="97855-54761-IS"/>
    <s v="E-D-0.5"/>
    <n v="3"/>
    <x v="162"/>
    <s v="dtift4i@netvibes.com"/>
    <x v="0"/>
    <s v="Exc"/>
    <s v="D"/>
    <x v="1"/>
    <n v="7.29"/>
    <n v="21.87"/>
    <x v="1"/>
    <x v="2"/>
    <x v="1"/>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0"/>
  </r>
  <r>
    <s v="EHJ-05910-257"/>
    <x v="146"/>
    <s v="06812-11924-IK"/>
    <s v="R-D-1"/>
    <n v="6"/>
    <x v="165"/>
    <s v=""/>
    <x v="0"/>
    <s v="Rob"/>
    <s v="D"/>
    <x v="0"/>
    <n v="8.9499999999999993"/>
    <n v="53.699999999999996"/>
    <x v="0"/>
    <x v="2"/>
    <x v="1"/>
  </r>
  <r>
    <s v="EIL-44855-309"/>
    <x v="147"/>
    <s v="59741-90220-OW"/>
    <s v="R-D-0.5"/>
    <n v="5"/>
    <x v="166"/>
    <s v=""/>
    <x v="0"/>
    <s v="Rob"/>
    <s v="D"/>
    <x v="1"/>
    <n v="5.3699999999999992"/>
    <n v="26.849999999999994"/>
    <x v="0"/>
    <x v="2"/>
    <x v="0"/>
  </r>
  <r>
    <s v="HCA-87224-420"/>
    <x v="148"/>
    <s v="62682-27930-PD"/>
    <s v="E-M-0.5"/>
    <n v="5"/>
    <x v="167"/>
    <s v="tfero4n@comsenz.com"/>
    <x v="0"/>
    <s v="Exc"/>
    <s v="M"/>
    <x v="1"/>
    <n v="8.25"/>
    <n v="41.25"/>
    <x v="1"/>
    <x v="0"/>
    <x v="1"/>
  </r>
  <r>
    <s v="ABO-29054-365"/>
    <x v="149"/>
    <s v="00256-19905-YG"/>
    <s v="A-M-0.5"/>
    <n v="6"/>
    <x v="168"/>
    <s v=""/>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0"/>
  </r>
  <r>
    <s v="IRJ-67095-738"/>
    <x v="13"/>
    <s v="86447-02699-UT"/>
    <s v="E-M-2.5"/>
    <n v="2"/>
    <x v="171"/>
    <s v="mchamberlayne4r@bigcartel.com"/>
    <x v="0"/>
    <s v="Exc"/>
    <s v="M"/>
    <x v="2"/>
    <n v="31.624999999999996"/>
    <n v="63.249999999999993"/>
    <x v="1"/>
    <x v="0"/>
    <x v="1"/>
  </r>
  <r>
    <s v="VEA-31961-977"/>
    <x v="79"/>
    <s v="51432-27169-KN"/>
    <s v="E-D-0.5"/>
    <n v="3"/>
    <x v="172"/>
    <s v="bflaherty4s@moonfruit.com"/>
    <x v="1"/>
    <s v="Exc"/>
    <s v="D"/>
    <x v="1"/>
    <n v="7.29"/>
    <n v="21.87"/>
    <x v="1"/>
    <x v="2"/>
    <x v="0"/>
  </r>
  <r>
    <s v="BAF-42286-205"/>
    <x v="152"/>
    <s v="43074-00987-PB"/>
    <s v="R-M-2.5"/>
    <n v="4"/>
    <x v="173"/>
    <s v="ocolbeck4t@sina.com.cn"/>
    <x v="0"/>
    <s v="Rob"/>
    <s v="M"/>
    <x v="2"/>
    <n v="22.884999999999998"/>
    <n v="91.539999999999992"/>
    <x v="0"/>
    <x v="0"/>
    <x v="0"/>
  </r>
  <r>
    <s v="WOR-52762-511"/>
    <x v="153"/>
    <s v="04739-85772-QT"/>
    <s v="E-L-2.5"/>
    <n v="6"/>
    <x v="174"/>
    <s v=""/>
    <x v="0"/>
    <s v="Exc"/>
    <s v="L"/>
    <x v="2"/>
    <n v="34.154999999999994"/>
    <n v="204.92999999999995"/>
    <x v="1"/>
    <x v="1"/>
    <x v="1"/>
  </r>
  <r>
    <s v="ZWK-03995-815"/>
    <x v="154"/>
    <s v="28279-78469-YW"/>
    <s v="E-M-2.5"/>
    <n v="2"/>
    <x v="175"/>
    <s v="ehobbing4v@nsw.gov.au"/>
    <x v="0"/>
    <s v="Exc"/>
    <s v="M"/>
    <x v="2"/>
    <n v="31.624999999999996"/>
    <n v="63.249999999999993"/>
    <x v="1"/>
    <x v="0"/>
    <x v="1"/>
  </r>
  <r>
    <s v="CKF-43291-846"/>
    <x v="155"/>
    <s v="91829-99544-DS"/>
    <s v="E-L-2.5"/>
    <n v="1"/>
    <x v="176"/>
    <s v="othynne4w@auda.org.au"/>
    <x v="0"/>
    <s v="Exc"/>
    <s v="L"/>
    <x v="2"/>
    <n v="34.154999999999994"/>
    <n v="34.154999999999994"/>
    <x v="1"/>
    <x v="1"/>
    <x v="1"/>
  </r>
  <r>
    <s v="RMW-74160-339"/>
    <x v="156"/>
    <s v="38978-59582-JP"/>
    <s v="R-L-2.5"/>
    <n v="4"/>
    <x v="177"/>
    <s v="eheining4x@flickr.com"/>
    <x v="0"/>
    <s v="Rob"/>
    <s v="L"/>
    <x v="2"/>
    <n v="27.484999999999996"/>
    <n v="109.93999999999998"/>
    <x v="0"/>
    <x v="1"/>
    <x v="1"/>
  </r>
  <r>
    <s v="FMT-94584-786"/>
    <x v="22"/>
    <s v="86504-96610-BH"/>
    <s v="A-L-1"/>
    <n v="2"/>
    <x v="178"/>
    <s v="kmelloi4y@imdb.com"/>
    <x v="0"/>
    <s v="Ara"/>
    <s v="L"/>
    <x v="0"/>
    <n v="12.95"/>
    <n v="25.9"/>
    <x v="2"/>
    <x v="1"/>
    <x v="0"/>
  </r>
  <r>
    <s v="NWT-78222-575"/>
    <x v="157"/>
    <s v="75986-98864-EZ"/>
    <s v="A-D-0.2"/>
    <n v="1"/>
    <x v="179"/>
    <s v=""/>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0"/>
  </r>
  <r>
    <s v="UCT-03935-589"/>
    <x v="78"/>
    <s v="85851-78384-DM"/>
    <s v="R-D-0.5"/>
    <n v="6"/>
    <x v="182"/>
    <s v="amundford52@nbcnews.com"/>
    <x v="0"/>
    <s v="Rob"/>
    <s v="D"/>
    <x v="1"/>
    <n v="5.3699999999999992"/>
    <n v="32.22"/>
    <x v="0"/>
    <x v="2"/>
    <x v="0"/>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1"/>
  </r>
  <r>
    <s v="DDO-71442-967"/>
    <x v="165"/>
    <s v="89422-58281-FD"/>
    <s v="L-D-0.2"/>
    <n v="5"/>
    <x v="191"/>
    <s v="abaudino5b@netvibes.com"/>
    <x v="0"/>
    <s v="Lib"/>
    <s v="D"/>
    <x v="3"/>
    <n v="3.8849999999999998"/>
    <n v="19.424999999999997"/>
    <x v="3"/>
    <x v="2"/>
    <x v="1"/>
  </r>
  <r>
    <s v="ILQ-11027-588"/>
    <x v="166"/>
    <s v="76293-30918-DQ"/>
    <s v="E-D-1"/>
    <n v="6"/>
    <x v="192"/>
    <s v="ppetrushanko5c@blinklist.com"/>
    <x v="1"/>
    <s v="Exc"/>
    <s v="D"/>
    <x v="0"/>
    <n v="12.15"/>
    <n v="72.900000000000006"/>
    <x v="1"/>
    <x v="2"/>
    <x v="1"/>
  </r>
  <r>
    <s v="KRZ-13868-122"/>
    <x v="167"/>
    <s v="86779-84838-EJ"/>
    <s v="E-L-1"/>
    <n v="3"/>
    <x v="193"/>
    <s v=""/>
    <x v="0"/>
    <s v="Exc"/>
    <s v="L"/>
    <x v="0"/>
    <n v="14.85"/>
    <n v="44.55"/>
    <x v="1"/>
    <x v="1"/>
    <x v="0"/>
  </r>
  <r>
    <s v="VRM-93594-914"/>
    <x v="168"/>
    <s v="66806-41795-MX"/>
    <s v="E-D-0.5"/>
    <n v="5"/>
    <x v="194"/>
    <s v="elaird5e@bing.com"/>
    <x v="0"/>
    <s v="Exc"/>
    <s v="D"/>
    <x v="1"/>
    <n v="7.29"/>
    <n v="36.450000000000003"/>
    <x v="1"/>
    <x v="2"/>
    <x v="0"/>
  </r>
  <r>
    <s v="HXL-22497-359"/>
    <x v="169"/>
    <s v="64875-71224-UI"/>
    <s v="A-L-1"/>
    <n v="3"/>
    <x v="195"/>
    <s v="mhowsden5f@infoseek.co.jp"/>
    <x v="0"/>
    <s v="Ara"/>
    <s v="L"/>
    <x v="0"/>
    <n v="12.95"/>
    <n v="38.849999999999994"/>
    <x v="2"/>
    <x v="1"/>
    <x v="0"/>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0"/>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0"/>
  </r>
  <r>
    <s v="NOP-21394-646"/>
    <x v="170"/>
    <s v="16982-35708-BZ"/>
    <s v="E-M-1"/>
    <n v="3"/>
    <x v="200"/>
    <s v="ncuttler5g@parallels.com"/>
    <x v="0"/>
    <s v="Exc"/>
    <s v="M"/>
    <x v="0"/>
    <n v="13.75"/>
    <n v="41.25"/>
    <x v="1"/>
    <x v="0"/>
    <x v="1"/>
  </r>
  <r>
    <s v="FTV-77095-168"/>
    <x v="171"/>
    <s v="66708-26678-QK"/>
    <s v="L-L-0.5"/>
    <n v="6"/>
    <x v="201"/>
    <s v=""/>
    <x v="0"/>
    <s v="Lib"/>
    <s v="L"/>
    <x v="1"/>
    <n v="9.51"/>
    <n v="57.06"/>
    <x v="3"/>
    <x v="1"/>
    <x v="0"/>
  </r>
  <r>
    <s v="BOR-02906-411"/>
    <x v="172"/>
    <s v="08743-09057-OO"/>
    <s v="L-D-2.5"/>
    <n v="6"/>
    <x v="202"/>
    <s v="tfelip5m@typepad.com"/>
    <x v="0"/>
    <s v="Lib"/>
    <s v="D"/>
    <x v="2"/>
    <n v="29.784999999999997"/>
    <n v="178.70999999999998"/>
    <x v="3"/>
    <x v="2"/>
    <x v="1"/>
  </r>
  <r>
    <s v="WMP-68847-770"/>
    <x v="173"/>
    <s v="37490-01572-JW"/>
    <s v="L-L-0.2"/>
    <n v="1"/>
    <x v="203"/>
    <s v="vle5n@disqus.com"/>
    <x v="0"/>
    <s v="Lib"/>
    <s v="L"/>
    <x v="3"/>
    <n v="4.7549999999999999"/>
    <n v="4.7549999999999999"/>
    <x v="3"/>
    <x v="1"/>
    <x v="0"/>
  </r>
  <r>
    <s v="TMO-22785-872"/>
    <x v="174"/>
    <s v="01811-60350-CU"/>
    <s v="E-M-1"/>
    <n v="6"/>
    <x v="204"/>
    <s v=""/>
    <x v="0"/>
    <s v="Exc"/>
    <s v="M"/>
    <x v="0"/>
    <n v="13.75"/>
    <n v="82.5"/>
    <x v="1"/>
    <x v="0"/>
    <x v="0"/>
  </r>
  <r>
    <s v="TJG-73587-353"/>
    <x v="175"/>
    <s v="24766-58139-GT"/>
    <s v="R-D-0.2"/>
    <n v="3"/>
    <x v="205"/>
    <s v=""/>
    <x v="0"/>
    <s v="Rob"/>
    <s v="D"/>
    <x v="3"/>
    <n v="2.6849999999999996"/>
    <n v="8.0549999999999997"/>
    <x v="0"/>
    <x v="2"/>
    <x v="1"/>
  </r>
  <r>
    <s v="OOU-61343-455"/>
    <x v="176"/>
    <s v="90123-70970-NY"/>
    <s v="A-M-1"/>
    <n v="2"/>
    <x v="206"/>
    <s v="npoolman5q@howstuffworks.com"/>
    <x v="0"/>
    <s v="Ara"/>
    <s v="M"/>
    <x v="0"/>
    <n v="11.25"/>
    <n v="22.5"/>
    <x v="2"/>
    <x v="0"/>
    <x v="0"/>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0"/>
  </r>
  <r>
    <s v="YTW-40242-005"/>
    <x v="179"/>
    <s v="01035-70465-UO"/>
    <s v="L-D-1"/>
    <n v="4"/>
    <x v="210"/>
    <s v="aattwater5u@wikia.com"/>
    <x v="0"/>
    <s v="Lib"/>
    <s v="D"/>
    <x v="0"/>
    <n v="12.95"/>
    <n v="51.8"/>
    <x v="3"/>
    <x v="2"/>
    <x v="1"/>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0"/>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0"/>
  </r>
  <r>
    <s v="PUX-47906-110"/>
    <x v="185"/>
    <s v="02002-98725-CH"/>
    <s v="L-M-1"/>
    <n v="4"/>
    <x v="216"/>
    <s v="asnowding60@comsenz.com"/>
    <x v="0"/>
    <s v="Lib"/>
    <s v="M"/>
    <x v="0"/>
    <n v="14.55"/>
    <n v="58.2"/>
    <x v="3"/>
    <x v="0"/>
    <x v="1"/>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1"/>
  </r>
  <r>
    <s v="WKD-81956-870"/>
    <x v="189"/>
    <s v="48090-06534-HI"/>
    <s v="L-D-0.5"/>
    <n v="3"/>
    <x v="222"/>
    <s v="wedinborough66@github.io"/>
    <x v="0"/>
    <s v="Lib"/>
    <s v="D"/>
    <x v="1"/>
    <n v="7.77"/>
    <n v="23.31"/>
    <x v="3"/>
    <x v="2"/>
    <x v="1"/>
  </r>
  <r>
    <s v="TNI-91067-006"/>
    <x v="190"/>
    <s v="80444-58185-FX"/>
    <s v="E-L-1"/>
    <n v="4"/>
    <x v="223"/>
    <s v=""/>
    <x v="0"/>
    <s v="Exc"/>
    <s v="L"/>
    <x v="0"/>
    <n v="14.85"/>
    <n v="59.4"/>
    <x v="1"/>
    <x v="1"/>
    <x v="0"/>
  </r>
  <r>
    <s v="IZA-61469-812"/>
    <x v="191"/>
    <s v="13561-92774-WP"/>
    <s v="L-D-2.5"/>
    <n v="4"/>
    <x v="224"/>
    <s v="kbromehead68@un.org"/>
    <x v="0"/>
    <s v="Lib"/>
    <s v="D"/>
    <x v="2"/>
    <n v="29.784999999999997"/>
    <n v="119.13999999999999"/>
    <x v="3"/>
    <x v="2"/>
    <x v="1"/>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0"/>
  </r>
  <r>
    <s v="YFH-87456-208"/>
    <x v="198"/>
    <s v="23600-98432-ME"/>
    <s v="L-M-0.2"/>
    <n v="2"/>
    <x v="231"/>
    <s v=""/>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0"/>
  </r>
  <r>
    <s v="LAA-41879-001"/>
    <x v="201"/>
    <s v="11408-81032-UR"/>
    <s v="L-L-2.5"/>
    <n v="1"/>
    <x v="234"/>
    <s v="tsutty6i@google.es"/>
    <x v="0"/>
    <s v="Lib"/>
    <s v="L"/>
    <x v="2"/>
    <n v="36.454999999999998"/>
    <n v="36.454999999999998"/>
    <x v="3"/>
    <x v="1"/>
    <x v="0"/>
  </r>
  <r>
    <s v="BRV-64870-915"/>
    <x v="202"/>
    <s v="32070-55528-UG"/>
    <s v="L-L-2.5"/>
    <n v="5"/>
    <x v="235"/>
    <s v=""/>
    <x v="1"/>
    <s v="Lib"/>
    <s v="L"/>
    <x v="2"/>
    <n v="36.454999999999998"/>
    <n v="182.27499999999998"/>
    <x v="3"/>
    <x v="1"/>
    <x v="0"/>
  </r>
  <r>
    <s v="RGJ-12544-083"/>
    <x v="203"/>
    <s v="48873-84433-PN"/>
    <s v="L-D-2.5"/>
    <n v="3"/>
    <x v="236"/>
    <s v="charce6k@cafepress.com"/>
    <x v="1"/>
    <s v="Lib"/>
    <s v="D"/>
    <x v="2"/>
    <n v="29.784999999999997"/>
    <n v="89.35499999999999"/>
    <x v="3"/>
    <x v="2"/>
    <x v="1"/>
  </r>
  <r>
    <s v="JJX-83339-346"/>
    <x v="204"/>
    <s v="32928-18158-OW"/>
    <s v="R-L-0.2"/>
    <n v="1"/>
    <x v="237"/>
    <s v=""/>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0"/>
  </r>
  <r>
    <s v="SGI-48226-857"/>
    <x v="207"/>
    <s v="84033-80762-EQ"/>
    <s v="A-M-2.5"/>
    <n v="6"/>
    <x v="240"/>
    <s v=""/>
    <x v="0"/>
    <s v="Ara"/>
    <s v="M"/>
    <x v="2"/>
    <n v="25.874999999999996"/>
    <n v="155.24999999999997"/>
    <x v="2"/>
    <x v="0"/>
    <x v="1"/>
  </r>
  <r>
    <s v="AHV-66988-037"/>
    <x v="208"/>
    <s v="12743-00952-KO"/>
    <s v="R-M-2.5"/>
    <n v="2"/>
    <x v="241"/>
    <s v=""/>
    <x v="0"/>
    <s v="Rob"/>
    <s v="M"/>
    <x v="2"/>
    <n v="22.884999999999998"/>
    <n v="45.769999999999996"/>
    <x v="0"/>
    <x v="0"/>
    <x v="0"/>
  </r>
  <r>
    <s v="ISK-42066-094"/>
    <x v="209"/>
    <s v="41505-42181-EF"/>
    <s v="E-D-1"/>
    <n v="3"/>
    <x v="242"/>
    <s v="srushbrooke6q@youku.com"/>
    <x v="0"/>
    <s v="Exc"/>
    <s v="D"/>
    <x v="0"/>
    <n v="12.15"/>
    <n v="36.450000000000003"/>
    <x v="1"/>
    <x v="2"/>
    <x v="1"/>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0"/>
  </r>
  <r>
    <s v="HVW-25584-144"/>
    <x v="212"/>
    <s v="93405-51204-UW"/>
    <s v="L-L-0.2"/>
    <n v="5"/>
    <x v="245"/>
    <s v="lmallan6t@state.gov"/>
    <x v="0"/>
    <s v="Lib"/>
    <s v="L"/>
    <x v="3"/>
    <n v="4.7549999999999999"/>
    <n v="23.774999999999999"/>
    <x v="3"/>
    <x v="1"/>
    <x v="1"/>
  </r>
  <r>
    <s v="MUY-15309-209"/>
    <x v="213"/>
    <s v="97152-03355-IW"/>
    <s v="L-D-1"/>
    <n v="3"/>
    <x v="246"/>
    <s v="gbentjens6u@netlog.com"/>
    <x v="2"/>
    <s v="Lib"/>
    <s v="D"/>
    <x v="0"/>
    <n v="12.95"/>
    <n v="38.849999999999994"/>
    <x v="3"/>
    <x v="2"/>
    <x v="0"/>
  </r>
  <r>
    <s v="VAJ-44572-469"/>
    <x v="63"/>
    <s v="79216-73157-TE"/>
    <s v="R-L-0.2"/>
    <n v="6"/>
    <x v="247"/>
    <s v=""/>
    <x v="1"/>
    <s v="Rob"/>
    <s v="L"/>
    <x v="3"/>
    <n v="3.5849999999999995"/>
    <n v="21.509999999999998"/>
    <x v="0"/>
    <x v="1"/>
    <x v="1"/>
  </r>
  <r>
    <s v="YJU-84377-606"/>
    <x v="214"/>
    <s v="20259-47723-AC"/>
    <s v="A-D-1"/>
    <n v="1"/>
    <x v="248"/>
    <s v="lentwistle6w@omniture.com"/>
    <x v="0"/>
    <s v="Ara"/>
    <s v="D"/>
    <x v="0"/>
    <n v="9.9499999999999993"/>
    <n v="9.9499999999999993"/>
    <x v="2"/>
    <x v="2"/>
    <x v="1"/>
  </r>
  <r>
    <s v="VNC-93921-469"/>
    <x v="215"/>
    <s v="04666-71569-RI"/>
    <s v="L-L-1"/>
    <n v="1"/>
    <x v="249"/>
    <s v="zkiffe74@cyberchimps.com"/>
    <x v="0"/>
    <s v="Lib"/>
    <s v="L"/>
    <x v="0"/>
    <n v="15.85"/>
    <n v="15.85"/>
    <x v="3"/>
    <x v="1"/>
    <x v="1"/>
  </r>
  <r>
    <s v="OGB-91614-810"/>
    <x v="216"/>
    <s v="08909-77713-CG"/>
    <s v="R-M-0.2"/>
    <n v="1"/>
    <x v="250"/>
    <s v="macott6y@pagesperso-orange.fr"/>
    <x v="0"/>
    <s v="Rob"/>
    <s v="M"/>
    <x v="3"/>
    <n v="2.9849999999999999"/>
    <n v="2.9849999999999999"/>
    <x v="0"/>
    <x v="0"/>
    <x v="1"/>
  </r>
  <r>
    <s v="BQI-61647-496"/>
    <x v="217"/>
    <s v="84340-73931-VV"/>
    <s v="E-M-1"/>
    <n v="5"/>
    <x v="251"/>
    <s v="cheaviside6z@rediff.com"/>
    <x v="0"/>
    <s v="Exc"/>
    <s v="M"/>
    <x v="0"/>
    <n v="13.75"/>
    <n v="68.75"/>
    <x v="1"/>
    <x v="0"/>
    <x v="1"/>
  </r>
  <r>
    <s v="IOM-51636-823"/>
    <x v="218"/>
    <s v="04609-95151-XH"/>
    <s v="A-D-1"/>
    <n v="3"/>
    <x v="252"/>
    <s v=""/>
    <x v="0"/>
    <s v="Ara"/>
    <s v="D"/>
    <x v="0"/>
    <n v="9.9499999999999993"/>
    <n v="29.849999999999998"/>
    <x v="2"/>
    <x v="2"/>
    <x v="0"/>
  </r>
  <r>
    <s v="GGD-38107-641"/>
    <x v="219"/>
    <s v="99562-88650-YF"/>
    <s v="L-M-1"/>
    <n v="4"/>
    <x v="253"/>
    <s v="lkernan71@wsj.com"/>
    <x v="0"/>
    <s v="Lib"/>
    <s v="M"/>
    <x v="0"/>
    <n v="14.55"/>
    <n v="58.2"/>
    <x v="3"/>
    <x v="0"/>
    <x v="0"/>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0"/>
  </r>
  <r>
    <s v="SKO-45740-621"/>
    <x v="221"/>
    <s v="04666-71569-RI"/>
    <s v="L-M-0.5"/>
    <n v="2"/>
    <x v="256"/>
    <s v="zkiffe74@cyberchimps.com"/>
    <x v="0"/>
    <s v="Lib"/>
    <s v="M"/>
    <x v="1"/>
    <n v="8.73"/>
    <n v="17.46"/>
    <x v="3"/>
    <x v="0"/>
    <x v="1"/>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0"/>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1"/>
  </r>
  <r>
    <s v="OTA-40969-710"/>
    <x v="83"/>
    <s v="77877-11993-QH"/>
    <s v="R-L-1"/>
    <n v="5"/>
    <x v="261"/>
    <s v="mcanty79@jigsy.com"/>
    <x v="0"/>
    <s v="Rob"/>
    <s v="L"/>
    <x v="0"/>
    <n v="11.95"/>
    <n v="59.75"/>
    <x v="0"/>
    <x v="1"/>
    <x v="1"/>
  </r>
  <r>
    <s v="GRH-45571-667"/>
    <x v="104"/>
    <s v="32291-18308-YZ"/>
    <s v="E-M-1"/>
    <n v="3"/>
    <x v="262"/>
    <s v="jkopke7a@auda.org.au"/>
    <x v="0"/>
    <s v="Exc"/>
    <s v="M"/>
    <x v="0"/>
    <n v="13.75"/>
    <n v="41.25"/>
    <x v="1"/>
    <x v="0"/>
    <x v="1"/>
  </r>
  <r>
    <s v="NXV-05302-067"/>
    <x v="225"/>
    <s v="25754-33191-ZI"/>
    <s v="L-M-2.5"/>
    <n v="4"/>
    <x v="263"/>
    <s v=""/>
    <x v="0"/>
    <s v="Lib"/>
    <s v="M"/>
    <x v="2"/>
    <n v="33.464999999999996"/>
    <n v="133.85999999999999"/>
    <x v="3"/>
    <x v="0"/>
    <x v="0"/>
  </r>
  <r>
    <s v="VZH-86274-142"/>
    <x v="226"/>
    <s v="53120-45532-KL"/>
    <s v="R-L-1"/>
    <n v="5"/>
    <x v="264"/>
    <s v=""/>
    <x v="1"/>
    <s v="Rob"/>
    <s v="L"/>
    <x v="0"/>
    <n v="11.95"/>
    <n v="59.75"/>
    <x v="0"/>
    <x v="1"/>
    <x v="1"/>
  </r>
  <r>
    <s v="KIX-93248-135"/>
    <x v="227"/>
    <s v="36605-83052-WB"/>
    <s v="A-D-0.5"/>
    <n v="1"/>
    <x v="265"/>
    <s v="vhellmore7d@bbc.co.uk"/>
    <x v="0"/>
    <s v="Ara"/>
    <s v="D"/>
    <x v="1"/>
    <n v="5.97"/>
    <n v="5.97"/>
    <x v="2"/>
    <x v="2"/>
    <x v="1"/>
  </r>
  <r>
    <s v="AXR-10962-010"/>
    <x v="180"/>
    <s v="53683-35977-KI"/>
    <s v="E-D-1"/>
    <n v="2"/>
    <x v="266"/>
    <s v="mseawright7e@nbcnews.com"/>
    <x v="2"/>
    <s v="Exc"/>
    <s v="D"/>
    <x v="0"/>
    <n v="12.15"/>
    <n v="24.3"/>
    <x v="1"/>
    <x v="2"/>
    <x v="0"/>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0"/>
  </r>
  <r>
    <s v="OGY-19377-175"/>
    <x v="231"/>
    <s v="49084-44492-OJ"/>
    <s v="E-D-0.5"/>
    <n v="1"/>
    <x v="269"/>
    <s v=""/>
    <x v="1"/>
    <s v="Exc"/>
    <s v="D"/>
    <x v="1"/>
    <n v="7.29"/>
    <n v="7.29"/>
    <x v="1"/>
    <x v="2"/>
    <x v="0"/>
  </r>
  <r>
    <s v="ESR-66651-814"/>
    <x v="80"/>
    <s v="76624-72205-CK"/>
    <s v="A-D-0.2"/>
    <n v="4"/>
    <x v="270"/>
    <s v="jsisneros7j@a8.net"/>
    <x v="0"/>
    <s v="Ara"/>
    <s v="D"/>
    <x v="3"/>
    <n v="2.9849999999999999"/>
    <n v="11.94"/>
    <x v="2"/>
    <x v="2"/>
    <x v="1"/>
  </r>
  <r>
    <s v="CPX-46916-770"/>
    <x v="232"/>
    <s v="12729-50170-JE"/>
    <s v="R-L-1"/>
    <n v="6"/>
    <x v="271"/>
    <s v="zcarlson7k@bigcartel.com"/>
    <x v="1"/>
    <s v="Rob"/>
    <s v="L"/>
    <x v="0"/>
    <n v="11.95"/>
    <n v="71.699999999999989"/>
    <x v="0"/>
    <x v="1"/>
    <x v="1"/>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0"/>
  </r>
  <r>
    <s v="SCL-94540-788"/>
    <x v="235"/>
    <s v="16123-07017-TY"/>
    <s v="E-L-2.5"/>
    <n v="6"/>
    <x v="274"/>
    <s v="tcrowthe7n@europa.eu"/>
    <x v="0"/>
    <s v="Exc"/>
    <s v="L"/>
    <x v="2"/>
    <n v="34.154999999999994"/>
    <n v="204.92999999999995"/>
    <x v="1"/>
    <x v="1"/>
    <x v="0"/>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0"/>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s v=""/>
    <x v="0"/>
    <s v="Exc"/>
    <s v="M"/>
    <x v="1"/>
    <n v="8.25"/>
    <n v="41.25"/>
    <x v="1"/>
    <x v="0"/>
    <x v="0"/>
  </r>
  <r>
    <s v="NNH-62058-950"/>
    <x v="239"/>
    <s v="96112-42558-EA"/>
    <s v="E-L-1"/>
    <n v="4"/>
    <x v="280"/>
    <s v="kkarby7t@sbwire.com"/>
    <x v="0"/>
    <s v="Exc"/>
    <s v="L"/>
    <x v="0"/>
    <n v="14.85"/>
    <n v="59.4"/>
    <x v="1"/>
    <x v="1"/>
    <x v="1"/>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s v=""/>
    <x v="0"/>
    <s v="Exc"/>
    <s v="M"/>
    <x v="2"/>
    <n v="31.624999999999996"/>
    <n v="94.874999999999986"/>
    <x v="1"/>
    <x v="0"/>
    <x v="0"/>
  </r>
  <r>
    <s v="BYZ-39669-954"/>
    <x v="243"/>
    <s v="66408-53777-VE"/>
    <s v="L-L-2.5"/>
    <n v="1"/>
    <x v="284"/>
    <s v=""/>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0"/>
  </r>
  <r>
    <s v="LYP-52345-883"/>
    <x v="246"/>
    <s v="17649-28133-PY"/>
    <s v="E-M-0.5"/>
    <n v="1"/>
    <x v="287"/>
    <s v=""/>
    <x v="1"/>
    <s v="Exc"/>
    <s v="M"/>
    <x v="1"/>
    <n v="8.25"/>
    <n v="8.25"/>
    <x v="1"/>
    <x v="0"/>
    <x v="1"/>
  </r>
  <r>
    <s v="DFK-35846-692"/>
    <x v="247"/>
    <s v="49612-33852-CN"/>
    <s v="R-D-0.2"/>
    <n v="5"/>
    <x v="288"/>
    <s v=""/>
    <x v="0"/>
    <s v="Rob"/>
    <s v="D"/>
    <x v="3"/>
    <n v="2.6849999999999996"/>
    <n v="13.424999999999997"/>
    <x v="0"/>
    <x v="2"/>
    <x v="1"/>
  </r>
  <r>
    <s v="XAH-93337-609"/>
    <x v="248"/>
    <s v="66976-43829-YG"/>
    <s v="A-D-1"/>
    <n v="5"/>
    <x v="289"/>
    <s v="dduke82@vkontakte.ru"/>
    <x v="0"/>
    <s v="Ara"/>
    <s v="D"/>
    <x v="0"/>
    <n v="9.9499999999999993"/>
    <n v="49.75"/>
    <x v="2"/>
    <x v="2"/>
    <x v="0"/>
  </r>
  <r>
    <s v="QKA-72582-644"/>
    <x v="249"/>
    <s v="64852-04619-XZ"/>
    <s v="E-M-0.5"/>
    <n v="2"/>
    <x v="290"/>
    <s v=""/>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s v=""/>
    <x v="0"/>
    <s v="Exc"/>
    <s v="L"/>
    <x v="0"/>
    <n v="14.85"/>
    <n v="44.55"/>
    <x v="1"/>
    <x v="1"/>
    <x v="0"/>
  </r>
  <r>
    <s v="ULM-49433-003"/>
    <x v="252"/>
    <s v="99421-80253-UI"/>
    <s v="E-M-1"/>
    <n v="2"/>
    <x v="294"/>
    <s v=""/>
    <x v="0"/>
    <s v="Exc"/>
    <s v="M"/>
    <x v="0"/>
    <n v="13.75"/>
    <n v="27.5"/>
    <x v="1"/>
    <x v="0"/>
    <x v="0"/>
  </r>
  <r>
    <s v="SIB-83254-136"/>
    <x v="253"/>
    <s v="45315-50206-DK"/>
    <s v="R-M-0.5"/>
    <n v="6"/>
    <x v="295"/>
    <s v="dvizor88@furl.net"/>
    <x v="0"/>
    <s v="Rob"/>
    <s v="M"/>
    <x v="1"/>
    <n v="5.97"/>
    <n v="35.82"/>
    <x v="0"/>
    <x v="0"/>
    <x v="1"/>
  </r>
  <r>
    <s v="NOK-50349-551"/>
    <x v="254"/>
    <s v="09595-95726-OV"/>
    <s v="R-D-0.5"/>
    <n v="3"/>
    <x v="296"/>
    <s v="esedgebeer89@oaic.gov.au"/>
    <x v="0"/>
    <s v="Rob"/>
    <s v="D"/>
    <x v="1"/>
    <n v="5.3699999999999992"/>
    <n v="16.11"/>
    <x v="0"/>
    <x v="2"/>
    <x v="1"/>
  </r>
  <r>
    <s v="YIS-96268-844"/>
    <x v="227"/>
    <s v="60221-67036-TD"/>
    <s v="E-L-0.2"/>
    <n v="6"/>
    <x v="297"/>
    <s v="klestrange8a@lulu.com"/>
    <x v="0"/>
    <s v="Exc"/>
    <s v="L"/>
    <x v="3"/>
    <n v="4.4550000000000001"/>
    <n v="26.73"/>
    <x v="1"/>
    <x v="1"/>
    <x v="1"/>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1"/>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1"/>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1"/>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1"/>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1"/>
  </r>
  <r>
    <s v="SYX-48878-182"/>
    <x v="264"/>
    <s v="47725-34771-FJ"/>
    <s v="R-D-1"/>
    <n v="5"/>
    <x v="313"/>
    <s v=""/>
    <x v="0"/>
    <s v="Rob"/>
    <s v="D"/>
    <x v="0"/>
    <n v="8.9499999999999993"/>
    <n v="44.75"/>
    <x v="0"/>
    <x v="2"/>
    <x v="0"/>
  </r>
  <r>
    <s v="ZGD-94763-868"/>
    <x v="265"/>
    <s v="53086-67334-KT"/>
    <s v="E-L-2.5"/>
    <n v="1"/>
    <x v="314"/>
    <s v="mbrockway8r@ibm.com"/>
    <x v="0"/>
    <s v="Exc"/>
    <s v="L"/>
    <x v="2"/>
    <n v="34.154999999999994"/>
    <n v="34.154999999999994"/>
    <x v="1"/>
    <x v="1"/>
    <x v="1"/>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s v=""/>
    <x v="0"/>
    <s v="Exc"/>
    <s v="M"/>
    <x v="0"/>
    <n v="13.75"/>
    <n v="13.75"/>
    <x v="1"/>
    <x v="0"/>
    <x v="1"/>
  </r>
  <r>
    <s v="IBW-87442-480"/>
    <x v="272"/>
    <s v="79814-23626-JR"/>
    <s v="A-L-2.5"/>
    <n v="1"/>
    <x v="324"/>
    <s v="tle91@epa.gov"/>
    <x v="0"/>
    <s v="Ara"/>
    <s v="L"/>
    <x v="2"/>
    <n v="29.784999999999997"/>
    <n v="29.784999999999997"/>
    <x v="2"/>
    <x v="1"/>
    <x v="0"/>
  </r>
  <r>
    <s v="DGZ-82537-477"/>
    <x v="252"/>
    <s v="43439-94003-DW"/>
    <s v="R-D-1"/>
    <n v="5"/>
    <x v="325"/>
    <s v=""/>
    <x v="0"/>
    <s v="Rob"/>
    <s v="D"/>
    <x v="0"/>
    <n v="8.9499999999999993"/>
    <n v="44.75"/>
    <x v="0"/>
    <x v="2"/>
    <x v="1"/>
  </r>
  <r>
    <s v="LPS-39089-432"/>
    <x v="273"/>
    <s v="97655-45555-LI"/>
    <s v="R-D-1"/>
    <n v="5"/>
    <x v="326"/>
    <s v="balldridge93@yandex.ru"/>
    <x v="0"/>
    <s v="Rob"/>
    <s v="D"/>
    <x v="0"/>
    <n v="8.9499999999999993"/>
    <n v="44.75"/>
    <x v="0"/>
    <x v="2"/>
    <x v="1"/>
  </r>
  <r>
    <s v="MQU-86100-929"/>
    <x v="274"/>
    <s v="64418-01720-VW"/>
    <s v="L-L-0.5"/>
    <n v="4"/>
    <x v="327"/>
    <s v=""/>
    <x v="0"/>
    <s v="Lib"/>
    <s v="L"/>
    <x v="1"/>
    <n v="9.51"/>
    <n v="38.04"/>
    <x v="3"/>
    <x v="1"/>
    <x v="1"/>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0"/>
  </r>
  <r>
    <s v="SHP-17012-870"/>
    <x v="277"/>
    <s v="69529-07533-CV"/>
    <s v="R-M-2.5"/>
    <n v="1"/>
    <x v="330"/>
    <s v="cdrewett97@wikipedia.org"/>
    <x v="0"/>
    <s v="Rob"/>
    <s v="M"/>
    <x v="2"/>
    <n v="22.884999999999998"/>
    <n v="22.884999999999998"/>
    <x v="0"/>
    <x v="0"/>
    <x v="1"/>
  </r>
  <r>
    <s v="FDY-03414-903"/>
    <x v="278"/>
    <s v="94840-49457-UD"/>
    <s v="A-D-0.5"/>
    <n v="3"/>
    <x v="331"/>
    <s v="qparsons98@blogtalkradio.com"/>
    <x v="0"/>
    <s v="Ara"/>
    <s v="D"/>
    <x v="1"/>
    <n v="5.97"/>
    <n v="17.91"/>
    <x v="2"/>
    <x v="2"/>
    <x v="1"/>
  </r>
  <r>
    <s v="WXT-85291-143"/>
    <x v="279"/>
    <s v="81414-81273-DK"/>
    <s v="R-M-0.5"/>
    <n v="4"/>
    <x v="332"/>
    <s v="vceely99@auda.org.au"/>
    <x v="0"/>
    <s v="Rob"/>
    <s v="M"/>
    <x v="1"/>
    <n v="5.97"/>
    <n v="23.88"/>
    <x v="0"/>
    <x v="0"/>
    <x v="1"/>
  </r>
  <r>
    <s v="QNP-18893-547"/>
    <x v="280"/>
    <s v="76930-61689-CH"/>
    <s v="R-L-1"/>
    <n v="5"/>
    <x v="333"/>
    <s v=""/>
    <x v="0"/>
    <s v="Rob"/>
    <s v="L"/>
    <x v="0"/>
    <n v="11.95"/>
    <n v="59.75"/>
    <x v="0"/>
    <x v="1"/>
    <x v="0"/>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0"/>
  </r>
  <r>
    <s v="YPT-95383-088"/>
    <x v="283"/>
    <s v="43439-94003-DW"/>
    <s v="E-D-2.5"/>
    <n v="2"/>
    <x v="336"/>
    <s v=""/>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1"/>
  </r>
  <r>
    <s v="TFY-52090-386"/>
    <x v="287"/>
    <s v="08613-17327-XT"/>
    <s v="E-L-0.5"/>
    <n v="2"/>
    <x v="340"/>
    <s v="lscargle9h@myspace.com"/>
    <x v="0"/>
    <s v="Exc"/>
    <s v="L"/>
    <x v="1"/>
    <n v="8.91"/>
    <n v="17.82"/>
    <x v="1"/>
    <x v="1"/>
    <x v="0"/>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0"/>
  </r>
  <r>
    <s v="QEY-71761-460"/>
    <x v="250"/>
    <s v="35442-75769-PL"/>
    <s v="R-M-1"/>
    <n v="2"/>
    <x v="343"/>
    <s v=""/>
    <x v="1"/>
    <s v="Rob"/>
    <s v="M"/>
    <x v="0"/>
    <n v="9.9499999999999993"/>
    <n v="19.899999999999999"/>
    <x v="0"/>
    <x v="0"/>
    <x v="1"/>
  </r>
  <r>
    <s v="GKQ-82603-910"/>
    <x v="289"/>
    <s v="83737-56117-JE"/>
    <s v="R-L-1"/>
    <n v="5"/>
    <x v="344"/>
    <s v="asnazle9l@oracle.com"/>
    <x v="0"/>
    <s v="Rob"/>
    <s v="L"/>
    <x v="0"/>
    <n v="11.95"/>
    <n v="59.75"/>
    <x v="0"/>
    <x v="1"/>
    <x v="1"/>
  </r>
  <r>
    <s v="IOB-32673-745"/>
    <x v="290"/>
    <s v="07095-81281-NJ"/>
    <s v="A-L-0.5"/>
    <n v="3"/>
    <x v="345"/>
    <s v="rworg9m@arstechnica.com"/>
    <x v="0"/>
    <s v="Ara"/>
    <s v="L"/>
    <x v="1"/>
    <n v="7.77"/>
    <n v="23.31"/>
    <x v="2"/>
    <x v="1"/>
    <x v="1"/>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0"/>
  </r>
  <r>
    <s v="DKM-97676-850"/>
    <x v="296"/>
    <s v="43439-94003-DW"/>
    <s v="E-D-0.5"/>
    <n v="5"/>
    <x v="338"/>
    <s v=""/>
    <x v="0"/>
    <s v="Exc"/>
    <s v="D"/>
    <x v="1"/>
    <n v="7.29"/>
    <n v="36.450000000000003"/>
    <x v="1"/>
    <x v="2"/>
    <x v="0"/>
  </r>
  <r>
    <s v="UEB-09112-118"/>
    <x v="297"/>
    <s v="82718-93677-XO"/>
    <s v="A-M-0.5"/>
    <n v="4"/>
    <x v="351"/>
    <s v=""/>
    <x v="0"/>
    <s v="Ara"/>
    <s v="M"/>
    <x v="1"/>
    <n v="6.75"/>
    <n v="27"/>
    <x v="2"/>
    <x v="0"/>
    <x v="1"/>
  </r>
  <r>
    <s v="ORZ-67699-748"/>
    <x v="298"/>
    <s v="44708-78241-DF"/>
    <s v="A-M-2.5"/>
    <n v="6"/>
    <x v="352"/>
    <s v="jcaldicott9u@usda.gov"/>
    <x v="0"/>
    <s v="Ara"/>
    <s v="M"/>
    <x v="2"/>
    <n v="25.874999999999996"/>
    <n v="155.24999999999997"/>
    <x v="2"/>
    <x v="0"/>
    <x v="0"/>
  </r>
  <r>
    <s v="JXP-28398-485"/>
    <x v="299"/>
    <s v="23039-93032-FN"/>
    <s v="A-D-2.5"/>
    <n v="5"/>
    <x v="353"/>
    <s v="mvedmore9v@a8.net"/>
    <x v="0"/>
    <s v="Ara"/>
    <s v="D"/>
    <x v="2"/>
    <n v="22.884999999999998"/>
    <n v="114.42499999999998"/>
    <x v="2"/>
    <x v="2"/>
    <x v="1"/>
  </r>
  <r>
    <s v="WWH-92259-198"/>
    <x v="300"/>
    <s v="35256-12529-FT"/>
    <s v="L-D-1"/>
    <n v="4"/>
    <x v="354"/>
    <s v="wromao9w@chronoengine.com"/>
    <x v="0"/>
    <s v="Lib"/>
    <s v="D"/>
    <x v="0"/>
    <n v="12.95"/>
    <n v="51.8"/>
    <x v="3"/>
    <x v="2"/>
    <x v="1"/>
  </r>
  <r>
    <s v="FLR-82914-153"/>
    <x v="301"/>
    <s v="86100-33488-WP"/>
    <s v="A-M-2.5"/>
    <n v="6"/>
    <x v="355"/>
    <s v=""/>
    <x v="0"/>
    <s v="Ara"/>
    <s v="M"/>
    <x v="2"/>
    <n v="25.874999999999996"/>
    <n v="155.24999999999997"/>
    <x v="2"/>
    <x v="0"/>
    <x v="0"/>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0"/>
  </r>
  <r>
    <s v="RXW-91413-276"/>
    <x v="304"/>
    <s v="29588-35679-RG"/>
    <s v="R-M-0.5"/>
    <n v="1"/>
    <x v="359"/>
    <s v="ncorpsa0@gmpg.org"/>
    <x v="0"/>
    <s v="Rob"/>
    <s v="M"/>
    <x v="1"/>
    <n v="5.97"/>
    <n v="5.97"/>
    <x v="0"/>
    <x v="0"/>
    <x v="0"/>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s v=""/>
    <x v="0"/>
    <s v="Exc"/>
    <s v="D"/>
    <x v="1"/>
    <n v="7.29"/>
    <n v="43.74"/>
    <x v="1"/>
    <x v="2"/>
    <x v="1"/>
  </r>
  <r>
    <s v="DGL-29648-995"/>
    <x v="307"/>
    <s v="59367-30821-ZQ"/>
    <s v="L-M-0.2"/>
    <n v="2"/>
    <x v="365"/>
    <s v=""/>
    <x v="0"/>
    <s v="Lib"/>
    <s v="M"/>
    <x v="3"/>
    <n v="4.3650000000000002"/>
    <n v="8.73"/>
    <x v="3"/>
    <x v="0"/>
    <x v="1"/>
  </r>
  <r>
    <s v="GPU-65651-504"/>
    <x v="308"/>
    <s v="83947-45528-ET"/>
    <s v="E-M-2.5"/>
    <n v="2"/>
    <x v="366"/>
    <s v="lflaoniera8@wordpress.org"/>
    <x v="0"/>
    <s v="Exc"/>
    <s v="M"/>
    <x v="2"/>
    <n v="31.624999999999996"/>
    <n v="63.249999999999993"/>
    <x v="1"/>
    <x v="0"/>
    <x v="0"/>
  </r>
  <r>
    <s v="OJU-34452-896"/>
    <x v="309"/>
    <s v="60799-92593-CX"/>
    <s v="E-L-0.5"/>
    <n v="1"/>
    <x v="367"/>
    <s v=""/>
    <x v="0"/>
    <s v="Exc"/>
    <s v="L"/>
    <x v="1"/>
    <n v="8.91"/>
    <n v="8.91"/>
    <x v="1"/>
    <x v="1"/>
    <x v="1"/>
  </r>
  <r>
    <s v="GZS-50547-887"/>
    <x v="310"/>
    <s v="61600-55136-UM"/>
    <s v="E-D-1"/>
    <n v="2"/>
    <x v="368"/>
    <s v="ccatchesideaa@macromedia.com"/>
    <x v="0"/>
    <s v="Exc"/>
    <s v="D"/>
    <x v="0"/>
    <n v="12.15"/>
    <n v="24.3"/>
    <x v="1"/>
    <x v="2"/>
    <x v="1"/>
  </r>
  <r>
    <s v="ESR-54041-053"/>
    <x v="311"/>
    <s v="59771-90302-OF"/>
    <s v="A-L-0.5"/>
    <n v="6"/>
    <x v="369"/>
    <s v="cgibbonsonab@accuweather.com"/>
    <x v="0"/>
    <s v="Ara"/>
    <s v="L"/>
    <x v="1"/>
    <n v="7.77"/>
    <n v="46.62"/>
    <x v="2"/>
    <x v="1"/>
    <x v="1"/>
  </r>
  <r>
    <s v="OGD-10781-526"/>
    <x v="132"/>
    <s v="16880-78077-FB"/>
    <s v="R-L-0.5"/>
    <n v="6"/>
    <x v="370"/>
    <s v="tfarraac@behance.net"/>
    <x v="0"/>
    <s v="Rob"/>
    <s v="L"/>
    <x v="1"/>
    <n v="7.169999999999999"/>
    <n v="43.019999999999996"/>
    <x v="0"/>
    <x v="1"/>
    <x v="0"/>
  </r>
  <r>
    <s v="FVH-29271-315"/>
    <x v="312"/>
    <s v="74415-50873-FC"/>
    <s v="A-D-0.5"/>
    <n v="3"/>
    <x v="371"/>
    <s v=""/>
    <x v="1"/>
    <s v="Ara"/>
    <s v="D"/>
    <x v="1"/>
    <n v="5.97"/>
    <n v="17.91"/>
    <x v="2"/>
    <x v="2"/>
    <x v="1"/>
  </r>
  <r>
    <s v="BNZ-20544-633"/>
    <x v="313"/>
    <s v="31798-95707-NR"/>
    <s v="L-L-0.5"/>
    <n v="4"/>
    <x v="372"/>
    <s v="gbamfieldae@yellowpages.com"/>
    <x v="0"/>
    <s v="Lib"/>
    <s v="L"/>
    <x v="1"/>
    <n v="9.51"/>
    <n v="38.04"/>
    <x v="3"/>
    <x v="1"/>
    <x v="1"/>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1"/>
  </r>
  <r>
    <s v="WUG-76466-650"/>
    <x v="318"/>
    <s v="43439-94003-DW"/>
    <s v="L-D-0.5"/>
    <n v="3"/>
    <x v="351"/>
    <s v=""/>
    <x v="0"/>
    <s v="Lib"/>
    <s v="D"/>
    <x v="1"/>
    <n v="7.77"/>
    <n v="23.31"/>
    <x v="3"/>
    <x v="2"/>
    <x v="1"/>
  </r>
  <r>
    <s v="RJV-08261-583"/>
    <x v="182"/>
    <s v="48497-29281-FE"/>
    <s v="A-D-0.2"/>
    <n v="5"/>
    <x v="378"/>
    <s v="pbessal@qq.com"/>
    <x v="0"/>
    <s v="Ara"/>
    <s v="D"/>
    <x v="3"/>
    <n v="2.9849999999999999"/>
    <n v="14.924999999999999"/>
    <x v="2"/>
    <x v="2"/>
    <x v="1"/>
  </r>
  <r>
    <s v="PMR-56062-609"/>
    <x v="319"/>
    <s v="43605-12616-YH"/>
    <s v="E-D-0.5"/>
    <n v="3"/>
    <x v="379"/>
    <s v="ewindressam@marketwatch.com"/>
    <x v="0"/>
    <s v="Exc"/>
    <s v="D"/>
    <x v="1"/>
    <n v="7.29"/>
    <n v="21.87"/>
    <x v="1"/>
    <x v="2"/>
    <x v="0"/>
  </r>
  <r>
    <s v="XLD-12920-505"/>
    <x v="320"/>
    <s v="21907-75962-VB"/>
    <s v="E-L-0.5"/>
    <n v="6"/>
    <x v="380"/>
    <s v=""/>
    <x v="0"/>
    <s v="Exc"/>
    <s v="L"/>
    <x v="1"/>
    <n v="8.91"/>
    <n v="53.46"/>
    <x v="1"/>
    <x v="1"/>
    <x v="1"/>
  </r>
  <r>
    <s v="UBW-50312-037"/>
    <x v="321"/>
    <s v="69503-12127-YD"/>
    <s v="A-L-2.5"/>
    <n v="4"/>
    <x v="381"/>
    <s v=""/>
    <x v="0"/>
    <s v="Ara"/>
    <s v="L"/>
    <x v="2"/>
    <n v="29.784999999999997"/>
    <n v="119.13999999999999"/>
    <x v="2"/>
    <x v="1"/>
    <x v="0"/>
  </r>
  <r>
    <s v="QAW-05889-019"/>
    <x v="322"/>
    <s v="68810-07329-EU"/>
    <s v="L-M-0.5"/>
    <n v="5"/>
    <x v="382"/>
    <s v="vbaumadierap@google.cn"/>
    <x v="0"/>
    <s v="Lib"/>
    <s v="M"/>
    <x v="1"/>
    <n v="8.73"/>
    <n v="43.650000000000006"/>
    <x v="3"/>
    <x v="0"/>
    <x v="1"/>
  </r>
  <r>
    <s v="EPT-12715-397"/>
    <x v="128"/>
    <s v="08478-75251-OG"/>
    <s v="A-D-0.2"/>
    <n v="6"/>
    <x v="383"/>
    <s v=""/>
    <x v="0"/>
    <s v="Ara"/>
    <s v="D"/>
    <x v="3"/>
    <n v="2.9849999999999999"/>
    <n v="17.91"/>
    <x v="2"/>
    <x v="2"/>
    <x v="1"/>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1"/>
  </r>
  <r>
    <s v="MBM-55936-917"/>
    <x v="325"/>
    <s v="55989-39849-WO"/>
    <s v="L-D-0.5"/>
    <n v="3"/>
    <x v="386"/>
    <s v="ahavickat@nsw.gov.au"/>
    <x v="0"/>
    <s v="Lib"/>
    <s v="D"/>
    <x v="1"/>
    <n v="7.77"/>
    <n v="23.31"/>
    <x v="3"/>
    <x v="2"/>
    <x v="0"/>
  </r>
  <r>
    <s v="TPA-93614-840"/>
    <x v="326"/>
    <s v="28932-49296-TM"/>
    <s v="E-D-0.5"/>
    <n v="2"/>
    <x v="387"/>
    <s v="sdivinyau@ask.com"/>
    <x v="0"/>
    <s v="Exc"/>
    <s v="D"/>
    <x v="1"/>
    <n v="7.29"/>
    <n v="14.58"/>
    <x v="1"/>
    <x v="2"/>
    <x v="1"/>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0"/>
  </r>
  <r>
    <s v="GMF-18638-786"/>
    <x v="329"/>
    <s v="60004-62976-NI"/>
    <s v="L-D-0.5"/>
    <n v="6"/>
    <x v="392"/>
    <s v="gkislingburyaz@samsung.com"/>
    <x v="0"/>
    <s v="Lib"/>
    <s v="D"/>
    <x v="1"/>
    <n v="7.77"/>
    <n v="46.62"/>
    <x v="3"/>
    <x v="2"/>
    <x v="1"/>
  </r>
  <r>
    <s v="TDJ-20844-787"/>
    <x v="330"/>
    <s v="77876-28498-HI"/>
    <s v="A-L-0.5"/>
    <n v="5"/>
    <x v="393"/>
    <s v="xgibbonsb0@artisteer.com"/>
    <x v="0"/>
    <s v="Ara"/>
    <s v="L"/>
    <x v="1"/>
    <n v="7.77"/>
    <n v="38.849999999999994"/>
    <x v="2"/>
    <x v="1"/>
    <x v="0"/>
  </r>
  <r>
    <s v="BWK-39400-446"/>
    <x v="331"/>
    <s v="61302-06948-EH"/>
    <s v="L-D-0.5"/>
    <n v="4"/>
    <x v="394"/>
    <s v="fparresb1@imageshack.us"/>
    <x v="0"/>
    <s v="Lib"/>
    <s v="D"/>
    <x v="1"/>
    <n v="7.77"/>
    <n v="31.08"/>
    <x v="3"/>
    <x v="2"/>
    <x v="1"/>
  </r>
  <r>
    <s v="LCB-02099-995"/>
    <x v="332"/>
    <s v="06757-96251-UH"/>
    <s v="A-D-0.2"/>
    <n v="6"/>
    <x v="395"/>
    <s v="gsibrayb2@wsj.com"/>
    <x v="0"/>
    <s v="Ara"/>
    <s v="D"/>
    <x v="3"/>
    <n v="2.9849999999999999"/>
    <n v="17.91"/>
    <x v="2"/>
    <x v="2"/>
    <x v="1"/>
  </r>
  <r>
    <s v="UBA-43678-174"/>
    <x v="333"/>
    <s v="44530-75983-OD"/>
    <s v="E-D-2.5"/>
    <n v="6"/>
    <x v="396"/>
    <s v="ihotchkinb3@mit.edu"/>
    <x v="2"/>
    <s v="Exc"/>
    <s v="D"/>
    <x v="2"/>
    <n v="27.945"/>
    <n v="167.67000000000002"/>
    <x v="1"/>
    <x v="2"/>
    <x v="0"/>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1"/>
  </r>
  <r>
    <s v="DJG-14442-608"/>
    <x v="336"/>
    <s v="75716-12782-SS"/>
    <s v="R-D-1"/>
    <n v="3"/>
    <x v="399"/>
    <s v="gcroysdaleb6@nih.gov"/>
    <x v="0"/>
    <s v="Rob"/>
    <s v="D"/>
    <x v="0"/>
    <n v="8.9499999999999993"/>
    <n v="26.849999999999998"/>
    <x v="0"/>
    <x v="2"/>
    <x v="1"/>
  </r>
  <r>
    <s v="DWB-61381-370"/>
    <x v="337"/>
    <s v="11812-00461-KH"/>
    <s v="L-L-0.2"/>
    <n v="2"/>
    <x v="400"/>
    <s v="bgozzettb7@github.com"/>
    <x v="0"/>
    <s v="Lib"/>
    <s v="L"/>
    <x v="3"/>
    <n v="4.7549999999999999"/>
    <n v="9.51"/>
    <x v="3"/>
    <x v="1"/>
    <x v="0"/>
  </r>
  <r>
    <s v="FRD-17347-990"/>
    <x v="80"/>
    <s v="46681-78850-ZW"/>
    <s v="A-D-1"/>
    <n v="4"/>
    <x v="401"/>
    <s v="tcraggsb8@house.gov"/>
    <x v="1"/>
    <s v="Ara"/>
    <s v="D"/>
    <x v="0"/>
    <n v="9.9499999999999993"/>
    <n v="39.799999999999997"/>
    <x v="2"/>
    <x v="2"/>
    <x v="0"/>
  </r>
  <r>
    <s v="YPP-27450-525"/>
    <x v="338"/>
    <s v="01932-87052-KO"/>
    <s v="E-M-0.5"/>
    <n v="3"/>
    <x v="402"/>
    <s v="lcullrfordb9@xing.com"/>
    <x v="0"/>
    <s v="Exc"/>
    <s v="M"/>
    <x v="1"/>
    <n v="8.25"/>
    <n v="24.75"/>
    <x v="1"/>
    <x v="0"/>
    <x v="1"/>
  </r>
  <r>
    <s v="EFC-39577-424"/>
    <x v="339"/>
    <s v="16046-34805-ZF"/>
    <s v="E-M-1"/>
    <n v="5"/>
    <x v="403"/>
    <s v="arizonba@xing.com"/>
    <x v="0"/>
    <s v="Exc"/>
    <s v="M"/>
    <x v="0"/>
    <n v="13.75"/>
    <n v="68.75"/>
    <x v="1"/>
    <x v="0"/>
    <x v="0"/>
  </r>
  <r>
    <s v="LAW-80062-016"/>
    <x v="340"/>
    <s v="34546-70516-LR"/>
    <s v="E-M-0.5"/>
    <n v="6"/>
    <x v="404"/>
    <s v=""/>
    <x v="1"/>
    <s v="Exc"/>
    <s v="M"/>
    <x v="1"/>
    <n v="8.25"/>
    <n v="49.5"/>
    <x v="1"/>
    <x v="0"/>
    <x v="1"/>
  </r>
  <r>
    <s v="WKL-27981-758"/>
    <x v="177"/>
    <s v="73699-93557-FZ"/>
    <s v="A-M-2.5"/>
    <n v="2"/>
    <x v="405"/>
    <s v="fmiellbc@spiegel.de"/>
    <x v="0"/>
    <s v="Ara"/>
    <s v="M"/>
    <x v="2"/>
    <n v="25.874999999999996"/>
    <n v="51.749999999999993"/>
    <x v="2"/>
    <x v="0"/>
    <x v="1"/>
  </r>
  <r>
    <s v="VRT-39834-265"/>
    <x v="341"/>
    <s v="86686-37462-CK"/>
    <s v="L-L-1"/>
    <n v="3"/>
    <x v="406"/>
    <s v=""/>
    <x v="1"/>
    <s v="Lib"/>
    <s v="L"/>
    <x v="0"/>
    <n v="15.85"/>
    <n v="47.55"/>
    <x v="3"/>
    <x v="1"/>
    <x v="1"/>
  </r>
  <r>
    <s v="QTC-71005-730"/>
    <x v="342"/>
    <s v="14298-02150-KH"/>
    <s v="A-L-0.2"/>
    <n v="4"/>
    <x v="407"/>
    <s v=""/>
    <x v="0"/>
    <s v="Ara"/>
    <s v="L"/>
    <x v="3"/>
    <n v="3.8849999999999998"/>
    <n v="15.54"/>
    <x v="2"/>
    <x v="1"/>
    <x v="0"/>
  </r>
  <r>
    <s v="TNX-09857-717"/>
    <x v="343"/>
    <s v="48675-07824-HJ"/>
    <s v="L-M-1"/>
    <n v="6"/>
    <x v="408"/>
    <s v=""/>
    <x v="0"/>
    <s v="Lib"/>
    <s v="M"/>
    <x v="0"/>
    <n v="14.55"/>
    <n v="87.300000000000011"/>
    <x v="3"/>
    <x v="0"/>
    <x v="1"/>
  </r>
  <r>
    <s v="JZV-43874-185"/>
    <x v="344"/>
    <s v="18551-80943-YQ"/>
    <s v="A-M-1"/>
    <n v="5"/>
    <x v="409"/>
    <s v=""/>
    <x v="0"/>
    <s v="Ara"/>
    <s v="M"/>
    <x v="0"/>
    <n v="11.25"/>
    <n v="56.25"/>
    <x v="2"/>
    <x v="0"/>
    <x v="0"/>
  </r>
  <r>
    <s v="ICF-17486-106"/>
    <x v="47"/>
    <s v="19196-09748-DB"/>
    <s v="L-L-2.5"/>
    <n v="1"/>
    <x v="410"/>
    <s v="wspringallbh@jugem.jp"/>
    <x v="0"/>
    <s v="Lib"/>
    <s v="L"/>
    <x v="2"/>
    <n v="36.454999999999998"/>
    <n v="36.454999999999998"/>
    <x v="3"/>
    <x v="1"/>
    <x v="0"/>
  </r>
  <r>
    <s v="BMK-49520-383"/>
    <x v="345"/>
    <s v="72233-08665-IP"/>
    <s v="R-L-0.2"/>
    <n v="3"/>
    <x v="411"/>
    <s v=""/>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s v=""/>
    <x v="0"/>
    <s v="Ara"/>
    <s v="L"/>
    <x v="1"/>
    <n v="7.77"/>
    <n v="23.31"/>
    <x v="2"/>
    <x v="1"/>
    <x v="1"/>
  </r>
  <r>
    <s v="KJJ-12573-591"/>
    <x v="347"/>
    <s v="12997-41076-FQ"/>
    <s v="A-L-2.5"/>
    <n v="1"/>
    <x v="414"/>
    <s v=""/>
    <x v="0"/>
    <s v="Ara"/>
    <s v="L"/>
    <x v="2"/>
    <n v="29.784999999999997"/>
    <n v="29.784999999999997"/>
    <x v="2"/>
    <x v="1"/>
    <x v="1"/>
  </r>
  <r>
    <s v="RGU-43561-950"/>
    <x v="348"/>
    <s v="44220-00348-MB"/>
    <s v="A-L-2.5"/>
    <n v="5"/>
    <x v="415"/>
    <s v="bmcgilvrabm@so-net.ne.jp"/>
    <x v="0"/>
    <s v="Ara"/>
    <s v="L"/>
    <x v="2"/>
    <n v="29.784999999999997"/>
    <n v="148.92499999999998"/>
    <x v="2"/>
    <x v="1"/>
    <x v="1"/>
  </r>
  <r>
    <s v="JSN-73975-443"/>
    <x v="349"/>
    <s v="93047-98331-DD"/>
    <s v="L-M-0.5"/>
    <n v="1"/>
    <x v="416"/>
    <s v="adanzeybn@github.com"/>
    <x v="0"/>
    <s v="Lib"/>
    <s v="M"/>
    <x v="1"/>
    <n v="8.73"/>
    <n v="8.73"/>
    <x v="3"/>
    <x v="0"/>
    <x v="1"/>
  </r>
  <r>
    <s v="WNR-71736-993"/>
    <x v="350"/>
    <s v="16880-78077-FB"/>
    <s v="L-D-0.5"/>
    <n v="4"/>
    <x v="393"/>
    <s v="tfarraac@behance.net"/>
    <x v="0"/>
    <s v="Lib"/>
    <s v="D"/>
    <x v="1"/>
    <n v="7.77"/>
    <n v="31.08"/>
    <x v="3"/>
    <x v="2"/>
    <x v="0"/>
  </r>
  <r>
    <s v="WNR-71736-993"/>
    <x v="350"/>
    <s v="16880-78077-FB"/>
    <s v="A-D-2.5"/>
    <n v="6"/>
    <x v="417"/>
    <s v="tfarraac@behance.net"/>
    <x v="0"/>
    <s v="Ara"/>
    <s v="D"/>
    <x v="2"/>
    <n v="22.884999999999998"/>
    <n v="137.31"/>
    <x v="2"/>
    <x v="2"/>
    <x v="1"/>
  </r>
  <r>
    <s v="HNI-91338-546"/>
    <x v="54"/>
    <s v="67285-75317-XI"/>
    <s v="A-D-0.5"/>
    <n v="5"/>
    <x v="418"/>
    <s v=""/>
    <x v="0"/>
    <s v="Ara"/>
    <s v="D"/>
    <x v="1"/>
    <n v="5.97"/>
    <n v="29.849999999999998"/>
    <x v="2"/>
    <x v="2"/>
    <x v="0"/>
  </r>
  <r>
    <s v="CYH-53243-218"/>
    <x v="237"/>
    <s v="88167-57964-PH"/>
    <s v="R-M-0.5"/>
    <n v="3"/>
    <x v="419"/>
    <s v=""/>
    <x v="0"/>
    <s v="Rob"/>
    <s v="M"/>
    <x v="1"/>
    <n v="5.97"/>
    <n v="17.91"/>
    <x v="0"/>
    <x v="0"/>
    <x v="0"/>
  </r>
  <r>
    <s v="SVD-75407-177"/>
    <x v="351"/>
    <s v="16106-36039-QS"/>
    <s v="E-L-0.5"/>
    <n v="3"/>
    <x v="420"/>
    <s v="ydombrellbs@dedecms.com"/>
    <x v="0"/>
    <s v="Exc"/>
    <s v="L"/>
    <x v="1"/>
    <n v="8.91"/>
    <n v="26.73"/>
    <x v="1"/>
    <x v="1"/>
    <x v="1"/>
  </r>
  <r>
    <s v="NVN-66443-451"/>
    <x v="352"/>
    <s v="98921-82417-GN"/>
    <s v="R-D-1"/>
    <n v="2"/>
    <x v="421"/>
    <s v="adarthbt@t.co"/>
    <x v="0"/>
    <s v="Rob"/>
    <s v="D"/>
    <x v="0"/>
    <n v="8.9499999999999993"/>
    <n v="17.899999999999999"/>
    <x v="0"/>
    <x v="2"/>
    <x v="0"/>
  </r>
  <r>
    <s v="JUA-13580-095"/>
    <x v="102"/>
    <s v="55265-75151-AK"/>
    <s v="R-L-0.2"/>
    <n v="4"/>
    <x v="422"/>
    <s v="mdarrigoebu@hud.gov"/>
    <x v="1"/>
    <s v="Rob"/>
    <s v="L"/>
    <x v="3"/>
    <n v="3.5849999999999995"/>
    <n v="14.339999999999998"/>
    <x v="0"/>
    <x v="1"/>
    <x v="0"/>
  </r>
  <r>
    <s v="ACY-56225-839"/>
    <x v="353"/>
    <s v="47386-50743-FG"/>
    <s v="A-M-2.5"/>
    <n v="3"/>
    <x v="423"/>
    <s v=""/>
    <x v="0"/>
    <s v="Ara"/>
    <s v="M"/>
    <x v="2"/>
    <n v="25.874999999999996"/>
    <n v="77.624999999999986"/>
    <x v="2"/>
    <x v="0"/>
    <x v="0"/>
  </r>
  <r>
    <s v="QBB-07903-622"/>
    <x v="354"/>
    <s v="32622-54551-UC"/>
    <s v="R-L-1"/>
    <n v="5"/>
    <x v="424"/>
    <s v="mackrillbw@bandcamp.com"/>
    <x v="0"/>
    <s v="Rob"/>
    <s v="L"/>
    <x v="0"/>
    <n v="11.95"/>
    <n v="59.75"/>
    <x v="0"/>
    <x v="1"/>
    <x v="0"/>
  </r>
  <r>
    <s v="JLJ-81802-619"/>
    <x v="135"/>
    <s v="16880-78077-FB"/>
    <s v="A-L-1"/>
    <n v="6"/>
    <x v="425"/>
    <s v="tfarraac@behance.net"/>
    <x v="0"/>
    <s v="Ara"/>
    <s v="L"/>
    <x v="0"/>
    <n v="12.95"/>
    <n v="77.699999999999989"/>
    <x v="2"/>
    <x v="1"/>
    <x v="0"/>
  </r>
  <r>
    <s v="HFT-77191-168"/>
    <x v="343"/>
    <s v="48419-02347-XP"/>
    <s v="R-D-0.2"/>
    <n v="2"/>
    <x v="426"/>
    <s v="mkippenby@dion.ne.jp"/>
    <x v="0"/>
    <s v="Rob"/>
    <s v="D"/>
    <x v="3"/>
    <n v="2.6849999999999996"/>
    <n v="5.3699999999999992"/>
    <x v="0"/>
    <x v="2"/>
    <x v="1"/>
  </r>
  <r>
    <s v="SZR-35951-530"/>
    <x v="89"/>
    <s v="14121-20527-OJ"/>
    <s v="E-D-2.5"/>
    <n v="3"/>
    <x v="427"/>
    <s v="wransonbz@ted.com"/>
    <x v="1"/>
    <s v="Exc"/>
    <s v="D"/>
    <x v="2"/>
    <n v="27.945"/>
    <n v="83.835000000000008"/>
    <x v="1"/>
    <x v="2"/>
    <x v="0"/>
  </r>
  <r>
    <s v="IKL-95976-565"/>
    <x v="355"/>
    <s v="53486-73919-BQ"/>
    <s v="A-M-1"/>
    <n v="2"/>
    <x v="428"/>
    <s v=""/>
    <x v="0"/>
    <s v="Ara"/>
    <s v="M"/>
    <x v="0"/>
    <n v="11.25"/>
    <n v="22.5"/>
    <x v="2"/>
    <x v="0"/>
    <x v="1"/>
  </r>
  <r>
    <s v="XEY-48929-474"/>
    <x v="204"/>
    <s v="21889-94615-WT"/>
    <s v="L-M-2.5"/>
    <n v="6"/>
    <x v="429"/>
    <s v="lrignoldc1@miibeian.gov.cn"/>
    <x v="0"/>
    <s v="Lib"/>
    <s v="M"/>
    <x v="2"/>
    <n v="33.464999999999996"/>
    <n v="200.78999999999996"/>
    <x v="3"/>
    <x v="0"/>
    <x v="1"/>
  </r>
  <r>
    <s v="SQT-07286-736"/>
    <x v="356"/>
    <s v="87726-16941-QW"/>
    <s v="A-M-1"/>
    <n v="6"/>
    <x v="430"/>
    <s v=""/>
    <x v="0"/>
    <s v="Ara"/>
    <s v="M"/>
    <x v="0"/>
    <n v="11.25"/>
    <n v="67.5"/>
    <x v="2"/>
    <x v="0"/>
    <x v="0"/>
  </r>
  <r>
    <s v="QDU-45390-361"/>
    <x v="357"/>
    <s v="03677-09134-BC"/>
    <s v="E-M-0.5"/>
    <n v="1"/>
    <x v="431"/>
    <s v="crowthornc3@msn.com"/>
    <x v="0"/>
    <s v="Exc"/>
    <s v="M"/>
    <x v="1"/>
    <n v="8.25"/>
    <n v="8.25"/>
    <x v="1"/>
    <x v="0"/>
    <x v="0"/>
  </r>
  <r>
    <s v="RUJ-30649-712"/>
    <x v="300"/>
    <s v="93224-71517-WV"/>
    <s v="L-L-0.2"/>
    <n v="2"/>
    <x v="432"/>
    <s v="orylandc4@deviantart.com"/>
    <x v="0"/>
    <s v="Lib"/>
    <s v="L"/>
    <x v="3"/>
    <n v="4.7549999999999999"/>
    <n v="9.51"/>
    <x v="3"/>
    <x v="1"/>
    <x v="1"/>
  </r>
  <r>
    <s v="WSV-49732-075"/>
    <x v="358"/>
    <s v="76263-95145-GJ"/>
    <s v="L-D-2.5"/>
    <n v="1"/>
    <x v="433"/>
    <s v=""/>
    <x v="0"/>
    <s v="Lib"/>
    <s v="D"/>
    <x v="2"/>
    <n v="29.784999999999997"/>
    <n v="29.784999999999997"/>
    <x v="3"/>
    <x v="2"/>
    <x v="1"/>
  </r>
  <r>
    <s v="VJF-46305-323"/>
    <x v="161"/>
    <s v="68555-89840-GZ"/>
    <s v="L-D-0.5"/>
    <n v="2"/>
    <x v="434"/>
    <s v="msesonck@census.gov"/>
    <x v="0"/>
    <s v="Lib"/>
    <s v="D"/>
    <x v="1"/>
    <n v="7.77"/>
    <n v="15.54"/>
    <x v="3"/>
    <x v="2"/>
    <x v="0"/>
  </r>
  <r>
    <s v="CXD-74176-600"/>
    <x v="129"/>
    <s v="70624-19112-AO"/>
    <s v="E-L-0.5"/>
    <n v="4"/>
    <x v="435"/>
    <s v="craglessc7@webmd.com"/>
    <x v="1"/>
    <s v="Exc"/>
    <s v="L"/>
    <x v="1"/>
    <n v="8.91"/>
    <n v="35.64"/>
    <x v="1"/>
    <x v="1"/>
    <x v="0"/>
  </r>
  <r>
    <s v="ADX-50674-975"/>
    <x v="359"/>
    <s v="58916-61837-QH"/>
    <s v="A-M-2.5"/>
    <n v="4"/>
    <x v="436"/>
    <s v="fhollowsc8@blogtalkradio.com"/>
    <x v="0"/>
    <s v="Ara"/>
    <s v="M"/>
    <x v="2"/>
    <n v="25.874999999999996"/>
    <n v="103.49999999999999"/>
    <x v="2"/>
    <x v="0"/>
    <x v="1"/>
  </r>
  <r>
    <s v="RRP-51647-420"/>
    <x v="360"/>
    <s v="89292-52335-YZ"/>
    <s v="E-D-1"/>
    <n v="3"/>
    <x v="437"/>
    <s v="llathleiffc9@nationalgeographic.com"/>
    <x v="1"/>
    <s v="Exc"/>
    <s v="D"/>
    <x v="0"/>
    <n v="12.15"/>
    <n v="36.450000000000003"/>
    <x v="1"/>
    <x v="2"/>
    <x v="1"/>
  </r>
  <r>
    <s v="PKJ-99134-523"/>
    <x v="361"/>
    <s v="77284-34297-YY"/>
    <s v="R-L-0.5"/>
    <n v="5"/>
    <x v="438"/>
    <s v="kheadsca@jalbum.net"/>
    <x v="0"/>
    <s v="Rob"/>
    <s v="L"/>
    <x v="1"/>
    <n v="7.169999999999999"/>
    <n v="35.849999999999994"/>
    <x v="0"/>
    <x v="1"/>
    <x v="0"/>
  </r>
  <r>
    <s v="FZQ-29439-457"/>
    <x v="362"/>
    <s v="50449-80974-BZ"/>
    <s v="E-L-0.2"/>
    <n v="5"/>
    <x v="439"/>
    <s v="tbownecb@unicef.org"/>
    <x v="1"/>
    <s v="Exc"/>
    <s v="L"/>
    <x v="3"/>
    <n v="4.4550000000000001"/>
    <n v="22.274999999999999"/>
    <x v="1"/>
    <x v="1"/>
    <x v="1"/>
  </r>
  <r>
    <s v="USN-68115-161"/>
    <x v="363"/>
    <s v="08120-16183-AW"/>
    <s v="E-M-0.2"/>
    <n v="6"/>
    <x v="440"/>
    <s v="rjacquemardcc@acquirethisname.com"/>
    <x v="1"/>
    <s v="Exc"/>
    <s v="M"/>
    <x v="3"/>
    <n v="4.125"/>
    <n v="24.75"/>
    <x v="1"/>
    <x v="0"/>
    <x v="0"/>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1"/>
  </r>
  <r>
    <s v="PKQ-46841-696"/>
    <x v="365"/>
    <s v="37177-68797-ON"/>
    <s v="R-M-0.5"/>
    <n v="3"/>
    <x v="442"/>
    <s v="abraidmancf@census.gov"/>
    <x v="0"/>
    <s v="Rob"/>
    <s v="M"/>
    <x v="1"/>
    <n v="5.97"/>
    <n v="17.91"/>
    <x v="0"/>
    <x v="0"/>
    <x v="0"/>
  </r>
  <r>
    <s v="XDU-05471-219"/>
    <x v="366"/>
    <s v="60308-06944-GS"/>
    <s v="R-L-0.5"/>
    <n v="1"/>
    <x v="443"/>
    <s v="pdurbancg@symantec.com"/>
    <x v="1"/>
    <s v="Rob"/>
    <s v="L"/>
    <x v="1"/>
    <n v="7.169999999999999"/>
    <n v="7.169999999999999"/>
    <x v="0"/>
    <x v="1"/>
    <x v="0"/>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1"/>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0"/>
  </r>
  <r>
    <s v="ULA-24644-321"/>
    <x v="370"/>
    <s v="67010-92988-CT"/>
    <s v="R-D-2.5"/>
    <n v="4"/>
    <x v="449"/>
    <s v="rcawleycm@yellowbook.com"/>
    <x v="1"/>
    <s v="Rob"/>
    <s v="D"/>
    <x v="2"/>
    <n v="20.584999999999997"/>
    <n v="82.339999999999989"/>
    <x v="0"/>
    <x v="2"/>
    <x v="1"/>
  </r>
  <r>
    <s v="EOL-92666-762"/>
    <x v="371"/>
    <s v="15776-91507-GT"/>
    <s v="L-L-0.2"/>
    <n v="2"/>
    <x v="450"/>
    <s v="sbarribalcn@microsoft.com"/>
    <x v="1"/>
    <s v="Lib"/>
    <s v="L"/>
    <x v="3"/>
    <n v="4.7549999999999999"/>
    <n v="9.51"/>
    <x v="3"/>
    <x v="1"/>
    <x v="1"/>
  </r>
  <r>
    <s v="AJV-18231-334"/>
    <x v="372"/>
    <s v="23473-41001-CD"/>
    <s v="R-D-2.5"/>
    <n v="2"/>
    <x v="451"/>
    <s v="aadamidesco@bizjournals.com"/>
    <x v="2"/>
    <s v="Rob"/>
    <s v="D"/>
    <x v="2"/>
    <n v="20.584999999999997"/>
    <n v="41.169999999999995"/>
    <x v="0"/>
    <x v="2"/>
    <x v="0"/>
  </r>
  <r>
    <s v="ZQI-47236-301"/>
    <x v="373"/>
    <s v="23446-47798-ID"/>
    <s v="L-L-0.5"/>
    <n v="5"/>
    <x v="452"/>
    <s v="cthowescp@craigslist.org"/>
    <x v="0"/>
    <s v="Lib"/>
    <s v="L"/>
    <x v="1"/>
    <n v="9.51"/>
    <n v="47.55"/>
    <x v="3"/>
    <x v="1"/>
    <x v="1"/>
  </r>
  <r>
    <s v="ZCR-15721-658"/>
    <x v="374"/>
    <s v="28327-84469-ND"/>
    <s v="A-M-1"/>
    <n v="4"/>
    <x v="453"/>
    <s v="rwillowaycq@admin.ch"/>
    <x v="0"/>
    <s v="Ara"/>
    <s v="M"/>
    <x v="0"/>
    <n v="11.25"/>
    <n v="45"/>
    <x v="2"/>
    <x v="0"/>
    <x v="0"/>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1"/>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1"/>
  </r>
  <r>
    <s v="TJE-91516-344"/>
    <x v="378"/>
    <s v="49894-06550-OQ"/>
    <s v="E-M-1"/>
    <n v="2"/>
    <x v="458"/>
    <s v="atrehernecv@state.tx.us"/>
    <x v="1"/>
    <s v="Exc"/>
    <s v="M"/>
    <x v="0"/>
    <n v="13.75"/>
    <n v="27.5"/>
    <x v="1"/>
    <x v="0"/>
    <x v="0"/>
  </r>
  <r>
    <s v="LIS-96202-702"/>
    <x v="277"/>
    <s v="72028-63343-SU"/>
    <s v="L-D-2.5"/>
    <n v="4"/>
    <x v="459"/>
    <s v="abrentnallcw@biglobe.ne.jp"/>
    <x v="2"/>
    <s v="Lib"/>
    <s v="D"/>
    <x v="2"/>
    <n v="29.784999999999997"/>
    <n v="119.13999999999999"/>
    <x v="3"/>
    <x v="2"/>
    <x v="0"/>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1"/>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1"/>
  </r>
  <r>
    <s v="RTL-16205-161"/>
    <x v="11"/>
    <s v="90440-62727-HI"/>
    <s v="A-M-0.5"/>
    <n v="1"/>
    <x v="465"/>
    <s v="ahutchinsond2@imgur.com"/>
    <x v="0"/>
    <s v="Ara"/>
    <s v="M"/>
    <x v="1"/>
    <n v="6.75"/>
    <n v="6.75"/>
    <x v="2"/>
    <x v="0"/>
    <x v="0"/>
  </r>
  <r>
    <s v="GTS-22482-014"/>
    <x v="167"/>
    <s v="36769-16558-SX"/>
    <s v="L-M-2.5"/>
    <n v="4"/>
    <x v="466"/>
    <s v=""/>
    <x v="0"/>
    <s v="Lib"/>
    <s v="M"/>
    <x v="2"/>
    <n v="33.464999999999996"/>
    <n v="133.85999999999999"/>
    <x v="3"/>
    <x v="0"/>
    <x v="1"/>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0"/>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0"/>
  </r>
  <r>
    <s v="ZPW-31329-741"/>
    <x v="387"/>
    <s v="27132-68907-RC"/>
    <s v="R-D-1"/>
    <n v="6"/>
    <x v="473"/>
    <s v="abrashda@plala.or.jp"/>
    <x v="0"/>
    <s v="Rob"/>
    <s v="D"/>
    <x v="0"/>
    <n v="8.9499999999999993"/>
    <n v="53.699999999999996"/>
    <x v="0"/>
    <x v="2"/>
    <x v="1"/>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0"/>
  </r>
  <r>
    <s v="VID-40587-569"/>
    <x v="389"/>
    <s v="09818-59895-EH"/>
    <s v="E-D-2.5"/>
    <n v="5"/>
    <x v="477"/>
    <s v="skeetsde@answers.com"/>
    <x v="0"/>
    <s v="Exc"/>
    <s v="D"/>
    <x v="2"/>
    <n v="27.945"/>
    <n v="139.72499999999999"/>
    <x v="1"/>
    <x v="2"/>
    <x v="1"/>
  </r>
  <r>
    <s v="KBB-52530-416"/>
    <x v="229"/>
    <s v="06488-46303-IZ"/>
    <s v="L-D-2.5"/>
    <n v="2"/>
    <x v="478"/>
    <s v=""/>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1"/>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0"/>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0"/>
  </r>
  <r>
    <s v="IGK-51227-573"/>
    <x v="137"/>
    <s v="46959-60474-LT"/>
    <s v="L-D-0.5"/>
    <n v="2"/>
    <x v="485"/>
    <s v="bgiannazzidm@apple.com"/>
    <x v="0"/>
    <s v="Lib"/>
    <s v="D"/>
    <x v="1"/>
    <n v="7.77"/>
    <n v="15.54"/>
    <x v="3"/>
    <x v="2"/>
    <x v="0"/>
  </r>
  <r>
    <s v="ZAY-43009-775"/>
    <x v="395"/>
    <s v="73431-39823-UP"/>
    <s v="L-D-0.2"/>
    <n v="6"/>
    <x v="486"/>
    <s v=""/>
    <x v="0"/>
    <s v="Lib"/>
    <s v="D"/>
    <x v="3"/>
    <n v="3.8849999999999998"/>
    <n v="23.31"/>
    <x v="3"/>
    <x v="2"/>
    <x v="0"/>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0"/>
  </r>
  <r>
    <s v="MBM-00112-248"/>
    <x v="397"/>
    <s v="50238-24377-ZS"/>
    <s v="L-L-1"/>
    <n v="5"/>
    <x v="490"/>
    <s v=""/>
    <x v="0"/>
    <s v="Lib"/>
    <s v="L"/>
    <x v="0"/>
    <n v="15.85"/>
    <n v="79.25"/>
    <x v="3"/>
    <x v="1"/>
    <x v="1"/>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TNW-41601-420"/>
    <x v="400"/>
    <s v="66458-91190-YC"/>
    <s v="R-M-1"/>
    <n v="5"/>
    <x v="493"/>
    <s v="murione5@alexa.com"/>
    <x v="1"/>
    <s v="Rob"/>
    <s v="M"/>
    <x v="0"/>
    <n v="9.9499999999999993"/>
    <n v="49.75"/>
    <x v="0"/>
    <x v="0"/>
    <x v="2"/>
  </r>
  <r>
    <s v="ALR-62963-723"/>
    <x v="401"/>
    <s v="80463-43913-WZ"/>
    <s v="R-D-0.2"/>
    <n v="3"/>
    <x v="494"/>
    <s v=""/>
    <x v="1"/>
    <s v="Rob"/>
    <s v="D"/>
    <x v="3"/>
    <n v="2.6849999999999996"/>
    <n v="8.0549999999999997"/>
    <x v="0"/>
    <x v="2"/>
    <x v="1"/>
  </r>
  <r>
    <s v="JIG-27636-870"/>
    <x v="402"/>
    <s v="67204-04870-LG"/>
    <s v="R-L-1"/>
    <n v="4"/>
    <x v="493"/>
    <s v=""/>
    <x v="0"/>
    <s v="Rob"/>
    <s v="L"/>
    <x v="0"/>
    <n v="11.95"/>
    <n v="47.8"/>
    <x v="0"/>
    <x v="1"/>
    <x v="2"/>
  </r>
  <r>
    <s v="CTE-31437-326"/>
    <x v="6"/>
    <s v="22721-63196-UJ"/>
    <s v="R-M-0.2"/>
    <n v="4"/>
    <x v="493"/>
    <s v="gduckerdx@patch.com"/>
    <x v="2"/>
    <s v="Rob"/>
    <s v="M"/>
    <x v="3"/>
    <n v="2.9849999999999999"/>
    <n v="11.94"/>
    <x v="0"/>
    <x v="0"/>
    <x v="2"/>
  </r>
  <r>
    <s v="CTE-31437-326"/>
    <x v="6"/>
    <s v="22721-63196-UJ"/>
    <s v="E-M-0.2"/>
    <n v="4"/>
    <x v="493"/>
    <s v="gduckerdx@patch.com"/>
    <x v="2"/>
    <s v="Exc"/>
    <s v="M"/>
    <x v="3"/>
    <n v="4.125"/>
    <n v="16.5"/>
    <x v="1"/>
    <x v="0"/>
    <x v="2"/>
  </r>
  <r>
    <s v="CTE-31437-326"/>
    <x v="6"/>
    <s v="22721-63196-UJ"/>
    <s v="L-D-1"/>
    <n v="4"/>
    <x v="493"/>
    <s v="gduckerdx@patch.com"/>
    <x v="2"/>
    <s v="Lib"/>
    <s v="D"/>
    <x v="0"/>
    <n v="12.95"/>
    <n v="51.8"/>
    <x v="3"/>
    <x v="2"/>
    <x v="2"/>
  </r>
  <r>
    <s v="CTE-31437-326"/>
    <x v="6"/>
    <s v="22721-63196-UJ"/>
    <s v="L-L-0.2"/>
    <n v="3"/>
    <x v="493"/>
    <s v="gduckerdx@patch.com"/>
    <x v="2"/>
    <s v="Lib"/>
    <s v="L"/>
    <x v="3"/>
    <n v="4.7549999999999999"/>
    <n v="14.265000000000001"/>
    <x v="3"/>
    <x v="1"/>
    <x v="2"/>
  </r>
  <r>
    <s v="SLD-63003-334"/>
    <x v="403"/>
    <s v="55515-37571-RS"/>
    <s v="L-M-0.2"/>
    <n v="6"/>
    <x v="493"/>
    <s v="wstearleye1@census.gov"/>
    <x v="0"/>
    <s v="Lib"/>
    <s v="M"/>
    <x v="3"/>
    <n v="4.3650000000000002"/>
    <n v="26.19"/>
    <x v="3"/>
    <x v="0"/>
    <x v="2"/>
  </r>
  <r>
    <s v="BXN-64230-789"/>
    <x v="404"/>
    <s v="25598-77476-CB"/>
    <s v="A-L-1"/>
    <n v="2"/>
    <x v="493"/>
    <s v="dwincere2@marriott.com"/>
    <x v="0"/>
    <s v="Ara"/>
    <s v="L"/>
    <x v="0"/>
    <n v="12.95"/>
    <n v="25.9"/>
    <x v="2"/>
    <x v="1"/>
    <x v="2"/>
  </r>
  <r>
    <s v="XEE-37895-169"/>
    <x v="21"/>
    <s v="14888-85625-TM"/>
    <s v="A-L-2.5"/>
    <n v="3"/>
    <x v="493"/>
    <s v="plyfielde3@baidu.com"/>
    <x v="0"/>
    <s v="Ara"/>
    <s v="L"/>
    <x v="2"/>
    <n v="29.784999999999997"/>
    <n v="89.35499999999999"/>
    <x v="2"/>
    <x v="1"/>
    <x v="2"/>
  </r>
  <r>
    <s v="ZTX-80764-911"/>
    <x v="239"/>
    <s v="92793-68332-NR"/>
    <s v="L-D-0.5"/>
    <n v="6"/>
    <x v="493"/>
    <s v="hperrise4@studiopress.com"/>
    <x v="1"/>
    <s v="Lib"/>
    <s v="D"/>
    <x v="1"/>
    <n v="7.77"/>
    <n v="46.62"/>
    <x v="3"/>
    <x v="2"/>
    <x v="2"/>
  </r>
  <r>
    <s v="WVT-88135-549"/>
    <x v="405"/>
    <s v="66458-91190-YC"/>
    <s v="A-D-1"/>
    <n v="3"/>
    <x v="493"/>
    <s v="murione5@alexa.com"/>
    <x v="1"/>
    <s v="Ara"/>
    <s v="D"/>
    <x v="0"/>
    <n v="9.9499999999999993"/>
    <n v="29.849999999999998"/>
    <x v="2"/>
    <x v="2"/>
    <x v="2"/>
  </r>
  <r>
    <s v="IPA-94170-889"/>
    <x v="292"/>
    <s v="64439-27325-LG"/>
    <s v="R-L-0.2"/>
    <n v="3"/>
    <x v="493"/>
    <s v="ckide6@narod.ru"/>
    <x v="1"/>
    <s v="Rob"/>
    <s v="L"/>
    <x v="3"/>
    <n v="3.5849999999999995"/>
    <n v="10.754999999999999"/>
    <x v="0"/>
    <x v="1"/>
    <x v="2"/>
  </r>
  <r>
    <s v="YQL-63755-365"/>
    <x v="117"/>
    <s v="78570-76770-LB"/>
    <s v="A-M-0.2"/>
    <n v="4"/>
    <x v="493"/>
    <s v="cbeinee7@xinhuanet.com"/>
    <x v="0"/>
    <s v="Ara"/>
    <s v="M"/>
    <x v="3"/>
    <n v="3.375"/>
    <n v="13.5"/>
    <x v="2"/>
    <x v="0"/>
    <x v="2"/>
  </r>
  <r>
    <s v="RKW-81145-984"/>
    <x v="406"/>
    <s v="98661-69719-VI"/>
    <s v="L-L-1"/>
    <n v="3"/>
    <x v="493"/>
    <s v="cbakeupe8@globo.com"/>
    <x v="0"/>
    <s v="Lib"/>
    <s v="L"/>
    <x v="0"/>
    <n v="15.85"/>
    <n v="47.55"/>
    <x v="3"/>
    <x v="1"/>
    <x v="2"/>
  </r>
  <r>
    <s v="MBT-23379-866"/>
    <x v="407"/>
    <s v="82990-92703-IX"/>
    <s v="L-L-1"/>
    <n v="5"/>
    <x v="493"/>
    <s v="nhelkine9@example.com"/>
    <x v="0"/>
    <s v="Lib"/>
    <s v="L"/>
    <x v="0"/>
    <n v="15.85"/>
    <n v="79.25"/>
    <x v="3"/>
    <x v="1"/>
    <x v="2"/>
  </r>
  <r>
    <s v="GEJ-39834-935"/>
    <x v="408"/>
    <s v="49412-86877-VY"/>
    <s v="L-M-0.2"/>
    <n v="6"/>
    <x v="493"/>
    <s v="pwitheringtonea@networkadvertising.org"/>
    <x v="0"/>
    <s v="Lib"/>
    <s v="M"/>
    <x v="3"/>
    <n v="4.3650000000000002"/>
    <n v="26.19"/>
    <x v="3"/>
    <x v="0"/>
    <x v="2"/>
  </r>
  <r>
    <s v="KRW-91640-596"/>
    <x v="409"/>
    <s v="70879-00984-FJ"/>
    <s v="R-L-0.5"/>
    <n v="3"/>
    <x v="493"/>
    <s v="ttilzeyeb@hostgator.com"/>
    <x v="0"/>
    <s v="Rob"/>
    <s v="L"/>
    <x v="1"/>
    <n v="7.169999999999999"/>
    <n v="21.509999999999998"/>
    <x v="0"/>
    <x v="1"/>
    <x v="2"/>
  </r>
  <r>
    <s v="AOT-70449-651"/>
    <x v="410"/>
    <s v="53414-73391-CR"/>
    <s v="R-D-2.5"/>
    <n v="5"/>
    <x v="493"/>
    <s v=""/>
    <x v="0"/>
    <s v="Rob"/>
    <s v="D"/>
    <x v="2"/>
    <n v="20.584999999999997"/>
    <n v="102.92499999999998"/>
    <x v="0"/>
    <x v="2"/>
    <x v="2"/>
  </r>
  <r>
    <s v="DGC-21813-731"/>
    <x v="127"/>
    <s v="43606-83072-OA"/>
    <s v="L-D-0.2"/>
    <n v="2"/>
    <x v="493"/>
    <s v=""/>
    <x v="0"/>
    <s v="Lib"/>
    <s v="D"/>
    <x v="3"/>
    <n v="3.8849999999999998"/>
    <n v="7.77"/>
    <x v="3"/>
    <x v="2"/>
    <x v="2"/>
  </r>
  <r>
    <s v="JBE-92943-643"/>
    <x v="411"/>
    <s v="84466-22864-CE"/>
    <s v="E-D-2.5"/>
    <n v="5"/>
    <x v="493"/>
    <s v="kimortsee@alexa.com"/>
    <x v="0"/>
    <s v="Exc"/>
    <s v="D"/>
    <x v="2"/>
    <n v="27.945"/>
    <n v="139.72499999999999"/>
    <x v="1"/>
    <x v="2"/>
    <x v="2"/>
  </r>
  <r>
    <s v="ZIL-34948-499"/>
    <x v="112"/>
    <s v="66458-91190-YC"/>
    <s v="A-D-0.5"/>
    <n v="2"/>
    <x v="493"/>
    <s v="murione5@alexa.com"/>
    <x v="1"/>
    <s v="Ara"/>
    <s v="D"/>
    <x v="1"/>
    <n v="5.97"/>
    <n v="11.94"/>
    <x v="2"/>
    <x v="2"/>
    <x v="2"/>
  </r>
  <r>
    <s v="JSU-23781-256"/>
    <x v="412"/>
    <s v="76499-89100-JQ"/>
    <s v="L-D-0.2"/>
    <n v="1"/>
    <x v="493"/>
    <s v="marmisteadeg@blogtalkradio.com"/>
    <x v="0"/>
    <s v="Lib"/>
    <s v="D"/>
    <x v="3"/>
    <n v="3.8849999999999998"/>
    <n v="3.8849999999999998"/>
    <x v="3"/>
    <x v="2"/>
    <x v="2"/>
  </r>
  <r>
    <s v="JSU-23781-256"/>
    <x v="412"/>
    <s v="76499-89100-JQ"/>
    <s v="R-M-1"/>
    <n v="4"/>
    <x v="493"/>
    <s v="marmisteadeg@blogtalkradio.com"/>
    <x v="0"/>
    <s v="Rob"/>
    <s v="M"/>
    <x v="0"/>
    <n v="9.9499999999999993"/>
    <n v="39.799999999999997"/>
    <x v="0"/>
    <x v="0"/>
    <x v="2"/>
  </r>
  <r>
    <s v="VPX-44956-367"/>
    <x v="413"/>
    <s v="39582-35773-ZJ"/>
    <s v="R-M-0.5"/>
    <n v="5"/>
    <x v="493"/>
    <s v="vupstoneei@google.pl"/>
    <x v="0"/>
    <s v="Rob"/>
    <s v="M"/>
    <x v="1"/>
    <n v="5.97"/>
    <n v="29.849999999999998"/>
    <x v="0"/>
    <x v="0"/>
    <x v="2"/>
  </r>
  <r>
    <s v="VTB-46451-959"/>
    <x v="414"/>
    <s v="66240-46962-IO"/>
    <s v="L-D-2.5"/>
    <n v="1"/>
    <x v="493"/>
    <s v="bbeelbyej@rediff.com"/>
    <x v="1"/>
    <s v="Lib"/>
    <s v="D"/>
    <x v="2"/>
    <n v="29.784999999999997"/>
    <n v="29.784999999999997"/>
    <x v="3"/>
    <x v="2"/>
    <x v="2"/>
  </r>
  <r>
    <s v="DNZ-11665-950"/>
    <x v="415"/>
    <s v="10637-45522-ID"/>
    <s v="L-L-2.5"/>
    <n v="2"/>
    <x v="493"/>
    <s v=""/>
    <x v="0"/>
    <s v="Lib"/>
    <s v="L"/>
    <x v="2"/>
    <n v="36.454999999999998"/>
    <n v="72.91"/>
    <x v="3"/>
    <x v="1"/>
    <x v="2"/>
  </r>
  <r>
    <s v="ITR-54735-364"/>
    <x v="416"/>
    <s v="92599-58687-CS"/>
    <s v="R-D-0.2"/>
    <n v="5"/>
    <x v="493"/>
    <s v=""/>
    <x v="0"/>
    <s v="Rob"/>
    <s v="D"/>
    <x v="3"/>
    <n v="2.6849999999999996"/>
    <n v="13.424999999999997"/>
    <x v="0"/>
    <x v="2"/>
    <x v="2"/>
  </r>
  <r>
    <s v="YDS-02797-307"/>
    <x v="417"/>
    <s v="06058-48844-PI"/>
    <s v="E-M-2.5"/>
    <n v="4"/>
    <x v="493"/>
    <s v="wspeechlyem@amazon.com"/>
    <x v="0"/>
    <s v="Exc"/>
    <s v="M"/>
    <x v="2"/>
    <n v="31.624999999999996"/>
    <n v="126.49999999999999"/>
    <x v="1"/>
    <x v="0"/>
    <x v="2"/>
  </r>
  <r>
    <s v="BPG-68988-842"/>
    <x v="418"/>
    <s v="53631-24432-SY"/>
    <s v="E-M-0.5"/>
    <n v="5"/>
    <x v="493"/>
    <s v="iphillpoten@buzzfeed.com"/>
    <x v="2"/>
    <s v="Exc"/>
    <s v="M"/>
    <x v="1"/>
    <n v="8.25"/>
    <n v="41.25"/>
    <x v="1"/>
    <x v="0"/>
    <x v="2"/>
  </r>
  <r>
    <s v="XZG-51938-658"/>
    <x v="419"/>
    <s v="18275-73980-KL"/>
    <s v="E-L-0.5"/>
    <n v="6"/>
    <x v="493"/>
    <s v="lpennaccieo@statcounter.com"/>
    <x v="0"/>
    <s v="Exc"/>
    <s v="L"/>
    <x v="1"/>
    <n v="8.91"/>
    <n v="53.46"/>
    <x v="1"/>
    <x v="1"/>
    <x v="2"/>
  </r>
  <r>
    <s v="KAR-24978-271"/>
    <x v="420"/>
    <s v="23187-65750-HZ"/>
    <s v="R-M-1"/>
    <n v="6"/>
    <x v="493"/>
    <s v="sarpinep@moonfruit.com"/>
    <x v="0"/>
    <s v="Rob"/>
    <s v="M"/>
    <x v="0"/>
    <n v="9.9499999999999993"/>
    <n v="59.699999999999996"/>
    <x v="0"/>
    <x v="0"/>
    <x v="2"/>
  </r>
  <r>
    <s v="FQK-28730-361"/>
    <x v="421"/>
    <s v="22725-79522-GP"/>
    <s v="R-M-1"/>
    <n v="6"/>
    <x v="493"/>
    <s v="dfrieseq@cargocollective.com"/>
    <x v="0"/>
    <s v="Rob"/>
    <s v="M"/>
    <x v="0"/>
    <n v="9.9499999999999993"/>
    <n v="59.699999999999996"/>
    <x v="0"/>
    <x v="0"/>
    <x v="2"/>
  </r>
  <r>
    <s v="BGB-67996-089"/>
    <x v="422"/>
    <s v="06279-72603-JE"/>
    <s v="R-D-1"/>
    <n v="5"/>
    <x v="493"/>
    <s v="rsharerer@flavors.me"/>
    <x v="0"/>
    <s v="Rob"/>
    <s v="D"/>
    <x v="0"/>
    <n v="8.9499999999999993"/>
    <n v="44.75"/>
    <x v="0"/>
    <x v="2"/>
    <x v="2"/>
  </r>
  <r>
    <s v="XMC-20620-809"/>
    <x v="423"/>
    <s v="83543-79246-ON"/>
    <s v="E-M-0.5"/>
    <n v="2"/>
    <x v="493"/>
    <s v="nnasebyes@umich.edu"/>
    <x v="0"/>
    <s v="Exc"/>
    <s v="M"/>
    <x v="1"/>
    <n v="8.25"/>
    <n v="16.5"/>
    <x v="1"/>
    <x v="0"/>
    <x v="2"/>
  </r>
  <r>
    <s v="ZSO-58292-191"/>
    <x v="109"/>
    <s v="66794-66795-VW"/>
    <s v="R-D-0.5"/>
    <n v="4"/>
    <x v="493"/>
    <s v=""/>
    <x v="0"/>
    <s v="Rob"/>
    <s v="D"/>
    <x v="1"/>
    <n v="5.3699999999999992"/>
    <n v="21.479999999999997"/>
    <x v="0"/>
    <x v="2"/>
    <x v="2"/>
  </r>
  <r>
    <s v="LWJ-06793-303"/>
    <x v="204"/>
    <s v="95424-67020-AP"/>
    <s v="R-M-2.5"/>
    <n v="2"/>
    <x v="493"/>
    <s v="koculleneu@ca.gov"/>
    <x v="1"/>
    <s v="Rob"/>
    <s v="M"/>
    <x v="2"/>
    <n v="22.884999999999998"/>
    <n v="45.769999999999996"/>
    <x v="0"/>
    <x v="0"/>
    <x v="2"/>
  </r>
  <r>
    <s v="FLM-82229-989"/>
    <x v="424"/>
    <s v="73017-69644-MS"/>
    <s v="L-L-0.2"/>
    <n v="2"/>
    <x v="493"/>
    <s v=""/>
    <x v="1"/>
    <s v="Lib"/>
    <s v="L"/>
    <x v="3"/>
    <n v="4.7549999999999999"/>
    <n v="9.51"/>
    <x v="3"/>
    <x v="1"/>
    <x v="2"/>
  </r>
  <r>
    <s v="CPV-90280-133"/>
    <x v="13"/>
    <s v="66458-91190-YC"/>
    <s v="R-D-0.2"/>
    <n v="3"/>
    <x v="493"/>
    <s v="murione5@alexa.com"/>
    <x v="1"/>
    <s v="Rob"/>
    <s v="D"/>
    <x v="3"/>
    <n v="2.6849999999999996"/>
    <n v="8.0549999999999997"/>
    <x v="0"/>
    <x v="2"/>
    <x v="2"/>
  </r>
  <r>
    <s v="OGW-60685-912"/>
    <x v="224"/>
    <s v="67423-10113-LM"/>
    <s v="E-D-2.5"/>
    <n v="4"/>
    <x v="493"/>
    <s v="hbranganex@woothemes.com"/>
    <x v="0"/>
    <s v="Exc"/>
    <s v="D"/>
    <x v="2"/>
    <n v="27.945"/>
    <n v="111.78"/>
    <x v="1"/>
    <x v="2"/>
    <x v="2"/>
  </r>
  <r>
    <s v="DEC-11160-362"/>
    <x v="220"/>
    <s v="48582-05061-RY"/>
    <s v="R-D-0.2"/>
    <n v="4"/>
    <x v="493"/>
    <s v="agallyoney@engadget.com"/>
    <x v="0"/>
    <s v="Rob"/>
    <s v="D"/>
    <x v="3"/>
    <n v="2.6849999999999996"/>
    <n v="10.739999999999998"/>
    <x v="0"/>
    <x v="2"/>
    <x v="2"/>
  </r>
  <r>
    <s v="WCT-07869-499"/>
    <x v="91"/>
    <s v="32031-49093-KE"/>
    <s v="R-D-0.5"/>
    <n v="5"/>
    <x v="493"/>
    <s v="bdomangeez@yahoo.co.jp"/>
    <x v="0"/>
    <s v="Rob"/>
    <s v="D"/>
    <x v="1"/>
    <n v="5.3699999999999992"/>
    <n v="26.849999999999994"/>
    <x v="0"/>
    <x v="2"/>
    <x v="2"/>
  </r>
  <r>
    <s v="FHD-89872-325"/>
    <x v="425"/>
    <s v="31715-98714-OO"/>
    <s v="L-L-1"/>
    <n v="4"/>
    <x v="493"/>
    <s v="koslerf0@gmpg.org"/>
    <x v="0"/>
    <s v="Lib"/>
    <s v="L"/>
    <x v="0"/>
    <n v="15.85"/>
    <n v="63.4"/>
    <x v="3"/>
    <x v="1"/>
    <x v="2"/>
  </r>
  <r>
    <s v="AZF-45991-584"/>
    <x v="426"/>
    <s v="73759-17258-KA"/>
    <s v="A-D-2.5"/>
    <n v="1"/>
    <x v="493"/>
    <s v=""/>
    <x v="1"/>
    <s v="Ara"/>
    <s v="D"/>
    <x v="2"/>
    <n v="22.884999999999998"/>
    <n v="22.884999999999998"/>
    <x v="2"/>
    <x v="2"/>
    <x v="2"/>
  </r>
  <r>
    <s v="MDG-14481-513"/>
    <x v="427"/>
    <s v="64897-79178-MH"/>
    <s v="A-M-2.5"/>
    <n v="4"/>
    <x v="493"/>
    <s v="zpellettf2@dailymotion.com"/>
    <x v="0"/>
    <s v="Ara"/>
    <s v="M"/>
    <x v="2"/>
    <n v="25.874999999999996"/>
    <n v="103.49999999999999"/>
    <x v="2"/>
    <x v="0"/>
    <x v="2"/>
  </r>
  <r>
    <s v="OFN-49424-848"/>
    <x v="428"/>
    <s v="73346-85564-JB"/>
    <s v="R-L-2.5"/>
    <n v="2"/>
    <x v="493"/>
    <s v="isprakesf3@spiegel.de"/>
    <x v="0"/>
    <s v="Rob"/>
    <s v="L"/>
    <x v="2"/>
    <n v="27.484999999999996"/>
    <n v="54.969999999999992"/>
    <x v="0"/>
    <x v="1"/>
    <x v="2"/>
  </r>
  <r>
    <s v="NFA-03411-746"/>
    <x v="383"/>
    <s v="07476-13102-NJ"/>
    <s v="A-L-0.5"/>
    <n v="2"/>
    <x v="493"/>
    <s v="hfromantf4@ucsd.edu"/>
    <x v="0"/>
    <s v="Ara"/>
    <s v="L"/>
    <x v="1"/>
    <n v="7.77"/>
    <n v="15.54"/>
    <x v="2"/>
    <x v="1"/>
    <x v="2"/>
  </r>
  <r>
    <s v="CYM-74988-450"/>
    <x v="156"/>
    <s v="87223-37422-SK"/>
    <s v="L-D-0.2"/>
    <n v="4"/>
    <x v="493"/>
    <s v="rflearf5@artisteer.com"/>
    <x v="2"/>
    <s v="Lib"/>
    <s v="D"/>
    <x v="3"/>
    <n v="3.8849999999999998"/>
    <n v="15.54"/>
    <x v="3"/>
    <x v="2"/>
    <x v="2"/>
  </r>
  <r>
    <s v="WTV-24996-658"/>
    <x v="429"/>
    <s v="57837-15577-YK"/>
    <s v="E-D-2.5"/>
    <n v="3"/>
    <x v="493"/>
    <s v=""/>
    <x v="1"/>
    <s v="Exc"/>
    <s v="D"/>
    <x v="2"/>
    <n v="27.945"/>
    <n v="83.835000000000008"/>
    <x v="1"/>
    <x v="2"/>
    <x v="2"/>
  </r>
  <r>
    <s v="DSL-69915-544"/>
    <x v="103"/>
    <s v="10142-55267-YO"/>
    <s v="R-L-0.2"/>
    <n v="3"/>
    <x v="493"/>
    <s v="wlightollersf9@baidu.com"/>
    <x v="0"/>
    <s v="Rob"/>
    <s v="L"/>
    <x v="3"/>
    <n v="3.5849999999999995"/>
    <n v="10.754999999999999"/>
    <x v="0"/>
    <x v="1"/>
    <x v="2"/>
  </r>
  <r>
    <s v="NBT-35757-542"/>
    <x v="361"/>
    <s v="73647-66148-VM"/>
    <s v="E-L-0.2"/>
    <n v="3"/>
    <x v="493"/>
    <s v="bmundenf8@elpais.com"/>
    <x v="0"/>
    <s v="Exc"/>
    <s v="L"/>
    <x v="3"/>
    <n v="4.4550000000000001"/>
    <n v="13.365"/>
    <x v="1"/>
    <x v="1"/>
    <x v="2"/>
  </r>
  <r>
    <s v="OYU-25085-528"/>
    <x v="120"/>
    <s v="10142-55267-YO"/>
    <s v="E-L-0.2"/>
    <n v="4"/>
    <x v="493"/>
    <s v="wlightollersf9@baidu.com"/>
    <x v="0"/>
    <s v="Exc"/>
    <s v="L"/>
    <x v="3"/>
    <n v="4.4550000000000001"/>
    <n v="17.82"/>
    <x v="1"/>
    <x v="1"/>
    <x v="2"/>
  </r>
  <r>
    <s v="XCG-07109-195"/>
    <x v="430"/>
    <s v="92976-19453-DT"/>
    <s v="L-D-0.2"/>
    <n v="6"/>
    <x v="493"/>
    <s v="nbrakespearfa@rediff.com"/>
    <x v="0"/>
    <s v="Lib"/>
    <s v="D"/>
    <x v="3"/>
    <n v="3.8849999999999998"/>
    <n v="23.31"/>
    <x v="3"/>
    <x v="2"/>
    <x v="2"/>
  </r>
  <r>
    <s v="YZA-25234-630"/>
    <x v="125"/>
    <s v="89757-51438-HX"/>
    <s v="E-D-0.2"/>
    <n v="2"/>
    <x v="493"/>
    <s v="mglawsopfb@reverbnation.com"/>
    <x v="0"/>
    <s v="Exc"/>
    <s v="D"/>
    <x v="3"/>
    <n v="3.645"/>
    <n v="7.29"/>
    <x v="1"/>
    <x v="2"/>
    <x v="2"/>
  </r>
  <r>
    <s v="OKU-29966-417"/>
    <x v="431"/>
    <s v="76192-13390-HZ"/>
    <s v="E-L-0.2"/>
    <n v="4"/>
    <x v="493"/>
    <s v="galbertsfc@etsy.com"/>
    <x v="2"/>
    <s v="Exc"/>
    <s v="L"/>
    <x v="3"/>
    <n v="4.4550000000000001"/>
    <n v="17.82"/>
    <x v="1"/>
    <x v="1"/>
    <x v="2"/>
  </r>
  <r>
    <s v="MEX-29350-659"/>
    <x v="40"/>
    <s v="02009-87294-SY"/>
    <s v="E-M-1"/>
    <n v="5"/>
    <x v="493"/>
    <s v="vpolglasefd@about.me"/>
    <x v="0"/>
    <s v="Exc"/>
    <s v="M"/>
    <x v="0"/>
    <n v="13.75"/>
    <n v="68.75"/>
    <x v="1"/>
    <x v="0"/>
    <x v="2"/>
  </r>
  <r>
    <s v="NOY-99738-977"/>
    <x v="432"/>
    <s v="82872-34456-LJ"/>
    <s v="R-L-2.5"/>
    <n v="2"/>
    <x v="493"/>
    <s v=""/>
    <x v="2"/>
    <s v="Rob"/>
    <s v="L"/>
    <x v="2"/>
    <n v="27.484999999999996"/>
    <n v="54.969999999999992"/>
    <x v="0"/>
    <x v="1"/>
    <x v="2"/>
  </r>
  <r>
    <s v="TCR-01064-030"/>
    <x v="254"/>
    <s v="13181-04387-LI"/>
    <s v="E-M-1"/>
    <n v="6"/>
    <x v="493"/>
    <s v="sbuschff@so-net.ne.jp"/>
    <x v="1"/>
    <s v="Exc"/>
    <s v="M"/>
    <x v="0"/>
    <n v="13.75"/>
    <n v="82.5"/>
    <x v="1"/>
    <x v="0"/>
    <x v="2"/>
  </r>
  <r>
    <s v="YUL-42750-776"/>
    <x v="219"/>
    <s v="24845-36117-TI"/>
    <s v="L-M-0.2"/>
    <n v="2"/>
    <x v="493"/>
    <s v="craisbeckfg@webnode.com"/>
    <x v="0"/>
    <s v="Lib"/>
    <s v="M"/>
    <x v="3"/>
    <n v="4.3650000000000002"/>
    <n v="8.73"/>
    <x v="3"/>
    <x v="0"/>
    <x v="2"/>
  </r>
  <r>
    <s v="XQJ-86887-506"/>
    <x v="433"/>
    <s v="66458-91190-YC"/>
    <s v="E-L-1"/>
    <n v="4"/>
    <x v="493"/>
    <s v="murione5@alexa.com"/>
    <x v="1"/>
    <s v="Exc"/>
    <s v="L"/>
    <x v="0"/>
    <n v="14.85"/>
    <n v="59.4"/>
    <x v="1"/>
    <x v="1"/>
    <x v="2"/>
  </r>
  <r>
    <s v="CUN-90044-279"/>
    <x v="434"/>
    <s v="86646-65810-TD"/>
    <s v="L-D-0.2"/>
    <n v="4"/>
    <x v="493"/>
    <s v=""/>
    <x v="0"/>
    <s v="Lib"/>
    <s v="D"/>
    <x v="3"/>
    <n v="3.8849999999999998"/>
    <n v="15.54"/>
    <x v="3"/>
    <x v="2"/>
    <x v="2"/>
  </r>
  <r>
    <s v="ICC-73030-502"/>
    <x v="435"/>
    <s v="59480-02795-IU"/>
    <s v="A-L-1"/>
    <n v="3"/>
    <x v="493"/>
    <s v="raynoldfj@ustream.tv"/>
    <x v="0"/>
    <s v="Ara"/>
    <s v="L"/>
    <x v="0"/>
    <n v="12.95"/>
    <n v="38.849999999999994"/>
    <x v="2"/>
    <x v="1"/>
    <x v="2"/>
  </r>
  <r>
    <s v="ADP-04506-084"/>
    <x v="436"/>
    <s v="61809-87758-LJ"/>
    <s v="E-M-2.5"/>
    <n v="6"/>
    <x v="493"/>
    <s v=""/>
    <x v="0"/>
    <s v="Exc"/>
    <s v="M"/>
    <x v="2"/>
    <n v="31.624999999999996"/>
    <n v="189.74999999999997"/>
    <x v="1"/>
    <x v="0"/>
    <x v="2"/>
  </r>
  <r>
    <s v="PNU-22150-408"/>
    <x v="437"/>
    <s v="77408-43873-RS"/>
    <s v="A-D-0.2"/>
    <n v="6"/>
    <x v="493"/>
    <s v=""/>
    <x v="1"/>
    <s v="Ara"/>
    <s v="D"/>
    <x v="3"/>
    <n v="2.9849999999999999"/>
    <n v="17.91"/>
    <x v="2"/>
    <x v="2"/>
    <x v="2"/>
  </r>
  <r>
    <s v="VSQ-07182-513"/>
    <x v="438"/>
    <s v="18366-65239-WF"/>
    <s v="L-L-0.2"/>
    <n v="6"/>
    <x v="493"/>
    <s v="bgrecefm@naver.com"/>
    <x v="2"/>
    <s v="Lib"/>
    <s v="L"/>
    <x v="3"/>
    <n v="4.7549999999999999"/>
    <n v="28.53"/>
    <x v="3"/>
    <x v="1"/>
    <x v="2"/>
  </r>
  <r>
    <s v="SPF-31673-217"/>
    <x v="439"/>
    <s v="19485-98072-PS"/>
    <s v="E-M-1"/>
    <n v="6"/>
    <x v="493"/>
    <s v="dflintiffg1@e-recht24.de"/>
    <x v="2"/>
    <s v="Exc"/>
    <s v="M"/>
    <x v="0"/>
    <n v="13.75"/>
    <n v="82.5"/>
    <x v="1"/>
    <x v="0"/>
    <x v="2"/>
  </r>
  <r>
    <s v="NEX-63825-598"/>
    <x v="175"/>
    <s v="72072-33025-SD"/>
    <s v="R-L-0.5"/>
    <n v="2"/>
    <x v="493"/>
    <s v="athysfo@cdc.gov"/>
    <x v="0"/>
    <s v="Rob"/>
    <s v="L"/>
    <x v="1"/>
    <n v="7.169999999999999"/>
    <n v="14.339999999999998"/>
    <x v="0"/>
    <x v="1"/>
    <x v="2"/>
  </r>
  <r>
    <s v="XPG-66112-335"/>
    <x v="440"/>
    <s v="58118-22461-GC"/>
    <s v="R-D-2.5"/>
    <n v="4"/>
    <x v="493"/>
    <s v="jchuggfp@about.me"/>
    <x v="0"/>
    <s v="Rob"/>
    <s v="D"/>
    <x v="2"/>
    <n v="20.584999999999997"/>
    <n v="82.339999999999989"/>
    <x v="0"/>
    <x v="2"/>
    <x v="2"/>
  </r>
  <r>
    <s v="NSQ-72210-345"/>
    <x v="441"/>
    <s v="90940-63327-DJ"/>
    <s v="A-M-0.2"/>
    <n v="6"/>
    <x v="493"/>
    <s v="akelstonfq@sakura.ne.jp"/>
    <x v="0"/>
    <s v="Ara"/>
    <s v="M"/>
    <x v="3"/>
    <n v="3.375"/>
    <n v="20.25"/>
    <x v="2"/>
    <x v="0"/>
    <x v="2"/>
  </r>
  <r>
    <s v="XRR-28376-277"/>
    <x v="442"/>
    <s v="64481-42546-II"/>
    <s v="R-L-2.5"/>
    <n v="6"/>
    <x v="493"/>
    <s v=""/>
    <x v="1"/>
    <s v="Rob"/>
    <s v="L"/>
    <x v="2"/>
    <n v="27.484999999999996"/>
    <n v="164.90999999999997"/>
    <x v="0"/>
    <x v="1"/>
    <x v="2"/>
  </r>
  <r>
    <s v="WHQ-25197-475"/>
    <x v="443"/>
    <s v="27536-28463-NJ"/>
    <s v="L-L-0.2"/>
    <n v="4"/>
    <x v="493"/>
    <s v="cmottramfs@harvard.edu"/>
    <x v="0"/>
    <s v="Lib"/>
    <s v="L"/>
    <x v="3"/>
    <n v="4.7549999999999999"/>
    <n v="19.02"/>
    <x v="3"/>
    <x v="1"/>
    <x v="2"/>
  </r>
  <r>
    <s v="HMB-30634-745"/>
    <x v="216"/>
    <s v="19485-98072-PS"/>
    <s v="A-D-2.5"/>
    <n v="6"/>
    <x v="493"/>
    <s v="dflintiffg1@e-recht24.de"/>
    <x v="2"/>
    <s v="Ara"/>
    <s v="D"/>
    <x v="2"/>
    <n v="22.884999999999998"/>
    <n v="137.31"/>
    <x v="2"/>
    <x v="2"/>
    <x v="2"/>
  </r>
  <r>
    <s v="XTL-68000-371"/>
    <x v="444"/>
    <s v="70140-82812-KD"/>
    <s v="A-M-0.5"/>
    <n v="4"/>
    <x v="493"/>
    <s v="dsangwinfu@weebly.com"/>
    <x v="0"/>
    <s v="Ara"/>
    <s v="M"/>
    <x v="1"/>
    <n v="6.75"/>
    <n v="27"/>
    <x v="2"/>
    <x v="0"/>
    <x v="2"/>
  </r>
  <r>
    <s v="YES-51109-625"/>
    <x v="37"/>
    <s v="91895-55605-LS"/>
    <s v="E-L-0.5"/>
    <n v="4"/>
    <x v="493"/>
    <s v="eaizikowitzfv@virginia.edu"/>
    <x v="2"/>
    <s v="Exc"/>
    <s v="L"/>
    <x v="1"/>
    <n v="8.91"/>
    <n v="35.64"/>
    <x v="1"/>
    <x v="1"/>
    <x v="2"/>
  </r>
  <r>
    <s v="EAY-89850-211"/>
    <x v="445"/>
    <s v="43155-71724-XP"/>
    <s v="A-D-0.2"/>
    <n v="2"/>
    <x v="493"/>
    <s v=""/>
    <x v="0"/>
    <s v="Ara"/>
    <s v="D"/>
    <x v="3"/>
    <n v="2.9849999999999999"/>
    <n v="5.97"/>
    <x v="2"/>
    <x v="2"/>
    <x v="2"/>
  </r>
  <r>
    <s v="IOQ-84840-827"/>
    <x v="446"/>
    <s v="32038-81174-JF"/>
    <s v="A-M-1"/>
    <n v="6"/>
    <x v="493"/>
    <s v="cvenourfx@ask.com"/>
    <x v="0"/>
    <s v="Ara"/>
    <s v="M"/>
    <x v="0"/>
    <n v="11.25"/>
    <n v="67.5"/>
    <x v="2"/>
    <x v="0"/>
    <x v="2"/>
  </r>
  <r>
    <s v="FBD-56220-430"/>
    <x v="245"/>
    <s v="59205-20324-NB"/>
    <s v="R-L-0.2"/>
    <n v="6"/>
    <x v="493"/>
    <s v="mharbyfy@163.com"/>
    <x v="0"/>
    <s v="Rob"/>
    <s v="L"/>
    <x v="3"/>
    <n v="3.5849999999999995"/>
    <n v="21.509999999999998"/>
    <x v="0"/>
    <x v="1"/>
    <x v="2"/>
  </r>
  <r>
    <s v="COV-52659-202"/>
    <x v="447"/>
    <s v="99899-54612-NX"/>
    <s v="L-M-2.5"/>
    <n v="2"/>
    <x v="493"/>
    <s v="rthickpennyfz@cafepress.com"/>
    <x v="0"/>
    <s v="Lib"/>
    <s v="M"/>
    <x v="2"/>
    <n v="33.464999999999996"/>
    <n v="66.929999999999993"/>
    <x v="3"/>
    <x v="0"/>
    <x v="2"/>
  </r>
  <r>
    <s v="YUO-76652-814"/>
    <x v="448"/>
    <s v="26248-84194-FI"/>
    <s v="A-D-0.2"/>
    <n v="6"/>
    <x v="493"/>
    <s v="pormerodg0@redcross.org"/>
    <x v="0"/>
    <s v="Ara"/>
    <s v="D"/>
    <x v="3"/>
    <n v="2.9849999999999999"/>
    <n v="17.91"/>
    <x v="2"/>
    <x v="2"/>
    <x v="2"/>
  </r>
  <r>
    <s v="PBT-36926-102"/>
    <x v="344"/>
    <s v="19485-98072-PS"/>
    <s v="L-M-1"/>
    <n v="4"/>
    <x v="493"/>
    <s v="dflintiffg1@e-recht24.de"/>
    <x v="2"/>
    <s v="Lib"/>
    <s v="M"/>
    <x v="0"/>
    <n v="14.55"/>
    <n v="58.2"/>
    <x v="3"/>
    <x v="0"/>
    <x v="2"/>
  </r>
  <r>
    <s v="BLV-60087-454"/>
    <x v="152"/>
    <s v="84493-71314-WX"/>
    <s v="E-L-0.2"/>
    <n v="3"/>
    <x v="493"/>
    <s v="tzanettig2@gravatar.com"/>
    <x v="1"/>
    <s v="Exc"/>
    <s v="L"/>
    <x v="3"/>
    <n v="4.4550000000000001"/>
    <n v="13.365"/>
    <x v="1"/>
    <x v="1"/>
    <x v="2"/>
  </r>
  <r>
    <s v="BLV-60087-454"/>
    <x v="152"/>
    <s v="84493-71314-WX"/>
    <s v="A-M-0.5"/>
    <n v="5"/>
    <x v="493"/>
    <s v="tzanettig2@gravatar.com"/>
    <x v="1"/>
    <s v="Ara"/>
    <s v="M"/>
    <x v="1"/>
    <n v="6.75"/>
    <n v="33.75"/>
    <x v="2"/>
    <x v="0"/>
    <x v="2"/>
  </r>
  <r>
    <s v="QYC-63914-195"/>
    <x v="449"/>
    <s v="39789-43945-IV"/>
    <s v="E-L-1"/>
    <n v="3"/>
    <x v="493"/>
    <s v="rkirtleyg4@hatena.ne.jp"/>
    <x v="0"/>
    <s v="Exc"/>
    <s v="L"/>
    <x v="0"/>
    <n v="14.85"/>
    <n v="44.55"/>
    <x v="1"/>
    <x v="1"/>
    <x v="2"/>
  </r>
  <r>
    <s v="OIB-77163-890"/>
    <x v="450"/>
    <s v="38972-89678-ZM"/>
    <s v="E-L-0.5"/>
    <n v="5"/>
    <x v="493"/>
    <s v="cclemencetg5@weather.com"/>
    <x v="2"/>
    <s v="Exc"/>
    <s v="L"/>
    <x v="1"/>
    <n v="8.91"/>
    <n v="44.55"/>
    <x v="1"/>
    <x v="1"/>
    <x v="2"/>
  </r>
  <r>
    <s v="SGS-87525-238"/>
    <x v="451"/>
    <s v="91465-84526-IJ"/>
    <s v="E-D-1"/>
    <n v="5"/>
    <x v="493"/>
    <s v="rdonetg6@oakley.com"/>
    <x v="0"/>
    <s v="Exc"/>
    <s v="D"/>
    <x v="0"/>
    <n v="12.15"/>
    <n v="60.75"/>
    <x v="1"/>
    <x v="2"/>
    <x v="2"/>
  </r>
  <r>
    <s v="GQR-12490-152"/>
    <x v="83"/>
    <s v="22832-98538-RB"/>
    <s v="R-L-0.2"/>
    <n v="1"/>
    <x v="493"/>
    <s v="sgaweng7@creativecommons.org"/>
    <x v="0"/>
    <s v="Rob"/>
    <s v="L"/>
    <x v="3"/>
    <n v="3.5849999999999995"/>
    <n v="3.5849999999999995"/>
    <x v="0"/>
    <x v="1"/>
    <x v="2"/>
  </r>
  <r>
    <s v="UOJ-28238-299"/>
    <x v="452"/>
    <s v="30844-91890-ZA"/>
    <s v="R-L-0.2"/>
    <n v="6"/>
    <x v="493"/>
    <s v="rreadieg8@guardian.co.uk"/>
    <x v="0"/>
    <s v="Rob"/>
    <s v="L"/>
    <x v="3"/>
    <n v="3.5849999999999995"/>
    <n v="21.509999999999998"/>
    <x v="0"/>
    <x v="1"/>
    <x v="2"/>
  </r>
  <r>
    <s v="ETD-58130-674"/>
    <x v="453"/>
    <s v="05325-97750-WP"/>
    <s v="E-M-0.5"/>
    <n v="2"/>
    <x v="493"/>
    <s v="cverissimogh@theglobeandmail.com"/>
    <x v="2"/>
    <s v="Exc"/>
    <s v="M"/>
    <x v="1"/>
    <n v="8.25"/>
    <n v="16.5"/>
    <x v="1"/>
    <x v="0"/>
    <x v="2"/>
  </r>
  <r>
    <s v="UPF-60123-025"/>
    <x v="454"/>
    <s v="88992-49081-AT"/>
    <s v="R-L-2.5"/>
    <n v="3"/>
    <x v="493"/>
    <s v=""/>
    <x v="0"/>
    <s v="Rob"/>
    <s v="L"/>
    <x v="2"/>
    <n v="27.484999999999996"/>
    <n v="82.454999999999984"/>
    <x v="0"/>
    <x v="1"/>
    <x v="2"/>
  </r>
  <r>
    <s v="NQS-01613-687"/>
    <x v="455"/>
    <s v="10204-31464-SA"/>
    <s v="L-D-0.5"/>
    <n v="1"/>
    <x v="493"/>
    <s v="bogb@elpais.com"/>
    <x v="0"/>
    <s v="Lib"/>
    <s v="D"/>
    <x v="1"/>
    <n v="7.77"/>
    <n v="7.77"/>
    <x v="3"/>
    <x v="2"/>
    <x v="2"/>
  </r>
  <r>
    <s v="MGH-36050-573"/>
    <x v="456"/>
    <s v="75156-80911-YT"/>
    <s v="R-M-0.5"/>
    <n v="2"/>
    <x v="493"/>
    <s v="vstansburygc@unblog.fr"/>
    <x v="0"/>
    <s v="Rob"/>
    <s v="M"/>
    <x v="1"/>
    <n v="5.97"/>
    <n v="11.94"/>
    <x v="0"/>
    <x v="0"/>
    <x v="2"/>
  </r>
  <r>
    <s v="UVF-59322-459"/>
    <x v="373"/>
    <s v="53971-49906-PZ"/>
    <s v="E-L-2.5"/>
    <n v="6"/>
    <x v="493"/>
    <s v="dheinonengd@printfriendly.com"/>
    <x v="0"/>
    <s v="Exc"/>
    <s v="L"/>
    <x v="2"/>
    <n v="34.154999999999994"/>
    <n v="204.92999999999995"/>
    <x v="1"/>
    <x v="1"/>
    <x v="2"/>
  </r>
  <r>
    <s v="VET-41158-896"/>
    <x v="457"/>
    <s v="10728-17633-ST"/>
    <s v="E-M-2.5"/>
    <n v="2"/>
    <x v="493"/>
    <s v="jshentonge@google.com.hk"/>
    <x v="0"/>
    <s v="Exc"/>
    <s v="M"/>
    <x v="2"/>
    <n v="31.624999999999996"/>
    <n v="63.249999999999993"/>
    <x v="1"/>
    <x v="0"/>
    <x v="2"/>
  </r>
  <r>
    <s v="XYL-52196-459"/>
    <x v="458"/>
    <s v="13549-65017-VE"/>
    <s v="R-D-0.2"/>
    <n v="3"/>
    <x v="493"/>
    <s v="jwilkissongf@nba.com"/>
    <x v="0"/>
    <s v="Rob"/>
    <s v="D"/>
    <x v="3"/>
    <n v="2.6849999999999996"/>
    <n v="8.0549999999999997"/>
    <x v="0"/>
    <x v="2"/>
    <x v="2"/>
  </r>
  <r>
    <s v="BPZ-51283-916"/>
    <x v="264"/>
    <s v="87688-42420-TO"/>
    <s v="A-M-2.5"/>
    <n v="2"/>
    <x v="493"/>
    <s v=""/>
    <x v="0"/>
    <s v="Ara"/>
    <s v="M"/>
    <x v="2"/>
    <n v="25.874999999999996"/>
    <n v="51.749999999999993"/>
    <x v="2"/>
    <x v="0"/>
    <x v="2"/>
  </r>
  <r>
    <s v="VQW-91903-926"/>
    <x v="459"/>
    <s v="05325-97750-WP"/>
    <s v="E-D-2.5"/>
    <n v="1"/>
    <x v="493"/>
    <s v="cverissimogh@theglobeandmail.com"/>
    <x v="2"/>
    <s v="Exc"/>
    <s v="D"/>
    <x v="2"/>
    <n v="27.945"/>
    <n v="27.945"/>
    <x v="1"/>
    <x v="2"/>
    <x v="2"/>
  </r>
  <r>
    <s v="OLF-77983-457"/>
    <x v="460"/>
    <s v="51901-35210-UI"/>
    <s v="A-L-2.5"/>
    <n v="2"/>
    <x v="493"/>
    <s v="gstarcksgi@abc.net.au"/>
    <x v="0"/>
    <s v="Ara"/>
    <s v="L"/>
    <x v="2"/>
    <n v="29.784999999999997"/>
    <n v="59.569999999999993"/>
    <x v="2"/>
    <x v="1"/>
    <x v="2"/>
  </r>
  <r>
    <s v="MVI-04946-827"/>
    <x v="461"/>
    <s v="62483-50867-OM"/>
    <s v="E-L-1"/>
    <n v="1"/>
    <x v="493"/>
    <s v=""/>
    <x v="2"/>
    <s v="Exc"/>
    <s v="L"/>
    <x v="0"/>
    <n v="14.85"/>
    <n v="14.85"/>
    <x v="1"/>
    <x v="1"/>
    <x v="2"/>
  </r>
  <r>
    <s v="UOG-94188-104"/>
    <x v="219"/>
    <s v="92753-50029-SD"/>
    <s v="A-M-0.5"/>
    <n v="5"/>
    <x v="493"/>
    <s v="kscholardgk@sbwire.com"/>
    <x v="0"/>
    <s v="Ara"/>
    <s v="M"/>
    <x v="1"/>
    <n v="6.75"/>
    <n v="33.75"/>
    <x v="2"/>
    <x v="0"/>
    <x v="2"/>
  </r>
  <r>
    <s v="DSN-15872-519"/>
    <x v="462"/>
    <s v="53809-98498-SN"/>
    <s v="L-L-2.5"/>
    <n v="4"/>
    <x v="493"/>
    <s v="bkindleygl@wikimedia.org"/>
    <x v="0"/>
    <s v="Lib"/>
    <s v="L"/>
    <x v="2"/>
    <n v="36.454999999999998"/>
    <n v="145.82"/>
    <x v="3"/>
    <x v="1"/>
    <x v="2"/>
  </r>
  <r>
    <s v="OUQ-73954-002"/>
    <x v="463"/>
    <s v="66308-13503-KD"/>
    <s v="R-M-0.2"/>
    <n v="4"/>
    <x v="493"/>
    <s v="khammettgm@dmoz.org"/>
    <x v="0"/>
    <s v="Rob"/>
    <s v="M"/>
    <x v="3"/>
    <n v="2.9849999999999999"/>
    <n v="11.94"/>
    <x v="0"/>
    <x v="0"/>
    <x v="2"/>
  </r>
  <r>
    <s v="LGL-16843-667"/>
    <x v="464"/>
    <s v="82458-87830-JE"/>
    <s v="A-D-0.2"/>
    <n v="4"/>
    <x v="493"/>
    <s v="ahulburtgn@fda.gov"/>
    <x v="0"/>
    <s v="Ara"/>
    <s v="D"/>
    <x v="3"/>
    <n v="2.9849999999999999"/>
    <n v="11.94"/>
    <x v="2"/>
    <x v="2"/>
    <x v="2"/>
  </r>
  <r>
    <s v="TCC-89722-031"/>
    <x v="465"/>
    <s v="41611-34336-WT"/>
    <s v="L-D-0.5"/>
    <n v="1"/>
    <x v="493"/>
    <s v="plauritzengo@photobucket.com"/>
    <x v="0"/>
    <s v="Lib"/>
    <s v="D"/>
    <x v="1"/>
    <n v="7.77"/>
    <n v="7.77"/>
    <x v="3"/>
    <x v="2"/>
    <x v="2"/>
  </r>
  <r>
    <s v="TRA-79507-007"/>
    <x v="466"/>
    <s v="70089-27418-UJ"/>
    <s v="R-L-2.5"/>
    <n v="4"/>
    <x v="493"/>
    <s v="aburgwingp@redcross.org"/>
    <x v="0"/>
    <s v="Rob"/>
    <s v="L"/>
    <x v="2"/>
    <n v="27.484999999999996"/>
    <n v="109.93999999999998"/>
    <x v="0"/>
    <x v="1"/>
    <x v="2"/>
  </r>
  <r>
    <s v="MZJ-77284-941"/>
    <x v="467"/>
    <s v="99978-56910-BN"/>
    <s v="E-L-0.2"/>
    <n v="5"/>
    <x v="493"/>
    <s v="erolingq@google.fr"/>
    <x v="0"/>
    <s v="Exc"/>
    <s v="L"/>
    <x v="3"/>
    <n v="4.4550000000000001"/>
    <n v="22.274999999999999"/>
    <x v="1"/>
    <x v="1"/>
    <x v="2"/>
  </r>
  <r>
    <s v="AXN-57779-891"/>
    <x v="468"/>
    <s v="09668-23340-IC"/>
    <s v="R-M-0.2"/>
    <n v="3"/>
    <x v="493"/>
    <s v="dfowlegr@epa.gov"/>
    <x v="0"/>
    <s v="Rob"/>
    <s v="M"/>
    <x v="3"/>
    <n v="2.9849999999999999"/>
    <n v="8.9550000000000001"/>
    <x v="0"/>
    <x v="0"/>
    <x v="2"/>
  </r>
  <r>
    <s v="PJB-15659-994"/>
    <x v="469"/>
    <s v="39457-62611-YK"/>
    <s v="L-D-2.5"/>
    <n v="4"/>
    <x v="493"/>
    <s v=""/>
    <x v="1"/>
    <s v="Lib"/>
    <s v="D"/>
    <x v="2"/>
    <n v="29.784999999999997"/>
    <n v="119.13999999999999"/>
    <x v="3"/>
    <x v="2"/>
    <x v="2"/>
  </r>
  <r>
    <s v="LTS-03470-353"/>
    <x v="470"/>
    <s v="90985-89807-RW"/>
    <s v="A-L-2.5"/>
    <n v="5"/>
    <x v="493"/>
    <s v="wpowleslandgt@soundcloud.com"/>
    <x v="0"/>
    <s v="Ara"/>
    <s v="L"/>
    <x v="2"/>
    <n v="29.784999999999997"/>
    <n v="148.92499999999998"/>
    <x v="2"/>
    <x v="1"/>
    <x v="2"/>
  </r>
  <r>
    <s v="UMM-28497-689"/>
    <x v="471"/>
    <s v="05325-97750-WP"/>
    <s v="L-L-2.5"/>
    <n v="3"/>
    <x v="493"/>
    <s v="cverissimogh@theglobeandmail.com"/>
    <x v="2"/>
    <s v="Lib"/>
    <s v="L"/>
    <x v="2"/>
    <n v="36.454999999999998"/>
    <n v="109.36499999999999"/>
    <x v="3"/>
    <x v="1"/>
    <x v="2"/>
  </r>
  <r>
    <s v="MJZ-93232-402"/>
    <x v="472"/>
    <s v="17816-67941-ZS"/>
    <s v="E-D-0.2"/>
    <n v="1"/>
    <x v="493"/>
    <s v="lellinghamgv@sciencedaily.com"/>
    <x v="0"/>
    <s v="Exc"/>
    <s v="D"/>
    <x v="3"/>
    <n v="3.645"/>
    <n v="3.645"/>
    <x v="1"/>
    <x v="2"/>
    <x v="2"/>
  </r>
  <r>
    <s v="UHW-74617-126"/>
    <x v="173"/>
    <s v="90816-65619-LM"/>
    <s v="E-D-2.5"/>
    <n v="2"/>
    <x v="493"/>
    <s v=""/>
    <x v="0"/>
    <s v="Exc"/>
    <s v="D"/>
    <x v="2"/>
    <n v="27.945"/>
    <n v="55.89"/>
    <x v="1"/>
    <x v="2"/>
    <x v="2"/>
  </r>
  <r>
    <s v="RIK-61730-794"/>
    <x v="473"/>
    <s v="69761-61146-KD"/>
    <s v="L-M-0.2"/>
    <n v="6"/>
    <x v="493"/>
    <s v="afendtgx@forbes.com"/>
    <x v="0"/>
    <s v="Lib"/>
    <s v="M"/>
    <x v="3"/>
    <n v="4.3650000000000002"/>
    <n v="26.19"/>
    <x v="3"/>
    <x v="0"/>
    <x v="2"/>
  </r>
  <r>
    <s v="IDJ-55379-750"/>
    <x v="474"/>
    <s v="24040-20817-QB"/>
    <s v="R-M-1"/>
    <n v="4"/>
    <x v="493"/>
    <s v="acleyburngy@lycos.com"/>
    <x v="0"/>
    <s v="Rob"/>
    <s v="M"/>
    <x v="0"/>
    <n v="9.9499999999999993"/>
    <n v="39.799999999999997"/>
    <x v="0"/>
    <x v="0"/>
    <x v="2"/>
  </r>
  <r>
    <s v="OHX-11953-965"/>
    <x v="475"/>
    <s v="19524-21432-XP"/>
    <s v="E-L-2.5"/>
    <n v="2"/>
    <x v="493"/>
    <s v="tcastiglionegz@xing.com"/>
    <x v="0"/>
    <s v="Exc"/>
    <s v="L"/>
    <x v="2"/>
    <n v="34.154999999999994"/>
    <n v="68.309999999999988"/>
    <x v="1"/>
    <x v="1"/>
    <x v="2"/>
  </r>
  <r>
    <s v="TVV-42245-088"/>
    <x v="476"/>
    <s v="14398-43114-RV"/>
    <s v="A-M-0.2"/>
    <n v="4"/>
    <x v="493"/>
    <s v=""/>
    <x v="1"/>
    <s v="Ara"/>
    <s v="M"/>
    <x v="3"/>
    <n v="3.375"/>
    <n v="13.5"/>
    <x v="2"/>
    <x v="0"/>
    <x v="2"/>
  </r>
  <r>
    <s v="DYP-74337-787"/>
    <x v="431"/>
    <s v="41486-52502-QQ"/>
    <s v="R-M-0.5"/>
    <n v="1"/>
    <x v="493"/>
    <s v=""/>
    <x v="0"/>
    <s v="Rob"/>
    <s v="M"/>
    <x v="1"/>
    <n v="5.97"/>
    <n v="5.97"/>
    <x v="0"/>
    <x v="0"/>
    <x v="2"/>
  </r>
  <r>
    <s v="OKA-93124-100"/>
    <x v="477"/>
    <s v="05325-97750-WP"/>
    <s v="R-M-0.5"/>
    <n v="5"/>
    <x v="493"/>
    <s v="cverissimogh@theglobeandmail.com"/>
    <x v="2"/>
    <s v="Rob"/>
    <s v="M"/>
    <x v="1"/>
    <n v="5.97"/>
    <n v="29.849999999999998"/>
    <x v="0"/>
    <x v="0"/>
    <x v="2"/>
  </r>
  <r>
    <s v="IXW-20780-268"/>
    <x v="478"/>
    <s v="20236-64364-QL"/>
    <s v="L-L-2.5"/>
    <n v="2"/>
    <x v="493"/>
    <s v="scouronneh3@mozilla.org"/>
    <x v="0"/>
    <s v="Lib"/>
    <s v="L"/>
    <x v="2"/>
    <n v="36.454999999999998"/>
    <n v="72.91"/>
    <x v="3"/>
    <x v="1"/>
    <x v="2"/>
  </r>
  <r>
    <s v="NGG-24006-937"/>
    <x v="45"/>
    <s v="29102-40100-TZ"/>
    <s v="E-M-2.5"/>
    <n v="4"/>
    <x v="493"/>
    <s v="lflippellih4@github.io"/>
    <x v="2"/>
    <s v="Exc"/>
    <s v="M"/>
    <x v="2"/>
    <n v="31.624999999999996"/>
    <n v="126.49999999999999"/>
    <x v="1"/>
    <x v="0"/>
    <x v="2"/>
  </r>
  <r>
    <s v="JZC-31180-557"/>
    <x v="444"/>
    <s v="09171-42203-EB"/>
    <s v="L-M-2.5"/>
    <n v="1"/>
    <x v="493"/>
    <s v="relizabethh5@live.com"/>
    <x v="0"/>
    <s v="Lib"/>
    <s v="M"/>
    <x v="2"/>
    <n v="33.464999999999996"/>
    <n v="33.464999999999996"/>
    <x v="3"/>
    <x v="0"/>
    <x v="2"/>
  </r>
  <r>
    <s v="ZMU-63715-204"/>
    <x v="479"/>
    <s v="29060-75856-UI"/>
    <s v="E-D-1"/>
    <n v="6"/>
    <x v="493"/>
    <s v="irenhardh6@i2i.jp"/>
    <x v="0"/>
    <s v="Exc"/>
    <s v="D"/>
    <x v="0"/>
    <n v="12.15"/>
    <n v="72.900000000000006"/>
    <x v="1"/>
    <x v="2"/>
    <x v="2"/>
  </r>
  <r>
    <s v="GND-08192-056"/>
    <x v="480"/>
    <s v="17088-16989-PL"/>
    <s v="L-D-0.5"/>
    <n v="2"/>
    <x v="493"/>
    <s v="wrocheh7@xinhuanet.com"/>
    <x v="0"/>
    <s v="Lib"/>
    <s v="D"/>
    <x v="1"/>
    <n v="7.77"/>
    <n v="15.54"/>
    <x v="3"/>
    <x v="2"/>
    <x v="2"/>
  </r>
  <r>
    <s v="RYY-38961-093"/>
    <x v="481"/>
    <s v="14756-18321-CL"/>
    <s v="A-M-0.2"/>
    <n v="6"/>
    <x v="493"/>
    <s v="lalawayhh@weather.com"/>
    <x v="0"/>
    <s v="Ara"/>
    <s v="M"/>
    <x v="3"/>
    <n v="3.375"/>
    <n v="20.25"/>
    <x v="2"/>
    <x v="0"/>
    <x v="2"/>
  </r>
  <r>
    <s v="CVA-64996-969"/>
    <x v="478"/>
    <s v="13324-78688-MI"/>
    <s v="A-L-1"/>
    <n v="6"/>
    <x v="493"/>
    <s v="codgaardh9@nsw.gov.au"/>
    <x v="0"/>
    <s v="Ara"/>
    <s v="L"/>
    <x v="0"/>
    <n v="12.95"/>
    <n v="77.699999999999989"/>
    <x v="2"/>
    <x v="1"/>
    <x v="2"/>
  </r>
  <r>
    <s v="XTH-67276-442"/>
    <x v="482"/>
    <s v="73799-04749-BM"/>
    <s v="L-M-2.5"/>
    <n v="4"/>
    <x v="493"/>
    <s v="bbyrdha@4shared.com"/>
    <x v="0"/>
    <s v="Lib"/>
    <s v="M"/>
    <x v="2"/>
    <n v="33.464999999999996"/>
    <n v="133.85999999999999"/>
    <x v="3"/>
    <x v="0"/>
    <x v="2"/>
  </r>
  <r>
    <s v="PVU-02950-470"/>
    <x v="353"/>
    <s v="01927-46702-YT"/>
    <s v="E-D-1"/>
    <n v="1"/>
    <x v="493"/>
    <s v=""/>
    <x v="2"/>
    <s v="Exc"/>
    <s v="D"/>
    <x v="0"/>
    <n v="12.15"/>
    <n v="12.15"/>
    <x v="1"/>
    <x v="2"/>
    <x v="2"/>
  </r>
  <r>
    <s v="XSN-26809-910"/>
    <x v="199"/>
    <s v="80467-17137-TO"/>
    <s v="E-M-2.5"/>
    <n v="2"/>
    <x v="493"/>
    <s v="dchardinhc@nhs.uk"/>
    <x v="1"/>
    <s v="Exc"/>
    <s v="M"/>
    <x v="2"/>
    <n v="31.624999999999996"/>
    <n v="63.249999999999993"/>
    <x v="1"/>
    <x v="0"/>
    <x v="2"/>
  </r>
  <r>
    <s v="UDN-88321-005"/>
    <x v="372"/>
    <s v="14640-87215-BK"/>
    <s v="R-L-0.5"/>
    <n v="5"/>
    <x v="493"/>
    <s v="hradbonehd@newsvine.com"/>
    <x v="0"/>
    <s v="Rob"/>
    <s v="L"/>
    <x v="1"/>
    <n v="7.169999999999999"/>
    <n v="35.849999999999994"/>
    <x v="0"/>
    <x v="1"/>
    <x v="2"/>
  </r>
  <r>
    <s v="EXP-21628-670"/>
    <x v="267"/>
    <s v="94447-35885-HK"/>
    <s v="A-M-2.5"/>
    <n v="3"/>
    <x v="493"/>
    <s v="wbernthhe@miitbeian.gov.cn"/>
    <x v="0"/>
    <s v="Ara"/>
    <s v="M"/>
    <x v="2"/>
    <n v="25.874999999999996"/>
    <n v="77.624999999999986"/>
    <x v="2"/>
    <x v="0"/>
    <x v="2"/>
  </r>
  <r>
    <s v="VGM-24161-361"/>
    <x v="480"/>
    <s v="71034-49694-CS"/>
    <s v="E-M-2.5"/>
    <n v="2"/>
    <x v="493"/>
    <s v="bacarsonhf@cnn.com"/>
    <x v="0"/>
    <s v="Exc"/>
    <s v="M"/>
    <x v="2"/>
    <n v="31.624999999999996"/>
    <n v="63.249999999999993"/>
    <x v="1"/>
    <x v="0"/>
    <x v="2"/>
  </r>
  <r>
    <s v="PKN-19556-918"/>
    <x v="483"/>
    <s v="00445-42781-KX"/>
    <s v="E-L-0.2"/>
    <n v="6"/>
    <x v="493"/>
    <s v="fbrighamhg@blog.com"/>
    <x v="1"/>
    <s v="Exc"/>
    <s v="L"/>
    <x v="3"/>
    <n v="4.4550000000000001"/>
    <n v="26.73"/>
    <x v="1"/>
    <x v="1"/>
    <x v="2"/>
  </r>
  <r>
    <s v="PKN-19556-918"/>
    <x v="483"/>
    <s v="00445-42781-KX"/>
    <s v="L-D-0.5"/>
    <n v="4"/>
    <x v="493"/>
    <s v="fbrighamhg@blog.com"/>
    <x v="1"/>
    <s v="Lib"/>
    <s v="D"/>
    <x v="1"/>
    <n v="7.77"/>
    <n v="31.08"/>
    <x v="3"/>
    <x v="2"/>
    <x v="2"/>
  </r>
  <r>
    <s v="PKN-19556-918"/>
    <x v="483"/>
    <s v="00445-42781-KX"/>
    <s v="A-D-0.2"/>
    <n v="1"/>
    <x v="493"/>
    <s v="fbrighamhg@blog.com"/>
    <x v="1"/>
    <s v="Ara"/>
    <s v="D"/>
    <x v="3"/>
    <n v="2.9849999999999999"/>
    <n v="2.9849999999999999"/>
    <x v="2"/>
    <x v="2"/>
    <x v="2"/>
  </r>
  <r>
    <s v="PKN-19556-918"/>
    <x v="483"/>
    <s v="00445-42781-KX"/>
    <s v="R-D-2.5"/>
    <n v="5"/>
    <x v="493"/>
    <s v="fbrighamhg@blog.com"/>
    <x v="1"/>
    <s v="Rob"/>
    <s v="D"/>
    <x v="2"/>
    <n v="20.584999999999997"/>
    <n v="102.92499999999998"/>
    <x v="0"/>
    <x v="2"/>
    <x v="2"/>
  </r>
  <r>
    <s v="DXQ-44537-297"/>
    <x v="484"/>
    <s v="96116-24737-LV"/>
    <s v="E-L-0.5"/>
    <n v="4"/>
    <x v="493"/>
    <s v="myoxenhk@google.com"/>
    <x v="0"/>
    <s v="Exc"/>
    <s v="L"/>
    <x v="1"/>
    <n v="8.91"/>
    <n v="35.64"/>
    <x v="1"/>
    <x v="1"/>
    <x v="2"/>
  </r>
  <r>
    <s v="BPC-54727-307"/>
    <x v="485"/>
    <s v="18684-73088-YL"/>
    <s v="R-L-1"/>
    <n v="4"/>
    <x v="493"/>
    <s v="gmcgavinhl@histats.com"/>
    <x v="0"/>
    <s v="Rob"/>
    <s v="L"/>
    <x v="0"/>
    <n v="11.95"/>
    <n v="47.8"/>
    <x v="0"/>
    <x v="1"/>
    <x v="2"/>
  </r>
  <r>
    <s v="KSH-47717-456"/>
    <x v="486"/>
    <s v="74671-55639-TU"/>
    <s v="L-M-1"/>
    <n v="3"/>
    <x v="493"/>
    <s v="luttermarehm@engadget.com"/>
    <x v="0"/>
    <s v="Lib"/>
    <s v="M"/>
    <x v="0"/>
    <n v="14.55"/>
    <n v="43.650000000000006"/>
    <x v="3"/>
    <x v="0"/>
    <x v="2"/>
  </r>
  <r>
    <s v="ANK-59436-446"/>
    <x v="487"/>
    <s v="17488-65879-XL"/>
    <s v="E-L-0.5"/>
    <n v="4"/>
    <x v="493"/>
    <s v="edambrogiohn@techcrunch.com"/>
    <x v="0"/>
    <s v="Exc"/>
    <s v="L"/>
    <x v="1"/>
    <n v="8.91"/>
    <n v="35.64"/>
    <x v="1"/>
    <x v="1"/>
    <x v="2"/>
  </r>
  <r>
    <s v="AYY-83051-752"/>
    <x v="488"/>
    <s v="46431-09298-OU"/>
    <s v="L-L-1"/>
    <n v="6"/>
    <x v="493"/>
    <s v="cwinchcombeho@jiathis.com"/>
    <x v="0"/>
    <s v="Lib"/>
    <s v="L"/>
    <x v="0"/>
    <n v="15.85"/>
    <n v="95.1"/>
    <x v="3"/>
    <x v="1"/>
    <x v="2"/>
  </r>
  <r>
    <s v="CSW-59644-267"/>
    <x v="489"/>
    <s v="60378-26473-FE"/>
    <s v="E-M-2.5"/>
    <n v="1"/>
    <x v="493"/>
    <s v="bpaumierhp@umn.edu"/>
    <x v="1"/>
    <s v="Exc"/>
    <s v="M"/>
    <x v="2"/>
    <n v="31.624999999999996"/>
    <n v="31.624999999999996"/>
    <x v="1"/>
    <x v="0"/>
    <x v="2"/>
  </r>
  <r>
    <s v="ITY-92466-909"/>
    <x v="162"/>
    <s v="34927-68586-ZV"/>
    <s v="A-M-2.5"/>
    <n v="3"/>
    <x v="493"/>
    <s v=""/>
    <x v="1"/>
    <s v="Ara"/>
    <s v="M"/>
    <x v="2"/>
    <n v="25.874999999999996"/>
    <n v="77.624999999999986"/>
    <x v="2"/>
    <x v="0"/>
    <x v="2"/>
  </r>
  <r>
    <s v="IGW-04801-466"/>
    <x v="490"/>
    <s v="29051-27555-GD"/>
    <s v="L-D-0.2"/>
    <n v="1"/>
    <x v="493"/>
    <s v="jcapeyhr@bravesites.com"/>
    <x v="0"/>
    <s v="Lib"/>
    <s v="D"/>
    <x v="3"/>
    <n v="3.8849999999999998"/>
    <n v="3.8849999999999998"/>
    <x v="3"/>
    <x v="2"/>
    <x v="2"/>
  </r>
  <r>
    <s v="LJN-34281-921"/>
    <x v="491"/>
    <s v="52143-35672-JF"/>
    <s v="R-L-2.5"/>
    <n v="5"/>
    <x v="493"/>
    <s v="tmathonneti0@google.co.jp"/>
    <x v="0"/>
    <s v="Rob"/>
    <s v="L"/>
    <x v="2"/>
    <n v="27.484999999999996"/>
    <n v="137.42499999999998"/>
    <x v="0"/>
    <x v="1"/>
    <x v="2"/>
  </r>
  <r>
    <s v="BWZ-46364-547"/>
    <x v="301"/>
    <s v="64918-67725-MN"/>
    <s v="R-L-1"/>
    <n v="3"/>
    <x v="493"/>
    <s v="ybasillht@theguardian.com"/>
    <x v="0"/>
    <s v="Rob"/>
    <s v="L"/>
    <x v="0"/>
    <n v="11.95"/>
    <n v="35.849999999999994"/>
    <x v="0"/>
    <x v="1"/>
    <x v="2"/>
  </r>
  <r>
    <s v="SBC-95710-706"/>
    <x v="194"/>
    <s v="85634-61759-ND"/>
    <s v="E-M-0.2"/>
    <n v="2"/>
    <x v="493"/>
    <s v="mbaistowhu@i2i.jp"/>
    <x v="2"/>
    <s v="Exc"/>
    <s v="M"/>
    <x v="3"/>
    <n v="4.125"/>
    <n v="8.25"/>
    <x v="1"/>
    <x v="0"/>
    <x v="2"/>
  </r>
  <r>
    <s v="WRN-55114-031"/>
    <x v="26"/>
    <s v="40180-22940-QB"/>
    <s v="E-L-2.5"/>
    <n v="3"/>
    <x v="493"/>
    <s v="cpallanthv@typepad.com"/>
    <x v="0"/>
    <s v="Exc"/>
    <s v="L"/>
    <x v="2"/>
    <n v="34.154999999999994"/>
    <n v="102.46499999999997"/>
    <x v="1"/>
    <x v="1"/>
    <x v="2"/>
  </r>
  <r>
    <s v="TZU-64255-831"/>
    <x v="125"/>
    <s v="34666-76738-SQ"/>
    <s v="R-D-2.5"/>
    <n v="2"/>
    <x v="493"/>
    <s v=""/>
    <x v="0"/>
    <s v="Rob"/>
    <s v="D"/>
    <x v="2"/>
    <n v="20.584999999999997"/>
    <n v="41.169999999999995"/>
    <x v="0"/>
    <x v="2"/>
    <x v="2"/>
  </r>
  <r>
    <s v="JVF-91003-729"/>
    <x v="492"/>
    <s v="98536-88616-FF"/>
    <s v="A-D-2.5"/>
    <n v="3"/>
    <x v="493"/>
    <s v="dohx@redcross.org"/>
    <x v="0"/>
    <s v="Ara"/>
    <s v="D"/>
    <x v="2"/>
    <n v="22.884999999999998"/>
    <n v="68.655000000000001"/>
    <x v="2"/>
    <x v="2"/>
    <x v="2"/>
  </r>
  <r>
    <s v="MVB-22135-665"/>
    <x v="462"/>
    <s v="55621-06130-SA"/>
    <s v="A-D-1"/>
    <n v="1"/>
    <x v="493"/>
    <s v="drallinhy@howstuffworks.com"/>
    <x v="0"/>
    <s v="Ara"/>
    <s v="D"/>
    <x v="0"/>
    <n v="9.9499999999999993"/>
    <n v="9.9499999999999993"/>
    <x v="2"/>
    <x v="2"/>
    <x v="2"/>
  </r>
  <r>
    <s v="CKS-47815-571"/>
    <x v="493"/>
    <s v="45666-86771-EH"/>
    <s v="L-L-0.5"/>
    <n v="3"/>
    <x v="493"/>
    <s v="achillhz@epa.gov"/>
    <x v="2"/>
    <s v="Lib"/>
    <s v="L"/>
    <x v="1"/>
    <n v="9.51"/>
    <n v="28.53"/>
    <x v="3"/>
    <x v="1"/>
    <x v="2"/>
  </r>
  <r>
    <s v="OAW-17338-101"/>
    <x v="494"/>
    <s v="52143-35672-JF"/>
    <s v="R-D-0.2"/>
    <n v="6"/>
    <x v="493"/>
    <s v="tmathonneti0@google.co.jp"/>
    <x v="0"/>
    <s v="Rob"/>
    <s v="D"/>
    <x v="3"/>
    <n v="2.6849999999999996"/>
    <n v="16.11"/>
    <x v="0"/>
    <x v="2"/>
    <x v="2"/>
  </r>
  <r>
    <s v="ALP-37623-536"/>
    <x v="495"/>
    <s v="24689-69376-XX"/>
    <s v="L-L-1"/>
    <n v="6"/>
    <x v="493"/>
    <s v="cdenysi1@is.gd"/>
    <x v="2"/>
    <s v="Lib"/>
    <s v="L"/>
    <x v="0"/>
    <n v="15.85"/>
    <n v="95.1"/>
    <x v="3"/>
    <x v="1"/>
    <x v="2"/>
  </r>
  <r>
    <s v="WMU-87639-108"/>
    <x v="496"/>
    <s v="71891-51101-VQ"/>
    <s v="R-D-0.5"/>
    <n v="1"/>
    <x v="493"/>
    <s v="cstebbingsi2@drupal.org"/>
    <x v="0"/>
    <s v="Rob"/>
    <s v="D"/>
    <x v="1"/>
    <n v="5.3699999999999992"/>
    <n v="5.3699999999999992"/>
    <x v="0"/>
    <x v="2"/>
    <x v="2"/>
  </r>
  <r>
    <s v="USN-44968-231"/>
    <x v="497"/>
    <s v="71749-05400-CN"/>
    <s v="R-L-1"/>
    <n v="4"/>
    <x v="493"/>
    <s v=""/>
    <x v="0"/>
    <s v="Rob"/>
    <s v="L"/>
    <x v="0"/>
    <n v="11.95"/>
    <n v="47.8"/>
    <x v="0"/>
    <x v="1"/>
    <x v="2"/>
  </r>
  <r>
    <s v="YZG-20575-451"/>
    <x v="498"/>
    <s v="64845-00270-NO"/>
    <s v="L-L-1"/>
    <n v="4"/>
    <x v="493"/>
    <s v="rzywickii4@ifeng.com"/>
    <x v="1"/>
    <s v="Lib"/>
    <s v="L"/>
    <x v="0"/>
    <n v="15.85"/>
    <n v="63.4"/>
    <x v="3"/>
    <x v="1"/>
    <x v="2"/>
  </r>
  <r>
    <s v="HTH-52867-812"/>
    <x v="382"/>
    <s v="29851-36402-UX"/>
    <s v="A-M-2.5"/>
    <n v="4"/>
    <x v="493"/>
    <s v="aburgetti5@moonfruit.com"/>
    <x v="0"/>
    <s v="Ara"/>
    <s v="M"/>
    <x v="2"/>
    <n v="25.874999999999996"/>
    <n v="103.49999999999999"/>
    <x v="2"/>
    <x v="0"/>
    <x v="2"/>
  </r>
  <r>
    <s v="FWU-44971-444"/>
    <x v="499"/>
    <s v="12190-25421-WM"/>
    <s v="A-D-2.5"/>
    <n v="3"/>
    <x v="493"/>
    <s v="mmalloyi6@seattletimes.com"/>
    <x v="0"/>
    <s v="Ara"/>
    <s v="D"/>
    <x v="2"/>
    <n v="22.884999999999998"/>
    <n v="68.655000000000001"/>
    <x v="2"/>
    <x v="2"/>
    <x v="2"/>
  </r>
  <r>
    <s v="EQI-82205-066"/>
    <x v="500"/>
    <s v="52316-30571-GD"/>
    <s v="R-M-2.5"/>
    <n v="2"/>
    <x v="493"/>
    <s v="mmcparlandi7@w3.org"/>
    <x v="0"/>
    <s v="Rob"/>
    <s v="M"/>
    <x v="2"/>
    <n v="22.884999999999998"/>
    <n v="45.769999999999996"/>
    <x v="0"/>
    <x v="0"/>
    <x v="2"/>
  </r>
  <r>
    <s v="NAR-00747-074"/>
    <x v="501"/>
    <s v="23243-92649-RY"/>
    <s v="L-D-1"/>
    <n v="4"/>
    <x v="493"/>
    <s v="sjennaroyi8@purevolume.com"/>
    <x v="0"/>
    <s v="Lib"/>
    <s v="D"/>
    <x v="0"/>
    <n v="12.95"/>
    <n v="51.8"/>
    <x v="3"/>
    <x v="2"/>
    <x v="2"/>
  </r>
  <r>
    <s v="JYR-22052-185"/>
    <x v="502"/>
    <s v="39528-19971-OR"/>
    <s v="A-M-0.5"/>
    <n v="2"/>
    <x v="493"/>
    <s v="wplacei9@wsj.com"/>
    <x v="0"/>
    <s v="Ara"/>
    <s v="M"/>
    <x v="1"/>
    <n v="6.75"/>
    <n v="13.5"/>
    <x v="2"/>
    <x v="0"/>
    <x v="2"/>
  </r>
  <r>
    <s v="XKO-54097-932"/>
    <x v="503"/>
    <s v="32743-78448-KT"/>
    <s v="E-M-0.5"/>
    <n v="3"/>
    <x v="493"/>
    <s v="jmillettik@addtoany.com"/>
    <x v="0"/>
    <s v="Exc"/>
    <s v="M"/>
    <x v="1"/>
    <n v="8.25"/>
    <n v="24.75"/>
    <x v="1"/>
    <x v="0"/>
    <x v="2"/>
  </r>
  <r>
    <s v="HXA-72415-025"/>
    <x v="504"/>
    <s v="93417-12322-YB"/>
    <s v="A-D-2.5"/>
    <n v="2"/>
    <x v="493"/>
    <s v="dgadsdenib@google.com.hk"/>
    <x v="1"/>
    <s v="Ara"/>
    <s v="D"/>
    <x v="2"/>
    <n v="22.884999999999998"/>
    <n v="45.769999999999996"/>
    <x v="2"/>
    <x v="2"/>
    <x v="2"/>
  </r>
  <r>
    <s v="MJF-20065-335"/>
    <x v="497"/>
    <s v="56891-86662-UY"/>
    <s v="E-L-0.5"/>
    <n v="6"/>
    <x v="493"/>
    <s v="vwakelinic@unesco.org"/>
    <x v="0"/>
    <s v="Exc"/>
    <s v="L"/>
    <x v="1"/>
    <n v="8.91"/>
    <n v="53.46"/>
    <x v="1"/>
    <x v="1"/>
    <x v="2"/>
  </r>
  <r>
    <s v="GFI-83300-059"/>
    <x v="501"/>
    <s v="40414-26467-VE"/>
    <s v="A-M-0.2"/>
    <n v="6"/>
    <x v="493"/>
    <s v="acampsallid@zimbio.com"/>
    <x v="0"/>
    <s v="Ara"/>
    <s v="M"/>
    <x v="3"/>
    <n v="3.375"/>
    <n v="20.25"/>
    <x v="2"/>
    <x v="0"/>
    <x v="2"/>
  </r>
  <r>
    <s v="WJR-51493-682"/>
    <x v="1"/>
    <s v="87858-83734-RK"/>
    <s v="L-D-2.5"/>
    <n v="5"/>
    <x v="493"/>
    <s v="smosebyie@stanford.edu"/>
    <x v="0"/>
    <s v="Lib"/>
    <s v="D"/>
    <x v="2"/>
    <n v="29.784999999999997"/>
    <n v="148.92499999999998"/>
    <x v="3"/>
    <x v="2"/>
    <x v="2"/>
  </r>
  <r>
    <s v="SHP-55648-472"/>
    <x v="505"/>
    <s v="46818-20198-GB"/>
    <s v="A-M-1"/>
    <n v="6"/>
    <x v="493"/>
    <s v="cwassif@prweb.com"/>
    <x v="0"/>
    <s v="Ara"/>
    <s v="M"/>
    <x v="0"/>
    <n v="11.25"/>
    <n v="67.5"/>
    <x v="2"/>
    <x v="0"/>
    <x v="2"/>
  </r>
  <r>
    <s v="HYR-03455-684"/>
    <x v="506"/>
    <s v="29808-89098-XD"/>
    <s v="E-D-1"/>
    <n v="6"/>
    <x v="493"/>
    <s v="isjostromig@pbs.org"/>
    <x v="0"/>
    <s v="Exc"/>
    <s v="D"/>
    <x v="0"/>
    <n v="12.15"/>
    <n v="72.900000000000006"/>
    <x v="1"/>
    <x v="2"/>
    <x v="2"/>
  </r>
  <r>
    <s v="HYR-03455-684"/>
    <x v="506"/>
    <s v="29808-89098-XD"/>
    <s v="L-D-0.2"/>
    <n v="2"/>
    <x v="493"/>
    <s v="isjostromig@pbs.org"/>
    <x v="0"/>
    <s v="Lib"/>
    <s v="D"/>
    <x v="3"/>
    <n v="3.8849999999999998"/>
    <n v="7.77"/>
    <x v="3"/>
    <x v="2"/>
    <x v="2"/>
  </r>
  <r>
    <s v="HUG-52766-375"/>
    <x v="507"/>
    <s v="78786-77449-RQ"/>
    <s v="A-D-2.5"/>
    <n v="4"/>
    <x v="493"/>
    <s v="jbranchettii@bravesites.com"/>
    <x v="0"/>
    <s v="Ara"/>
    <s v="D"/>
    <x v="2"/>
    <n v="22.884999999999998"/>
    <n v="91.539999999999992"/>
    <x v="2"/>
    <x v="2"/>
    <x v="2"/>
  </r>
  <r>
    <s v="DAH-46595-917"/>
    <x v="508"/>
    <s v="27878-42224-QF"/>
    <s v="A-D-1"/>
    <n v="6"/>
    <x v="493"/>
    <s v="nrudlandij@blogs.com"/>
    <x v="1"/>
    <s v="Ara"/>
    <s v="D"/>
    <x v="0"/>
    <n v="9.9499999999999993"/>
    <n v="59.699999999999996"/>
    <x v="2"/>
    <x v="2"/>
    <x v="2"/>
  </r>
  <r>
    <s v="VEM-79839-466"/>
    <x v="509"/>
    <s v="32743-78448-KT"/>
    <s v="R-L-2.5"/>
    <n v="5"/>
    <x v="493"/>
    <s v="jmillettik@addtoany.com"/>
    <x v="0"/>
    <s v="Rob"/>
    <s v="L"/>
    <x v="2"/>
    <n v="27.484999999999996"/>
    <n v="137.42499999999998"/>
    <x v="0"/>
    <x v="1"/>
    <x v="2"/>
  </r>
  <r>
    <s v="OWH-11126-533"/>
    <x v="131"/>
    <s v="25331-13794-SB"/>
    <s v="L-M-2.5"/>
    <n v="2"/>
    <x v="493"/>
    <s v="ftourryil@google.de"/>
    <x v="0"/>
    <s v="Lib"/>
    <s v="M"/>
    <x v="2"/>
    <n v="33.464999999999996"/>
    <n v="66.929999999999993"/>
    <x v="3"/>
    <x v="0"/>
    <x v="2"/>
  </r>
  <r>
    <s v="UMT-26130-151"/>
    <x v="510"/>
    <s v="55864-37682-GQ"/>
    <s v="L-M-0.2"/>
    <n v="3"/>
    <x v="493"/>
    <s v="cweatherallim@toplist.cz"/>
    <x v="0"/>
    <s v="Lib"/>
    <s v="M"/>
    <x v="3"/>
    <n v="4.3650000000000002"/>
    <n v="13.095000000000001"/>
    <x v="3"/>
    <x v="0"/>
    <x v="2"/>
  </r>
  <r>
    <s v="JKA-27899-806"/>
    <x v="511"/>
    <s v="97005-25609-CQ"/>
    <s v="R-L-1"/>
    <n v="5"/>
    <x v="493"/>
    <s v="gheindrickin@usda.gov"/>
    <x v="0"/>
    <s v="Rob"/>
    <s v="L"/>
    <x v="0"/>
    <n v="11.95"/>
    <n v="59.75"/>
    <x v="0"/>
    <x v="1"/>
    <x v="2"/>
  </r>
  <r>
    <s v="ULU-07744-724"/>
    <x v="512"/>
    <s v="94058-95794-IJ"/>
    <s v="L-M-0.5"/>
    <n v="5"/>
    <x v="493"/>
    <s v="limasonio@discuz.net"/>
    <x v="0"/>
    <s v="Lib"/>
    <s v="M"/>
    <x v="1"/>
    <n v="8.73"/>
    <n v="43.650000000000006"/>
    <x v="3"/>
    <x v="0"/>
    <x v="2"/>
  </r>
  <r>
    <s v="NOM-56457-507"/>
    <x v="513"/>
    <s v="40214-03678-GU"/>
    <s v="E-M-1"/>
    <n v="6"/>
    <x v="493"/>
    <s v="hsaillip@odnoklassniki.ru"/>
    <x v="0"/>
    <s v="Exc"/>
    <s v="M"/>
    <x v="0"/>
    <n v="13.75"/>
    <n v="82.5"/>
    <x v="1"/>
    <x v="0"/>
    <x v="2"/>
  </r>
  <r>
    <s v="NZN-71683-705"/>
    <x v="514"/>
    <s v="04921-85445-SL"/>
    <s v="A-L-2.5"/>
    <n v="6"/>
    <x v="493"/>
    <s v="hlarvoriq@last.fm"/>
    <x v="0"/>
    <s v="Ara"/>
    <s v="L"/>
    <x v="2"/>
    <n v="29.784999999999997"/>
    <n v="178.70999999999998"/>
    <x v="2"/>
    <x v="1"/>
    <x v="2"/>
  </r>
  <r>
    <s v="WMA-34232-850"/>
    <x v="7"/>
    <s v="53386-94266-LJ"/>
    <s v="L-D-2.5"/>
    <n v="4"/>
    <x v="493"/>
    <s v=""/>
    <x v="0"/>
    <s v="Lib"/>
    <s v="D"/>
    <x v="2"/>
    <n v="29.784999999999997"/>
    <n v="119.13999999999999"/>
    <x v="3"/>
    <x v="2"/>
    <x v="2"/>
  </r>
  <r>
    <s v="EZL-27919-704"/>
    <x v="481"/>
    <s v="49480-85909-DG"/>
    <s v="L-L-0.5"/>
    <n v="5"/>
    <x v="493"/>
    <s v=""/>
    <x v="0"/>
    <s v="Lib"/>
    <s v="L"/>
    <x v="1"/>
    <n v="9.51"/>
    <n v="47.55"/>
    <x v="3"/>
    <x v="1"/>
    <x v="2"/>
  </r>
  <r>
    <s v="ZYU-11345-774"/>
    <x v="515"/>
    <s v="18293-78136-MN"/>
    <s v="L-M-0.5"/>
    <n v="5"/>
    <x v="493"/>
    <s v="cpenwardenit@mlb.com"/>
    <x v="1"/>
    <s v="Lib"/>
    <s v="M"/>
    <x v="1"/>
    <n v="8.73"/>
    <n v="43.650000000000006"/>
    <x v="3"/>
    <x v="0"/>
    <x v="2"/>
  </r>
  <r>
    <s v="CPW-34587-459"/>
    <x v="516"/>
    <s v="84641-67384-TD"/>
    <s v="A-L-2.5"/>
    <n v="6"/>
    <x v="493"/>
    <s v="mmiddisiu@dmoz.org"/>
    <x v="0"/>
    <s v="Ara"/>
    <s v="L"/>
    <x v="2"/>
    <n v="29.784999999999997"/>
    <n v="178.70999999999998"/>
    <x v="2"/>
    <x v="1"/>
    <x v="2"/>
  </r>
  <r>
    <s v="NQZ-82067-394"/>
    <x v="517"/>
    <s v="72320-29738-EB"/>
    <s v="R-L-2.5"/>
    <n v="1"/>
    <x v="493"/>
    <s v="avairowiv@studiopress.com"/>
    <x v="2"/>
    <s v="Rob"/>
    <s v="L"/>
    <x v="2"/>
    <n v="27.484999999999996"/>
    <n v="27.484999999999996"/>
    <x v="0"/>
    <x v="1"/>
    <x v="2"/>
  </r>
  <r>
    <s v="JBW-95055-851"/>
    <x v="518"/>
    <s v="47355-97488-XS"/>
    <s v="A-M-1"/>
    <n v="5"/>
    <x v="493"/>
    <s v="agoldieiw@goo.gl"/>
    <x v="0"/>
    <s v="Ara"/>
    <s v="M"/>
    <x v="0"/>
    <n v="11.25"/>
    <n v="56.25"/>
    <x v="2"/>
    <x v="0"/>
    <x v="2"/>
  </r>
  <r>
    <s v="AHY-20324-088"/>
    <x v="519"/>
    <s v="63499-24884-PP"/>
    <s v="L-L-0.2"/>
    <n v="2"/>
    <x v="493"/>
    <s v="nayrisix@t-online.de"/>
    <x v="2"/>
    <s v="Lib"/>
    <s v="L"/>
    <x v="3"/>
    <n v="4.7549999999999999"/>
    <n v="9.51"/>
    <x v="3"/>
    <x v="1"/>
    <x v="2"/>
  </r>
  <r>
    <s v="ZSL-66684-103"/>
    <x v="520"/>
    <s v="39193-51770-FM"/>
    <s v="E-M-0.2"/>
    <n v="2"/>
    <x v="493"/>
    <s v="lbenediktovichiy@wunderground.com"/>
    <x v="0"/>
    <s v="Exc"/>
    <s v="M"/>
    <x v="3"/>
    <n v="4.125"/>
    <n v="8.25"/>
    <x v="1"/>
    <x v="0"/>
    <x v="2"/>
  </r>
  <r>
    <s v="WNE-73911-475"/>
    <x v="521"/>
    <s v="61323-91967-GG"/>
    <s v="L-D-0.5"/>
    <n v="6"/>
    <x v="493"/>
    <s v="tjacobovitziz@cbc.ca"/>
    <x v="0"/>
    <s v="Lib"/>
    <s v="D"/>
    <x v="1"/>
    <n v="7.77"/>
    <n v="46.62"/>
    <x v="3"/>
    <x v="2"/>
    <x v="2"/>
  </r>
  <r>
    <s v="EZB-68383-559"/>
    <x v="418"/>
    <s v="90123-01967-KS"/>
    <s v="R-L-1"/>
    <n v="6"/>
    <x v="493"/>
    <s v=""/>
    <x v="0"/>
    <s v="Rob"/>
    <s v="L"/>
    <x v="0"/>
    <n v="11.95"/>
    <n v="71.699999999999989"/>
    <x v="0"/>
    <x v="1"/>
    <x v="2"/>
  </r>
  <r>
    <s v="OVO-01283-090"/>
    <x v="122"/>
    <s v="15958-25089-OS"/>
    <s v="L-L-2.5"/>
    <n v="2"/>
    <x v="493"/>
    <s v="jdruittj1@feedburner.com"/>
    <x v="0"/>
    <s v="Lib"/>
    <s v="L"/>
    <x v="2"/>
    <n v="36.454999999999998"/>
    <n v="72.91"/>
    <x v="3"/>
    <x v="1"/>
    <x v="2"/>
  </r>
  <r>
    <s v="TXH-78646-919"/>
    <x v="423"/>
    <s v="98430-37820-UV"/>
    <s v="R-D-0.2"/>
    <n v="3"/>
    <x v="493"/>
    <s v="dshortallj2@wikipedia.org"/>
    <x v="0"/>
    <s v="Rob"/>
    <s v="D"/>
    <x v="3"/>
    <n v="2.6849999999999996"/>
    <n v="8.0549999999999997"/>
    <x v="0"/>
    <x v="2"/>
    <x v="2"/>
  </r>
  <r>
    <s v="CYZ-37122-164"/>
    <x v="463"/>
    <s v="21798-04171-XC"/>
    <s v="E-M-0.5"/>
    <n v="2"/>
    <x v="493"/>
    <s v="wcottierj3@cafepress.com"/>
    <x v="0"/>
    <s v="Exc"/>
    <s v="M"/>
    <x v="1"/>
    <n v="8.25"/>
    <n v="16.5"/>
    <x v="1"/>
    <x v="0"/>
    <x v="2"/>
  </r>
  <r>
    <s v="AGQ-06534-750"/>
    <x v="273"/>
    <s v="52798-46508-HP"/>
    <s v="A-L-1"/>
    <n v="5"/>
    <x v="493"/>
    <s v="kgrinstedj4@google.com.br"/>
    <x v="1"/>
    <s v="Ara"/>
    <s v="L"/>
    <x v="0"/>
    <n v="12.95"/>
    <n v="64.75"/>
    <x v="2"/>
    <x v="1"/>
    <x v="2"/>
  </r>
  <r>
    <s v="QVL-32245-818"/>
    <x v="522"/>
    <s v="46478-42970-EM"/>
    <s v="A-M-0.5"/>
    <n v="5"/>
    <x v="493"/>
    <s v="dskynerj5@hubpages.com"/>
    <x v="0"/>
    <s v="Ara"/>
    <s v="M"/>
    <x v="1"/>
    <n v="6.75"/>
    <n v="33.75"/>
    <x v="2"/>
    <x v="0"/>
    <x v="2"/>
  </r>
  <r>
    <s v="LTD-96842-834"/>
    <x v="523"/>
    <s v="00246-15080-LE"/>
    <s v="L-D-2.5"/>
    <n v="6"/>
    <x v="493"/>
    <s v=""/>
    <x v="0"/>
    <s v="Lib"/>
    <s v="D"/>
    <x v="2"/>
    <n v="29.784999999999997"/>
    <n v="178.70999999999998"/>
    <x v="3"/>
    <x v="2"/>
    <x v="2"/>
  </r>
  <r>
    <s v="SEC-91807-425"/>
    <x v="260"/>
    <s v="94091-86957-HX"/>
    <s v="A-M-1"/>
    <n v="2"/>
    <x v="493"/>
    <s v="jdymokeje@prnewswire.com"/>
    <x v="1"/>
    <s v="Ara"/>
    <s v="M"/>
    <x v="0"/>
    <n v="11.25"/>
    <n v="22.5"/>
    <x v="2"/>
    <x v="0"/>
    <x v="2"/>
  </r>
  <r>
    <s v="MHM-44857-599"/>
    <x v="331"/>
    <s v="26295-44907-DK"/>
    <s v="L-D-1"/>
    <n v="1"/>
    <x v="493"/>
    <s v="aweinmannj8@shinystat.com"/>
    <x v="0"/>
    <s v="Lib"/>
    <s v="D"/>
    <x v="0"/>
    <n v="12.95"/>
    <n v="12.95"/>
    <x v="3"/>
    <x v="2"/>
    <x v="2"/>
  </r>
  <r>
    <s v="KGC-95046-911"/>
    <x v="524"/>
    <s v="95351-96177-QV"/>
    <s v="A-M-2.5"/>
    <n v="2"/>
    <x v="493"/>
    <s v="eandriessenj9@europa.eu"/>
    <x v="0"/>
    <s v="Ara"/>
    <s v="M"/>
    <x v="2"/>
    <n v="25.874999999999996"/>
    <n v="51.749999999999993"/>
    <x v="2"/>
    <x v="0"/>
    <x v="2"/>
  </r>
  <r>
    <s v="RZC-75150-413"/>
    <x v="525"/>
    <s v="92204-96636-BS"/>
    <s v="E-D-0.5"/>
    <n v="5"/>
    <x v="493"/>
    <s v="rdeaconsonja@archive.org"/>
    <x v="0"/>
    <s v="Exc"/>
    <s v="D"/>
    <x v="1"/>
    <n v="7.29"/>
    <n v="36.450000000000003"/>
    <x v="1"/>
    <x v="2"/>
    <x v="2"/>
  </r>
  <r>
    <s v="EYH-88288-452"/>
    <x v="526"/>
    <s v="03010-30348-UA"/>
    <s v="L-L-2.5"/>
    <n v="5"/>
    <x v="493"/>
    <s v="dcarojb@twitter.com"/>
    <x v="0"/>
    <s v="Lib"/>
    <s v="L"/>
    <x v="2"/>
    <n v="36.454999999999998"/>
    <n v="182.27499999999998"/>
    <x v="3"/>
    <x v="1"/>
    <x v="2"/>
  </r>
  <r>
    <s v="NYQ-24237-772"/>
    <x v="104"/>
    <s v="13441-34686-SW"/>
    <s v="L-D-0.5"/>
    <n v="4"/>
    <x v="493"/>
    <s v="jbluckjc@imageshack.us"/>
    <x v="0"/>
    <s v="Lib"/>
    <s v="D"/>
    <x v="1"/>
    <n v="7.77"/>
    <n v="31.08"/>
    <x v="3"/>
    <x v="2"/>
    <x v="2"/>
  </r>
  <r>
    <s v="WKB-21680-566"/>
    <x v="491"/>
    <s v="96612-41722-VJ"/>
    <s v="A-M-0.5"/>
    <n v="3"/>
    <x v="493"/>
    <s v=""/>
    <x v="1"/>
    <s v="Ara"/>
    <s v="M"/>
    <x v="1"/>
    <n v="6.75"/>
    <n v="20.25"/>
    <x v="2"/>
    <x v="0"/>
    <x v="2"/>
  </r>
  <r>
    <s v="THE-61147-027"/>
    <x v="157"/>
    <s v="94091-86957-HX"/>
    <s v="L-D-1"/>
    <n v="2"/>
    <x v="493"/>
    <s v="jdymokeje@prnewswire.com"/>
    <x v="1"/>
    <s v="Lib"/>
    <s v="D"/>
    <x v="0"/>
    <n v="12.95"/>
    <n v="25.9"/>
    <x v="3"/>
    <x v="2"/>
    <x v="2"/>
  </r>
  <r>
    <s v="PTY-86420-119"/>
    <x v="527"/>
    <s v="25504-41681-WA"/>
    <s v="A-D-0.5"/>
    <n v="4"/>
    <x v="493"/>
    <s v="otadmanjf@ft.com"/>
    <x v="0"/>
    <s v="Ara"/>
    <s v="D"/>
    <x v="1"/>
    <n v="5.97"/>
    <n v="23.88"/>
    <x v="2"/>
    <x v="2"/>
    <x v="2"/>
  </r>
  <r>
    <s v="QHL-27188-431"/>
    <x v="528"/>
    <s v="75443-07820-DZ"/>
    <s v="L-L-0.5"/>
    <n v="2"/>
    <x v="493"/>
    <s v="bguddejg@dailymotion.com"/>
    <x v="0"/>
    <s v="Lib"/>
    <s v="L"/>
    <x v="1"/>
    <n v="9.51"/>
    <n v="19.02"/>
    <x v="3"/>
    <x v="1"/>
    <x v="2"/>
  </r>
  <r>
    <s v="MIS-54381-047"/>
    <x v="99"/>
    <s v="39276-95489-XV"/>
    <s v="A-D-0.5"/>
    <n v="5"/>
    <x v="493"/>
    <s v="nsictornesjh@buzzfeed.com"/>
    <x v="1"/>
    <s v="Ara"/>
    <s v="D"/>
    <x v="1"/>
    <n v="5.97"/>
    <n v="29.849999999999998"/>
    <x v="2"/>
    <x v="2"/>
    <x v="2"/>
  </r>
  <r>
    <s v="TBB-29780-459"/>
    <x v="529"/>
    <s v="61437-83623-PZ"/>
    <s v="A-L-0.5"/>
    <n v="1"/>
    <x v="493"/>
    <s v="vdunningji@independent.co.uk"/>
    <x v="0"/>
    <s v="Ara"/>
    <s v="L"/>
    <x v="1"/>
    <n v="7.77"/>
    <n v="7.77"/>
    <x v="2"/>
    <x v="1"/>
    <x v="2"/>
  </r>
  <r>
    <s v="QLC-52637-305"/>
    <x v="530"/>
    <s v="34317-87258-HQ"/>
    <s v="L-D-2.5"/>
    <n v="4"/>
    <x v="493"/>
    <s v=""/>
    <x v="1"/>
    <s v="Lib"/>
    <s v="D"/>
    <x v="2"/>
    <n v="29.784999999999997"/>
    <n v="119.13999999999999"/>
    <x v="3"/>
    <x v="2"/>
    <x v="2"/>
  </r>
  <r>
    <s v="CWT-27056-328"/>
    <x v="531"/>
    <s v="18570-80998-ZS"/>
    <s v="E-D-0.2"/>
    <n v="6"/>
    <x v="493"/>
    <s v=""/>
    <x v="0"/>
    <s v="Exc"/>
    <s v="D"/>
    <x v="3"/>
    <n v="3.645"/>
    <n v="21.87"/>
    <x v="1"/>
    <x v="2"/>
    <x v="2"/>
  </r>
  <r>
    <s v="ASS-05878-128"/>
    <x v="210"/>
    <s v="66580-33745-OQ"/>
    <s v="E-L-0.5"/>
    <n v="2"/>
    <x v="493"/>
    <s v="sgehringjl@gnu.org"/>
    <x v="0"/>
    <s v="Exc"/>
    <s v="L"/>
    <x v="1"/>
    <n v="8.91"/>
    <n v="17.82"/>
    <x v="1"/>
    <x v="1"/>
    <x v="2"/>
  </r>
  <r>
    <s v="EGK-03027-418"/>
    <x v="532"/>
    <s v="19820-29285-FD"/>
    <s v="E-M-0.2"/>
    <n v="3"/>
    <x v="493"/>
    <s v="bfallowesjm@purevolume.com"/>
    <x v="0"/>
    <s v="Exc"/>
    <s v="M"/>
    <x v="3"/>
    <n v="4.125"/>
    <n v="12.375"/>
    <x v="1"/>
    <x v="0"/>
    <x v="2"/>
  </r>
  <r>
    <s v="KCY-61732-849"/>
    <x v="533"/>
    <s v="11349-55147-SN"/>
    <s v="L-D-1"/>
    <n v="2"/>
    <x v="493"/>
    <s v=""/>
    <x v="1"/>
    <s v="Lib"/>
    <s v="D"/>
    <x v="0"/>
    <n v="12.95"/>
    <n v="25.9"/>
    <x v="3"/>
    <x v="2"/>
    <x v="2"/>
  </r>
  <r>
    <s v="BLI-21697-702"/>
    <x v="534"/>
    <s v="21141-12455-VB"/>
    <s v="A-M-0.5"/>
    <n v="2"/>
    <x v="493"/>
    <s v="sdejo@newsvine.com"/>
    <x v="0"/>
    <s v="Ara"/>
    <s v="M"/>
    <x v="1"/>
    <n v="6.75"/>
    <n v="13.5"/>
    <x v="2"/>
    <x v="0"/>
    <x v="2"/>
  </r>
  <r>
    <s v="KFJ-46568-890"/>
    <x v="535"/>
    <s v="71003-85639-HB"/>
    <s v="E-L-0.5"/>
    <n v="2"/>
    <x v="493"/>
    <s v=""/>
    <x v="0"/>
    <s v="Exc"/>
    <s v="L"/>
    <x v="1"/>
    <n v="8.91"/>
    <n v="17.82"/>
    <x v="1"/>
    <x v="1"/>
    <x v="2"/>
  </r>
  <r>
    <s v="SOK-43535-680"/>
    <x v="536"/>
    <s v="58443-95866-YO"/>
    <s v="E-M-0.5"/>
    <n v="3"/>
    <x v="493"/>
    <s v="scountjq@nba.com"/>
    <x v="0"/>
    <s v="Exc"/>
    <s v="M"/>
    <x v="1"/>
    <n v="8.25"/>
    <n v="24.75"/>
    <x v="1"/>
    <x v="0"/>
    <x v="2"/>
  </r>
  <r>
    <s v="XUE-87260-201"/>
    <x v="537"/>
    <s v="89646-21249-OH"/>
    <s v="R-M-0.2"/>
    <n v="6"/>
    <x v="493"/>
    <s v="sraglesjr@blogtalkradio.com"/>
    <x v="0"/>
    <s v="Rob"/>
    <s v="M"/>
    <x v="3"/>
    <n v="2.9849999999999999"/>
    <n v="17.91"/>
    <x v="0"/>
    <x v="0"/>
    <x v="2"/>
  </r>
  <r>
    <s v="CZF-40873-691"/>
    <x v="61"/>
    <s v="64988-20636-XQ"/>
    <s v="E-M-0.5"/>
    <n v="2"/>
    <x v="493"/>
    <s v=""/>
    <x v="2"/>
    <s v="Exc"/>
    <s v="M"/>
    <x v="1"/>
    <n v="8.25"/>
    <n v="16.5"/>
    <x v="1"/>
    <x v="0"/>
    <x v="2"/>
  </r>
  <r>
    <s v="AIA-98989-755"/>
    <x v="242"/>
    <s v="34704-83143-KS"/>
    <s v="R-M-0.2"/>
    <n v="1"/>
    <x v="493"/>
    <s v="sbruunjt@blogtalkradio.com"/>
    <x v="0"/>
    <s v="Rob"/>
    <s v="M"/>
    <x v="3"/>
    <n v="2.9849999999999999"/>
    <n v="2.9849999999999999"/>
    <x v="0"/>
    <x v="0"/>
    <x v="2"/>
  </r>
  <r>
    <s v="ITZ-21793-986"/>
    <x v="299"/>
    <s v="67388-17544-XX"/>
    <s v="E-D-0.2"/>
    <n v="4"/>
    <x v="493"/>
    <s v="aplluju@dagondesign.com"/>
    <x v="1"/>
    <s v="Exc"/>
    <s v="D"/>
    <x v="3"/>
    <n v="3.645"/>
    <n v="14.58"/>
    <x v="1"/>
    <x v="2"/>
    <x v="2"/>
  </r>
  <r>
    <s v="YOK-93322-608"/>
    <x v="343"/>
    <s v="69411-48470-ID"/>
    <s v="E-L-1"/>
    <n v="6"/>
    <x v="493"/>
    <s v="gcornierjv@techcrunch.com"/>
    <x v="0"/>
    <s v="Exc"/>
    <s v="L"/>
    <x v="0"/>
    <n v="14.85"/>
    <n v="89.1"/>
    <x v="1"/>
    <x v="1"/>
    <x v="2"/>
  </r>
  <r>
    <s v="LXK-00634-611"/>
    <x v="538"/>
    <s v="94091-86957-HX"/>
    <s v="R-L-1"/>
    <n v="3"/>
    <x v="493"/>
    <s v="jdymokeje@prnewswire.com"/>
    <x v="1"/>
    <s v="Rob"/>
    <s v="L"/>
    <x v="0"/>
    <n v="11.95"/>
    <n v="35.849999999999994"/>
    <x v="0"/>
    <x v="1"/>
    <x v="2"/>
  </r>
  <r>
    <s v="CQW-37388-302"/>
    <x v="539"/>
    <s v="97741-98924-KT"/>
    <s v="A-D-2.5"/>
    <n v="3"/>
    <x v="493"/>
    <s v="wharvisonjx@gizmodo.com"/>
    <x v="0"/>
    <s v="Ara"/>
    <s v="D"/>
    <x v="2"/>
    <n v="22.884999999999998"/>
    <n v="68.655000000000001"/>
    <x v="2"/>
    <x v="2"/>
    <x v="2"/>
  </r>
  <r>
    <s v="SPA-79365-334"/>
    <x v="27"/>
    <s v="79857-78167-KO"/>
    <s v="L-D-1"/>
    <n v="3"/>
    <x v="493"/>
    <s v="dheafordjy@twitpic.com"/>
    <x v="0"/>
    <s v="Lib"/>
    <s v="D"/>
    <x v="0"/>
    <n v="12.95"/>
    <n v="38.849999999999994"/>
    <x v="3"/>
    <x v="2"/>
    <x v="2"/>
  </r>
  <r>
    <s v="VPX-08817-517"/>
    <x v="540"/>
    <s v="46963-10322-ZA"/>
    <s v="L-L-1"/>
    <n v="5"/>
    <x v="493"/>
    <s v="gfanthamjz@hexun.com"/>
    <x v="0"/>
    <s v="Lib"/>
    <s v="L"/>
    <x v="0"/>
    <n v="15.85"/>
    <n v="79.25"/>
    <x v="3"/>
    <x v="1"/>
    <x v="2"/>
  </r>
  <r>
    <s v="PBP-87115-410"/>
    <x v="541"/>
    <s v="93812-74772-MV"/>
    <s v="E-D-0.5"/>
    <n v="5"/>
    <x v="493"/>
    <s v="rcrookshanksk0@unc.edu"/>
    <x v="0"/>
    <s v="Exc"/>
    <s v="D"/>
    <x v="1"/>
    <n v="7.29"/>
    <n v="36.450000000000003"/>
    <x v="1"/>
    <x v="2"/>
    <x v="2"/>
  </r>
  <r>
    <s v="SFB-93752-440"/>
    <x v="390"/>
    <s v="48203-23480-UB"/>
    <s v="R-M-0.2"/>
    <n v="3"/>
    <x v="493"/>
    <s v="nleakek1@cmu.edu"/>
    <x v="0"/>
    <s v="Rob"/>
    <s v="M"/>
    <x v="3"/>
    <n v="2.9849999999999999"/>
    <n v="8.9550000000000001"/>
    <x v="0"/>
    <x v="0"/>
    <x v="2"/>
  </r>
  <r>
    <s v="TBU-65158-068"/>
    <x v="396"/>
    <s v="60357-65386-RD"/>
    <s v="E-D-1"/>
    <n v="2"/>
    <x v="493"/>
    <s v=""/>
    <x v="0"/>
    <s v="Exc"/>
    <s v="D"/>
    <x v="0"/>
    <n v="12.15"/>
    <n v="24.3"/>
    <x v="1"/>
    <x v="2"/>
    <x v="2"/>
  </r>
  <r>
    <s v="TEH-08414-216"/>
    <x v="185"/>
    <s v="35099-13971-JI"/>
    <s v="E-M-2.5"/>
    <n v="2"/>
    <x v="493"/>
    <s v="geilhersenk3@networksolutions.com"/>
    <x v="0"/>
    <s v="Exc"/>
    <s v="M"/>
    <x v="2"/>
    <n v="31.624999999999996"/>
    <n v="63.249999999999993"/>
    <x v="1"/>
    <x v="0"/>
    <x v="2"/>
  </r>
  <r>
    <s v="MAY-77231-536"/>
    <x v="542"/>
    <s v="01304-59807-OB"/>
    <s v="A-M-0.2"/>
    <n v="2"/>
    <x v="493"/>
    <s v=""/>
    <x v="0"/>
    <s v="Ara"/>
    <s v="M"/>
    <x v="3"/>
    <n v="3.375"/>
    <n v="6.75"/>
    <x v="2"/>
    <x v="0"/>
    <x v="2"/>
  </r>
  <r>
    <s v="ATY-28980-884"/>
    <x v="117"/>
    <s v="50705-17295-NK"/>
    <s v="A-L-0.2"/>
    <n v="6"/>
    <x v="493"/>
    <s v="caleixok5@globo.com"/>
    <x v="0"/>
    <s v="Ara"/>
    <s v="L"/>
    <x v="3"/>
    <n v="3.8849999999999998"/>
    <n v="23.31"/>
    <x v="2"/>
    <x v="1"/>
    <x v="2"/>
  </r>
  <r>
    <s v="SWP-88281-918"/>
    <x v="543"/>
    <s v="77657-61366-FY"/>
    <s v="L-L-2.5"/>
    <n v="4"/>
    <x v="493"/>
    <s v=""/>
    <x v="0"/>
    <s v="Lib"/>
    <s v="L"/>
    <x v="2"/>
    <n v="36.454999999999998"/>
    <n v="145.82"/>
    <x v="3"/>
    <x v="1"/>
    <x v="2"/>
  </r>
  <r>
    <s v="VCE-56531-986"/>
    <x v="544"/>
    <s v="57192-13428-PL"/>
    <s v="R-M-0.5"/>
    <n v="5"/>
    <x v="493"/>
    <s v="rtomkowiczk7@bravesites.com"/>
    <x v="1"/>
    <s v="Rob"/>
    <s v="M"/>
    <x v="1"/>
    <n v="5.97"/>
    <n v="29.849999999999998"/>
    <x v="0"/>
    <x v="0"/>
    <x v="2"/>
  </r>
  <r>
    <s v="FVV-75700-005"/>
    <x v="545"/>
    <s v="24891-77957-LU"/>
    <s v="E-D-0.5"/>
    <n v="3"/>
    <x v="493"/>
    <s v="rhuscroftk8@jimdo.com"/>
    <x v="0"/>
    <s v="Exc"/>
    <s v="D"/>
    <x v="1"/>
    <n v="7.29"/>
    <n v="21.87"/>
    <x v="1"/>
    <x v="2"/>
    <x v="2"/>
  </r>
  <r>
    <s v="CFZ-53492-600"/>
    <x v="546"/>
    <s v="64896-18468-BT"/>
    <s v="L-M-0.2"/>
    <n v="1"/>
    <x v="493"/>
    <s v="sscurrerk9@flavors.me"/>
    <x v="2"/>
    <s v="Lib"/>
    <s v="M"/>
    <x v="3"/>
    <n v="4.3650000000000002"/>
    <n v="4.3650000000000002"/>
    <x v="3"/>
    <x v="0"/>
    <x v="2"/>
  </r>
  <r>
    <s v="LDK-71031-121"/>
    <x v="420"/>
    <s v="84761-40784-SV"/>
    <s v="L-L-2.5"/>
    <n v="1"/>
    <x v="493"/>
    <s v="arudramka@prnewswire.com"/>
    <x v="0"/>
    <s v="Lib"/>
    <s v="L"/>
    <x v="2"/>
    <n v="36.454999999999998"/>
    <n v="36.454999999999998"/>
    <x v="3"/>
    <x v="1"/>
    <x v="2"/>
  </r>
  <r>
    <s v="EBA-82404-343"/>
    <x v="547"/>
    <s v="20236-42322-CM"/>
    <s v="L-D-0.2"/>
    <n v="4"/>
    <x v="493"/>
    <s v=""/>
    <x v="0"/>
    <s v="Lib"/>
    <s v="D"/>
    <x v="3"/>
    <n v="3.8849999999999998"/>
    <n v="15.54"/>
    <x v="3"/>
    <x v="2"/>
    <x v="2"/>
  </r>
  <r>
    <s v="USA-42811-560"/>
    <x v="548"/>
    <s v="49671-11547-WG"/>
    <s v="E-L-0.2"/>
    <n v="2"/>
    <x v="493"/>
    <s v="jmahakc@cyberchimps.com"/>
    <x v="0"/>
    <s v="Exc"/>
    <s v="L"/>
    <x v="3"/>
    <n v="4.4550000000000001"/>
    <n v="8.91"/>
    <x v="1"/>
    <x v="1"/>
    <x v="2"/>
  </r>
  <r>
    <s v="SNL-83703-516"/>
    <x v="549"/>
    <s v="57976-33535-WK"/>
    <s v="L-M-2.5"/>
    <n v="3"/>
    <x v="493"/>
    <s v="gclemonkd@networksolutions.com"/>
    <x v="0"/>
    <s v="Lib"/>
    <s v="M"/>
    <x v="2"/>
    <n v="33.464999999999996"/>
    <n v="100.39499999999998"/>
    <x v="3"/>
    <x v="0"/>
    <x v="2"/>
  </r>
  <r>
    <s v="SUZ-83036-175"/>
    <x v="550"/>
    <s v="55915-19477-MK"/>
    <s v="R-D-0.2"/>
    <n v="5"/>
    <x v="493"/>
    <s v=""/>
    <x v="0"/>
    <s v="Rob"/>
    <s v="D"/>
    <x v="3"/>
    <n v="2.6849999999999996"/>
    <n v="13.424999999999997"/>
    <x v="0"/>
    <x v="2"/>
    <x v="2"/>
  </r>
  <r>
    <s v="RGM-01187-513"/>
    <x v="551"/>
    <s v="28121-11641-UA"/>
    <s v="E-D-0.2"/>
    <n v="6"/>
    <x v="493"/>
    <s v="bpollinskf@shinystat.com"/>
    <x v="0"/>
    <s v="Exc"/>
    <s v="D"/>
    <x v="3"/>
    <n v="3.645"/>
    <n v="21.87"/>
    <x v="1"/>
    <x v="2"/>
    <x v="2"/>
  </r>
  <r>
    <s v="CZG-01299-952"/>
    <x v="552"/>
    <s v="09540-70637-EV"/>
    <s v="L-D-1"/>
    <n v="2"/>
    <x v="493"/>
    <s v="jtoyekg@pinterest.com"/>
    <x v="1"/>
    <s v="Lib"/>
    <s v="D"/>
    <x v="0"/>
    <n v="12.95"/>
    <n v="25.9"/>
    <x v="3"/>
    <x v="2"/>
    <x v="2"/>
  </r>
  <r>
    <s v="KLD-88731-484"/>
    <x v="553"/>
    <s v="17775-77072-PP"/>
    <s v="A-M-1"/>
    <n v="5"/>
    <x v="493"/>
    <s v="clinskillkh@sphinn.com"/>
    <x v="0"/>
    <s v="Ara"/>
    <s v="M"/>
    <x v="0"/>
    <n v="11.25"/>
    <n v="56.25"/>
    <x v="2"/>
    <x v="0"/>
    <x v="2"/>
  </r>
  <r>
    <s v="BQK-38412-229"/>
    <x v="554"/>
    <s v="90392-73338-BC"/>
    <s v="R-L-0.2"/>
    <n v="3"/>
    <x v="493"/>
    <s v="nvigrasski@ezinearticles.com"/>
    <x v="2"/>
    <s v="Rob"/>
    <s v="L"/>
    <x v="3"/>
    <n v="3.5849999999999995"/>
    <n v="10.754999999999999"/>
    <x v="0"/>
    <x v="1"/>
    <x v="2"/>
  </r>
  <r>
    <s v="TCX-76953-071"/>
    <x v="555"/>
    <s v="94091-86957-HX"/>
    <s v="E-D-0.2"/>
    <n v="5"/>
    <x v="493"/>
    <s v="jdymokeje@prnewswire.com"/>
    <x v="1"/>
    <s v="Exc"/>
    <s v="D"/>
    <x v="3"/>
    <n v="3.645"/>
    <n v="18.225000000000001"/>
    <x v="1"/>
    <x v="2"/>
    <x v="2"/>
  </r>
  <r>
    <s v="LIN-88046-551"/>
    <x v="150"/>
    <s v="10725-45724-CO"/>
    <s v="R-L-0.5"/>
    <n v="4"/>
    <x v="493"/>
    <s v="kcragellkk@google.com"/>
    <x v="1"/>
    <s v="Rob"/>
    <s v="L"/>
    <x v="1"/>
    <n v="7.169999999999999"/>
    <n v="28.679999999999996"/>
    <x v="0"/>
    <x v="1"/>
    <x v="2"/>
  </r>
  <r>
    <s v="PMV-54491-220"/>
    <x v="556"/>
    <s v="87242-18006-IR"/>
    <s v="L-M-0.2"/>
    <n v="2"/>
    <x v="493"/>
    <s v="libertkl@huffingtonpost.com"/>
    <x v="0"/>
    <s v="Lib"/>
    <s v="M"/>
    <x v="3"/>
    <n v="4.3650000000000002"/>
    <n v="8.73"/>
    <x v="3"/>
    <x v="0"/>
    <x v="2"/>
  </r>
  <r>
    <s v="SKA-73676-005"/>
    <x v="327"/>
    <s v="36572-91896-PP"/>
    <s v="L-M-1"/>
    <n v="4"/>
    <x v="493"/>
    <s v="rlidgeykm@vimeo.com"/>
    <x v="0"/>
    <s v="Lib"/>
    <s v="M"/>
    <x v="0"/>
    <n v="14.55"/>
    <n v="58.2"/>
    <x v="3"/>
    <x v="0"/>
    <x v="2"/>
  </r>
  <r>
    <s v="TKH-62197-239"/>
    <x v="557"/>
    <s v="25181-97933-UX"/>
    <s v="A-D-0.5"/>
    <n v="3"/>
    <x v="493"/>
    <s v="tcastagnekn@wikia.com"/>
    <x v="0"/>
    <s v="Ara"/>
    <s v="D"/>
    <x v="1"/>
    <n v="5.97"/>
    <n v="17.91"/>
    <x v="2"/>
    <x v="2"/>
    <x v="2"/>
  </r>
  <r>
    <s v="YXF-57218-272"/>
    <x v="333"/>
    <s v="55374-03175-IA"/>
    <s v="R-M-0.2"/>
    <n v="6"/>
    <x v="493"/>
    <s v=""/>
    <x v="0"/>
    <s v="Rob"/>
    <s v="M"/>
    <x v="3"/>
    <n v="2.9849999999999999"/>
    <n v="17.91"/>
    <x v="0"/>
    <x v="0"/>
    <x v="2"/>
  </r>
  <r>
    <s v="PKJ-30083-501"/>
    <x v="558"/>
    <s v="76948-43532-JS"/>
    <s v="E-D-0.5"/>
    <n v="2"/>
    <x v="493"/>
    <s v="jhaldenkp@comcast.net"/>
    <x v="1"/>
    <s v="Exc"/>
    <s v="D"/>
    <x v="1"/>
    <n v="7.29"/>
    <n v="14.58"/>
    <x v="1"/>
    <x v="2"/>
    <x v="2"/>
  </r>
  <r>
    <s v="WTT-91832-645"/>
    <x v="559"/>
    <s v="24344-88599-PP"/>
    <s v="A-M-1"/>
    <n v="3"/>
    <x v="493"/>
    <s v="holliffkq@sciencedirect.com"/>
    <x v="1"/>
    <s v="Ara"/>
    <s v="M"/>
    <x v="0"/>
    <n v="11.25"/>
    <n v="33.75"/>
    <x v="2"/>
    <x v="0"/>
    <x v="2"/>
  </r>
  <r>
    <s v="TRZ-94735-865"/>
    <x v="310"/>
    <s v="54462-58311-YF"/>
    <s v="L-M-0.5"/>
    <n v="4"/>
    <x v="493"/>
    <s v="tquadrikr@opensource.org"/>
    <x v="1"/>
    <s v="Lib"/>
    <s v="M"/>
    <x v="1"/>
    <n v="8.73"/>
    <n v="34.92"/>
    <x v="3"/>
    <x v="0"/>
    <x v="2"/>
  </r>
  <r>
    <s v="UDB-09651-780"/>
    <x v="560"/>
    <s v="90767-92589-LV"/>
    <s v="E-D-0.5"/>
    <n v="2"/>
    <x v="493"/>
    <s v="feshmadeks@umn.edu"/>
    <x v="0"/>
    <s v="Exc"/>
    <s v="D"/>
    <x v="1"/>
    <n v="7.29"/>
    <n v="14.58"/>
    <x v="1"/>
    <x v="2"/>
    <x v="2"/>
  </r>
  <r>
    <s v="EHJ-82097-549"/>
    <x v="561"/>
    <s v="27517-43747-YD"/>
    <s v="R-D-0.2"/>
    <n v="2"/>
    <x v="493"/>
    <s v="moilierkt@paginegialle.it"/>
    <x v="1"/>
    <s v="Rob"/>
    <s v="D"/>
    <x v="3"/>
    <n v="2.6849999999999996"/>
    <n v="5.3699999999999992"/>
    <x v="0"/>
    <x v="2"/>
    <x v="2"/>
  </r>
  <r>
    <s v="ZFR-79447-696"/>
    <x v="562"/>
    <s v="77828-66867-KH"/>
    <s v="R-M-0.5"/>
    <n v="1"/>
    <x v="493"/>
    <s v=""/>
    <x v="0"/>
    <s v="Rob"/>
    <s v="M"/>
    <x v="1"/>
    <n v="5.97"/>
    <n v="5.97"/>
    <x v="0"/>
    <x v="0"/>
    <x v="2"/>
  </r>
  <r>
    <s v="NUU-03893-975"/>
    <x v="563"/>
    <s v="41054-59693-XE"/>
    <s v="L-L-0.5"/>
    <n v="2"/>
    <x v="493"/>
    <s v="vshoebothamkv@redcross.org"/>
    <x v="0"/>
    <s v="Lib"/>
    <s v="L"/>
    <x v="1"/>
    <n v="9.51"/>
    <n v="19.02"/>
    <x v="3"/>
    <x v="1"/>
    <x v="2"/>
  </r>
  <r>
    <s v="GVG-59542-307"/>
    <x v="564"/>
    <s v="26314-66792-VP"/>
    <s v="E-M-1"/>
    <n v="2"/>
    <x v="493"/>
    <s v="bsterkekw@biblegateway.com"/>
    <x v="0"/>
    <s v="Exc"/>
    <s v="M"/>
    <x v="0"/>
    <n v="13.75"/>
    <n v="27.5"/>
    <x v="1"/>
    <x v="0"/>
    <x v="2"/>
  </r>
  <r>
    <s v="YLY-35287-172"/>
    <x v="565"/>
    <s v="69410-04668-MA"/>
    <s v="A-D-0.5"/>
    <n v="5"/>
    <x v="493"/>
    <s v="scaponkx@craigslist.org"/>
    <x v="0"/>
    <s v="Ara"/>
    <s v="D"/>
    <x v="1"/>
    <n v="5.97"/>
    <n v="29.849999999999998"/>
    <x v="2"/>
    <x v="2"/>
    <x v="2"/>
  </r>
  <r>
    <s v="DCI-96254-548"/>
    <x v="566"/>
    <s v="94091-86957-HX"/>
    <s v="A-D-0.2"/>
    <n v="6"/>
    <x v="493"/>
    <s v="jdymokeje@prnewswire.com"/>
    <x v="1"/>
    <s v="Ara"/>
    <s v="D"/>
    <x v="3"/>
    <n v="2.9849999999999999"/>
    <n v="17.91"/>
    <x v="2"/>
    <x v="2"/>
    <x v="2"/>
  </r>
  <r>
    <s v="KHZ-26264-253"/>
    <x v="160"/>
    <s v="24972-55878-KX"/>
    <s v="L-L-0.2"/>
    <n v="6"/>
    <x v="493"/>
    <s v="fconstancekz@ifeng.com"/>
    <x v="0"/>
    <s v="Lib"/>
    <s v="L"/>
    <x v="3"/>
    <n v="4.7549999999999999"/>
    <n v="28.53"/>
    <x v="3"/>
    <x v="1"/>
    <x v="2"/>
  </r>
  <r>
    <s v="AAQ-13644-699"/>
    <x v="567"/>
    <s v="46296-42617-OQ"/>
    <s v="R-D-1"/>
    <n v="4"/>
    <x v="493"/>
    <s v="fsulmanl0@washington.edu"/>
    <x v="0"/>
    <s v="Rob"/>
    <s v="D"/>
    <x v="0"/>
    <n v="8.9499999999999993"/>
    <n v="35.799999999999997"/>
    <x v="0"/>
    <x v="2"/>
    <x v="2"/>
  </r>
  <r>
    <s v="LWL-68108-794"/>
    <x v="568"/>
    <s v="44494-89923-UW"/>
    <s v="A-D-0.5"/>
    <n v="3"/>
    <x v="493"/>
    <s v="dhollymanl1@ibm.com"/>
    <x v="0"/>
    <s v="Ara"/>
    <s v="D"/>
    <x v="1"/>
    <n v="5.97"/>
    <n v="17.91"/>
    <x v="2"/>
    <x v="2"/>
    <x v="2"/>
  </r>
  <r>
    <s v="JQT-14347-517"/>
    <x v="569"/>
    <s v="11621-09964-ID"/>
    <s v="R-D-1"/>
    <n v="1"/>
    <x v="493"/>
    <s v="lnardonil2@hao123.com"/>
    <x v="0"/>
    <s v="Rob"/>
    <s v="D"/>
    <x v="0"/>
    <n v="8.9499999999999993"/>
    <n v="8.9499999999999993"/>
    <x v="0"/>
    <x v="2"/>
    <x v="2"/>
  </r>
  <r>
    <s v="BMM-86471-923"/>
    <x v="570"/>
    <s v="76319-80715-II"/>
    <s v="L-D-2.5"/>
    <n v="1"/>
    <x v="493"/>
    <s v="dyarhaml3@moonfruit.com"/>
    <x v="0"/>
    <s v="Lib"/>
    <s v="D"/>
    <x v="2"/>
    <n v="29.784999999999997"/>
    <n v="29.784999999999997"/>
    <x v="3"/>
    <x v="2"/>
    <x v="2"/>
  </r>
  <r>
    <s v="IXU-67272-326"/>
    <x v="571"/>
    <s v="91654-79216-IC"/>
    <s v="E-L-0.5"/>
    <n v="5"/>
    <x v="493"/>
    <s v="aferreal4@wikia.com"/>
    <x v="0"/>
    <s v="Exc"/>
    <s v="L"/>
    <x v="1"/>
    <n v="8.91"/>
    <n v="44.55"/>
    <x v="1"/>
    <x v="1"/>
    <x v="2"/>
  </r>
  <r>
    <s v="ITE-28312-615"/>
    <x v="139"/>
    <s v="56450-21890-HK"/>
    <s v="E-L-1"/>
    <n v="6"/>
    <x v="493"/>
    <s v="ckendrickl5@webnode.com"/>
    <x v="0"/>
    <s v="Exc"/>
    <s v="L"/>
    <x v="0"/>
    <n v="14.85"/>
    <n v="89.1"/>
    <x v="1"/>
    <x v="1"/>
    <x v="2"/>
  </r>
  <r>
    <s v="ZHQ-30471-635"/>
    <x v="303"/>
    <s v="40600-58915-WZ"/>
    <s v="L-M-0.5"/>
    <n v="5"/>
    <x v="493"/>
    <s v="sdanilchikl6@mit.edu"/>
    <x v="2"/>
    <s v="Lib"/>
    <s v="M"/>
    <x v="1"/>
    <n v="8.73"/>
    <n v="43.650000000000006"/>
    <x v="3"/>
    <x v="0"/>
    <x v="2"/>
  </r>
  <r>
    <s v="LTP-31133-134"/>
    <x v="572"/>
    <s v="66527-94478-PB"/>
    <s v="A-L-0.5"/>
    <n v="3"/>
    <x v="493"/>
    <s v=""/>
    <x v="0"/>
    <s v="Ara"/>
    <s v="L"/>
    <x v="1"/>
    <n v="7.77"/>
    <n v="23.31"/>
    <x v="2"/>
    <x v="1"/>
    <x v="2"/>
  </r>
  <r>
    <s v="ZVQ-26122-859"/>
    <x v="573"/>
    <s v="77154-45038-IH"/>
    <s v="A-L-2.5"/>
    <n v="6"/>
    <x v="493"/>
    <s v="bfolomkinl8@yolasite.com"/>
    <x v="0"/>
    <s v="Ara"/>
    <s v="L"/>
    <x v="2"/>
    <n v="29.784999999999997"/>
    <n v="178.70999999999998"/>
    <x v="2"/>
    <x v="1"/>
    <x v="2"/>
  </r>
  <r>
    <s v="MIU-01481-194"/>
    <x v="574"/>
    <s v="08439-55669-AI"/>
    <s v="R-M-1"/>
    <n v="6"/>
    <x v="493"/>
    <s v="rpursglovel9@biblegateway.com"/>
    <x v="0"/>
    <s v="Rob"/>
    <s v="M"/>
    <x v="0"/>
    <n v="9.9499999999999993"/>
    <n v="59.699999999999996"/>
    <x v="0"/>
    <x v="0"/>
    <x v="2"/>
  </r>
  <r>
    <s v="MIU-01481-194"/>
    <x v="574"/>
    <s v="08439-55669-AI"/>
    <s v="A-L-0.5"/>
    <n v="2"/>
    <x v="493"/>
    <s v="rpursglovel9@biblegateway.com"/>
    <x v="0"/>
    <s v="Ara"/>
    <s v="L"/>
    <x v="1"/>
    <n v="7.77"/>
    <n v="15.54"/>
    <x v="2"/>
    <x v="1"/>
    <x v="2"/>
  </r>
  <r>
    <s v="UEA-72681-629"/>
    <x v="455"/>
    <s v="24972-55878-KX"/>
    <s v="A-L-2.5"/>
    <n v="3"/>
    <x v="493"/>
    <s v="fconstancekz@ifeng.com"/>
    <x v="0"/>
    <s v="Ara"/>
    <s v="L"/>
    <x v="2"/>
    <n v="29.784999999999997"/>
    <n v="89.35499999999999"/>
    <x v="2"/>
    <x v="1"/>
    <x v="2"/>
  </r>
  <r>
    <s v="CVE-15042-481"/>
    <x v="575"/>
    <s v="24972-55878-KX"/>
    <s v="R-L-1"/>
    <n v="2"/>
    <x v="493"/>
    <s v="fconstancekz@ifeng.com"/>
    <x v="0"/>
    <s v="Rob"/>
    <s v="L"/>
    <x v="0"/>
    <n v="11.95"/>
    <n v="23.9"/>
    <x v="0"/>
    <x v="1"/>
    <x v="2"/>
  </r>
  <r>
    <s v="EJA-79176-833"/>
    <x v="576"/>
    <s v="91509-62250-GN"/>
    <s v="R-M-2.5"/>
    <n v="6"/>
    <x v="493"/>
    <s v="deburahld@google.co.jp"/>
    <x v="2"/>
    <s v="Rob"/>
    <s v="M"/>
    <x v="2"/>
    <n v="22.884999999999998"/>
    <n v="137.31"/>
    <x v="0"/>
    <x v="0"/>
    <x v="2"/>
  </r>
  <r>
    <s v="AHQ-40440-522"/>
    <x v="577"/>
    <s v="83833-46106-ZC"/>
    <s v="A-D-1"/>
    <n v="1"/>
    <x v="493"/>
    <s v="mbrimilcombele@cnn.com"/>
    <x v="0"/>
    <s v="Ara"/>
    <s v="D"/>
    <x v="0"/>
    <n v="9.9499999999999993"/>
    <n v="9.9499999999999993"/>
    <x v="2"/>
    <x v="2"/>
    <x v="2"/>
  </r>
  <r>
    <s v="TID-21626-411"/>
    <x v="578"/>
    <s v="19383-33606-PW"/>
    <s v="R-L-0.5"/>
    <n v="3"/>
    <x v="493"/>
    <s v="sbollamlf@list-manage.com"/>
    <x v="0"/>
    <s v="Rob"/>
    <s v="L"/>
    <x v="1"/>
    <n v="7.169999999999999"/>
    <n v="21.509999999999998"/>
    <x v="0"/>
    <x v="1"/>
    <x v="2"/>
  </r>
  <r>
    <s v="RSR-96390-187"/>
    <x v="579"/>
    <s v="67052-76184-CB"/>
    <s v="E-M-1"/>
    <n v="6"/>
    <x v="493"/>
    <s v=""/>
    <x v="0"/>
    <s v="Exc"/>
    <s v="M"/>
    <x v="0"/>
    <n v="13.75"/>
    <n v="82.5"/>
    <x v="1"/>
    <x v="0"/>
    <x v="2"/>
  </r>
  <r>
    <s v="BZE-96093-118"/>
    <x v="91"/>
    <s v="43452-18035-DH"/>
    <s v="L-M-0.2"/>
    <n v="2"/>
    <x v="493"/>
    <s v="afilipczaklh@ning.com"/>
    <x v="1"/>
    <s v="Lib"/>
    <s v="M"/>
    <x v="3"/>
    <n v="4.3650000000000002"/>
    <n v="8.73"/>
    <x v="3"/>
    <x v="0"/>
    <x v="2"/>
  </r>
  <r>
    <s v="LOU-41819-242"/>
    <x v="272"/>
    <s v="88060-50676-MV"/>
    <s v="R-M-1"/>
    <n v="2"/>
    <x v="493"/>
    <s v=""/>
    <x v="0"/>
    <s v="Rob"/>
    <s v="M"/>
    <x v="0"/>
    <n v="9.9499999999999993"/>
    <n v="19.899999999999999"/>
    <x v="0"/>
    <x v="0"/>
    <x v="2"/>
  </r>
  <r>
    <s v="FND-99527-640"/>
    <x v="65"/>
    <s v="89574-96203-EP"/>
    <s v="E-L-0.5"/>
    <n v="2"/>
    <x v="493"/>
    <s v="relnaughlj@comsenz.com"/>
    <x v="0"/>
    <s v="Exc"/>
    <s v="L"/>
    <x v="1"/>
    <n v="8.91"/>
    <n v="17.82"/>
    <x v="1"/>
    <x v="1"/>
    <x v="2"/>
  </r>
  <r>
    <s v="ASG-27179-958"/>
    <x v="580"/>
    <s v="12607-75113-UV"/>
    <s v="A-M-0.5"/>
    <n v="3"/>
    <x v="493"/>
    <s v="jdeehanlk@about.me"/>
    <x v="0"/>
    <s v="Ara"/>
    <s v="M"/>
    <x v="1"/>
    <n v="6.75"/>
    <n v="20.25"/>
    <x v="2"/>
    <x v="0"/>
    <x v="2"/>
  </r>
  <r>
    <s v="YKX-23510-272"/>
    <x v="581"/>
    <s v="56991-05510-PR"/>
    <s v="A-L-2.5"/>
    <n v="2"/>
    <x v="493"/>
    <s v="jedenll@e-recht24.de"/>
    <x v="0"/>
    <s v="Ara"/>
    <s v="L"/>
    <x v="2"/>
    <n v="29.784999999999997"/>
    <n v="59.569999999999993"/>
    <x v="2"/>
    <x v="1"/>
    <x v="2"/>
  </r>
  <r>
    <s v="FSA-98650-921"/>
    <x v="489"/>
    <s v="01841-48191-NL"/>
    <s v="L-L-0.5"/>
    <n v="2"/>
    <x v="493"/>
    <s v="cjewsterlu@moonfruit.com"/>
    <x v="0"/>
    <s v="Lib"/>
    <s v="L"/>
    <x v="1"/>
    <n v="9.51"/>
    <n v="19.02"/>
    <x v="3"/>
    <x v="1"/>
    <x v="2"/>
  </r>
  <r>
    <s v="ZUR-55774-294"/>
    <x v="234"/>
    <s v="33269-10023-CO"/>
    <s v="L-D-1"/>
    <n v="6"/>
    <x v="493"/>
    <s v="usoutherdenln@hao123.com"/>
    <x v="0"/>
    <s v="Lib"/>
    <s v="D"/>
    <x v="0"/>
    <n v="12.95"/>
    <n v="77.699999999999989"/>
    <x v="3"/>
    <x v="2"/>
    <x v="2"/>
  </r>
  <r>
    <s v="FUO-99821-974"/>
    <x v="175"/>
    <s v="31245-81098-PJ"/>
    <s v="E-M-1"/>
    <n v="3"/>
    <x v="493"/>
    <s v=""/>
    <x v="0"/>
    <s v="Exc"/>
    <s v="M"/>
    <x v="0"/>
    <n v="13.75"/>
    <n v="41.25"/>
    <x v="1"/>
    <x v="0"/>
    <x v="2"/>
  </r>
  <r>
    <s v="YVH-19865-819"/>
    <x v="582"/>
    <s v="08946-56610-IH"/>
    <s v="L-L-2.5"/>
    <n v="4"/>
    <x v="493"/>
    <s v="lburtenshawlp@shinystat.com"/>
    <x v="0"/>
    <s v="Lib"/>
    <s v="L"/>
    <x v="2"/>
    <n v="36.454999999999998"/>
    <n v="145.82"/>
    <x v="3"/>
    <x v="1"/>
    <x v="2"/>
  </r>
  <r>
    <s v="NNF-47422-501"/>
    <x v="583"/>
    <s v="20260-32948-EB"/>
    <s v="E-L-0.2"/>
    <n v="6"/>
    <x v="493"/>
    <s v="agregorattilq@vistaprint.com"/>
    <x v="1"/>
    <s v="Exc"/>
    <s v="L"/>
    <x v="3"/>
    <n v="4.4550000000000001"/>
    <n v="26.73"/>
    <x v="1"/>
    <x v="1"/>
    <x v="2"/>
  </r>
  <r>
    <s v="RJI-71409-490"/>
    <x v="548"/>
    <s v="31613-41626-KX"/>
    <s v="L-M-0.5"/>
    <n v="5"/>
    <x v="493"/>
    <s v="ccrosterlr@gov.uk"/>
    <x v="0"/>
    <s v="Lib"/>
    <s v="M"/>
    <x v="1"/>
    <n v="8.73"/>
    <n v="43.650000000000006"/>
    <x v="3"/>
    <x v="0"/>
    <x v="2"/>
  </r>
  <r>
    <s v="UZL-46108-213"/>
    <x v="584"/>
    <s v="75961-20170-RD"/>
    <s v="L-L-1"/>
    <n v="2"/>
    <x v="493"/>
    <s v="gwhiteheadls@hp.com"/>
    <x v="0"/>
    <s v="Lib"/>
    <s v="L"/>
    <x v="0"/>
    <n v="15.85"/>
    <n v="31.7"/>
    <x v="3"/>
    <x v="1"/>
    <x v="2"/>
  </r>
  <r>
    <s v="AOX-44467-109"/>
    <x v="64"/>
    <s v="72524-06410-KD"/>
    <s v="A-D-2.5"/>
    <n v="1"/>
    <x v="493"/>
    <s v="hjodrellelt@samsung.com"/>
    <x v="0"/>
    <s v="Ara"/>
    <s v="D"/>
    <x v="2"/>
    <n v="22.884999999999998"/>
    <n v="22.884999999999998"/>
    <x v="2"/>
    <x v="2"/>
    <x v="2"/>
  </r>
  <r>
    <s v="TZD-67261-174"/>
    <x v="585"/>
    <s v="01841-48191-NL"/>
    <s v="E-D-2.5"/>
    <n v="1"/>
    <x v="493"/>
    <s v="cjewsterlu@moonfruit.com"/>
    <x v="0"/>
    <s v="Exc"/>
    <s v="D"/>
    <x v="2"/>
    <n v="27.945"/>
    <n v="27.945"/>
    <x v="1"/>
    <x v="2"/>
    <x v="2"/>
  </r>
  <r>
    <s v="TBU-64277-625"/>
    <x v="32"/>
    <s v="98918-34330-GY"/>
    <s v="E-M-1"/>
    <n v="6"/>
    <x v="493"/>
    <s v=""/>
    <x v="0"/>
    <s v="Exc"/>
    <s v="M"/>
    <x v="0"/>
    <n v="13.75"/>
    <n v="82.5"/>
    <x v="1"/>
    <x v="0"/>
    <x v="2"/>
  </r>
  <r>
    <s v="TYP-85767-944"/>
    <x v="586"/>
    <s v="51497-50894-WU"/>
    <s v="R-M-2.5"/>
    <n v="2"/>
    <x v="493"/>
    <s v="knottramlw@odnoklassniki.ru"/>
    <x v="1"/>
    <s v="Rob"/>
    <s v="M"/>
    <x v="2"/>
    <n v="22.884999999999998"/>
    <n v="45.769999999999996"/>
    <x v="0"/>
    <x v="0"/>
    <x v="2"/>
  </r>
  <r>
    <s v="GTT-73214-334"/>
    <x v="535"/>
    <s v="98636-90072-YE"/>
    <s v="A-L-1"/>
    <n v="6"/>
    <x v="493"/>
    <s v="nbuneylx@jugem.jp"/>
    <x v="0"/>
    <s v="Ara"/>
    <s v="L"/>
    <x v="0"/>
    <n v="12.95"/>
    <n v="77.699999999999989"/>
    <x v="2"/>
    <x v="1"/>
    <x v="2"/>
  </r>
  <r>
    <s v="WAI-89905-069"/>
    <x v="587"/>
    <s v="47011-57815-HJ"/>
    <s v="A-L-0.5"/>
    <n v="3"/>
    <x v="493"/>
    <s v="smcshealy@photobucket.com"/>
    <x v="0"/>
    <s v="Ara"/>
    <s v="L"/>
    <x v="1"/>
    <n v="7.77"/>
    <n v="23.31"/>
    <x v="2"/>
    <x v="1"/>
    <x v="2"/>
  </r>
  <r>
    <s v="OJL-96844-459"/>
    <x v="393"/>
    <s v="61253-98356-VD"/>
    <s v="L-L-0.2"/>
    <n v="5"/>
    <x v="493"/>
    <s v="khuddartlz@about.com"/>
    <x v="0"/>
    <s v="Lib"/>
    <s v="L"/>
    <x v="3"/>
    <n v="4.7549999999999999"/>
    <n v="23.774999999999999"/>
    <x v="3"/>
    <x v="1"/>
    <x v="2"/>
  </r>
  <r>
    <s v="VGI-33205-360"/>
    <x v="588"/>
    <s v="96762-10814-DA"/>
    <s v="L-M-0.5"/>
    <n v="6"/>
    <x v="493"/>
    <s v="jgippesm0@cloudflare.com"/>
    <x v="2"/>
    <s v="Lib"/>
    <s v="M"/>
    <x v="1"/>
    <n v="8.73"/>
    <n v="52.38"/>
    <x v="3"/>
    <x v="0"/>
    <x v="2"/>
  </r>
  <r>
    <s v="PCA-14081-576"/>
    <x v="15"/>
    <s v="63112-10870-LC"/>
    <s v="R-L-0.2"/>
    <n v="5"/>
    <x v="493"/>
    <s v="lwhittleseem1@e-recht24.de"/>
    <x v="0"/>
    <s v="Rob"/>
    <s v="L"/>
    <x v="3"/>
    <n v="3.5849999999999995"/>
    <n v="17.924999999999997"/>
    <x v="0"/>
    <x v="1"/>
    <x v="2"/>
  </r>
  <r>
    <s v="SCS-67069-962"/>
    <x v="507"/>
    <s v="21403-49423-PD"/>
    <s v="A-L-2.5"/>
    <n v="5"/>
    <x v="493"/>
    <s v="gtrengrovem2@elpais.com"/>
    <x v="0"/>
    <s v="Ara"/>
    <s v="L"/>
    <x v="2"/>
    <n v="29.784999999999997"/>
    <n v="148.92499999999998"/>
    <x v="2"/>
    <x v="1"/>
    <x v="2"/>
  </r>
  <r>
    <s v="BDM-03174-485"/>
    <x v="533"/>
    <s v="29581-13303-VB"/>
    <s v="R-L-0.5"/>
    <n v="4"/>
    <x v="493"/>
    <s v="wcalderom3@stumbleupon.com"/>
    <x v="0"/>
    <s v="Rob"/>
    <s v="L"/>
    <x v="1"/>
    <n v="7.169999999999999"/>
    <n v="28.679999999999996"/>
    <x v="0"/>
    <x v="1"/>
    <x v="2"/>
  </r>
  <r>
    <s v="UJV-32333-364"/>
    <x v="589"/>
    <s v="86110-83695-YS"/>
    <s v="L-L-0.5"/>
    <n v="1"/>
    <x v="493"/>
    <s v=""/>
    <x v="0"/>
    <s v="Lib"/>
    <s v="L"/>
    <x v="1"/>
    <n v="9.51"/>
    <n v="9.51"/>
    <x v="3"/>
    <x v="1"/>
    <x v="2"/>
  </r>
  <r>
    <s v="FLI-11493-954"/>
    <x v="590"/>
    <s v="80454-42225-FT"/>
    <s v="A-L-0.5"/>
    <n v="4"/>
    <x v="493"/>
    <s v="jkennicottm5@yahoo.co.jp"/>
    <x v="0"/>
    <s v="Ara"/>
    <s v="L"/>
    <x v="1"/>
    <n v="7.77"/>
    <n v="31.08"/>
    <x v="2"/>
    <x v="1"/>
    <x v="2"/>
  </r>
  <r>
    <s v="IWL-13117-537"/>
    <x v="457"/>
    <s v="29129-60664-KO"/>
    <s v="R-D-0.2"/>
    <n v="3"/>
    <x v="493"/>
    <s v="gruggenm6@nymag.com"/>
    <x v="0"/>
    <s v="Rob"/>
    <s v="D"/>
    <x v="3"/>
    <n v="2.6849999999999996"/>
    <n v="8.0549999999999997"/>
    <x v="0"/>
    <x v="2"/>
    <x v="2"/>
  </r>
  <r>
    <s v="OAM-76916-748"/>
    <x v="591"/>
    <s v="63025-62939-AN"/>
    <s v="E-D-1"/>
    <n v="3"/>
    <x v="493"/>
    <s v=""/>
    <x v="0"/>
    <s v="Exc"/>
    <s v="D"/>
    <x v="0"/>
    <n v="12.15"/>
    <n v="36.450000000000003"/>
    <x v="1"/>
    <x v="2"/>
    <x v="2"/>
  </r>
  <r>
    <s v="UMB-11223-710"/>
    <x v="592"/>
    <s v="49012-12987-QT"/>
    <s v="R-D-0.2"/>
    <n v="6"/>
    <x v="493"/>
    <s v="mfrightm8@harvard.edu"/>
    <x v="1"/>
    <s v="Rob"/>
    <s v="D"/>
    <x v="3"/>
    <n v="2.6849999999999996"/>
    <n v="16.11"/>
    <x v="0"/>
    <x v="2"/>
    <x v="2"/>
  </r>
  <r>
    <s v="LXR-09892-726"/>
    <x v="402"/>
    <s v="50924-94200-SQ"/>
    <s v="R-D-2.5"/>
    <n v="2"/>
    <x v="493"/>
    <s v="btartem9@aol.com"/>
    <x v="0"/>
    <s v="Rob"/>
    <s v="D"/>
    <x v="2"/>
    <n v="20.584999999999997"/>
    <n v="41.169999999999995"/>
    <x v="0"/>
    <x v="2"/>
    <x v="2"/>
  </r>
  <r>
    <s v="QXX-89943-393"/>
    <x v="593"/>
    <s v="15673-18812-IU"/>
    <s v="R-D-0.2"/>
    <n v="4"/>
    <x v="493"/>
    <s v="ckrzysztofiakma@skyrock.com"/>
    <x v="0"/>
    <s v="Rob"/>
    <s v="D"/>
    <x v="3"/>
    <n v="2.6849999999999996"/>
    <n v="10.739999999999998"/>
    <x v="0"/>
    <x v="2"/>
    <x v="2"/>
  </r>
  <r>
    <s v="WVS-57822-366"/>
    <x v="594"/>
    <s v="52151-75971-YY"/>
    <s v="E-M-2.5"/>
    <n v="4"/>
    <x v="493"/>
    <s v="dpenquetmb@diigo.com"/>
    <x v="0"/>
    <s v="Exc"/>
    <s v="M"/>
    <x v="2"/>
    <n v="31.624999999999996"/>
    <n v="126.49999999999999"/>
    <x v="1"/>
    <x v="0"/>
    <x v="2"/>
  </r>
  <r>
    <s v="CLJ-23403-689"/>
    <x v="77"/>
    <s v="19413-02045-CG"/>
    <s v="R-L-1"/>
    <n v="2"/>
    <x v="493"/>
    <s v=""/>
    <x v="2"/>
    <s v="Rob"/>
    <s v="L"/>
    <x v="0"/>
    <n v="11.95"/>
    <n v="23.9"/>
    <x v="0"/>
    <x v="1"/>
    <x v="2"/>
  </r>
  <r>
    <s v="XNU-83276-288"/>
    <x v="595"/>
    <s v="98185-92775-KT"/>
    <s v="R-M-0.5"/>
    <n v="1"/>
    <x v="493"/>
    <s v=""/>
    <x v="0"/>
    <s v="Rob"/>
    <s v="M"/>
    <x v="1"/>
    <n v="5.97"/>
    <n v="5.97"/>
    <x v="0"/>
    <x v="0"/>
    <x v="2"/>
  </r>
  <r>
    <s v="YOG-94666-679"/>
    <x v="596"/>
    <s v="86991-53901-AT"/>
    <s v="L-D-0.2"/>
    <n v="2"/>
    <x v="493"/>
    <s v=""/>
    <x v="2"/>
    <s v="Lib"/>
    <s v="D"/>
    <x v="3"/>
    <n v="3.8849999999999998"/>
    <n v="7.77"/>
    <x v="3"/>
    <x v="2"/>
    <x v="2"/>
  </r>
  <r>
    <s v="KHG-33953-115"/>
    <x v="514"/>
    <s v="78226-97287-JI"/>
    <s v="L-D-0.5"/>
    <n v="3"/>
    <x v="493"/>
    <s v="kferrettimf@huffingtonpost.com"/>
    <x v="1"/>
    <s v="Lib"/>
    <s v="D"/>
    <x v="1"/>
    <n v="7.77"/>
    <n v="23.31"/>
    <x v="3"/>
    <x v="2"/>
    <x v="2"/>
  </r>
  <r>
    <s v="MHD-95615-696"/>
    <x v="54"/>
    <s v="27930-59250-JT"/>
    <s v="R-L-2.5"/>
    <n v="5"/>
    <x v="493"/>
    <s v=""/>
    <x v="0"/>
    <s v="Rob"/>
    <s v="L"/>
    <x v="2"/>
    <n v="27.484999999999996"/>
    <n v="137.42499999999998"/>
    <x v="0"/>
    <x v="1"/>
    <x v="2"/>
  </r>
  <r>
    <s v="HBH-64794-080"/>
    <x v="597"/>
    <s v="40560-18556-YE"/>
    <s v="R-D-0.2"/>
    <n v="3"/>
    <x v="493"/>
    <s v=""/>
    <x v="0"/>
    <s v="Rob"/>
    <s v="D"/>
    <x v="3"/>
    <n v="2.6849999999999996"/>
    <n v="8.0549999999999997"/>
    <x v="0"/>
    <x v="2"/>
    <x v="2"/>
  </r>
  <r>
    <s v="CNJ-56058-223"/>
    <x v="105"/>
    <s v="40780-22081-LX"/>
    <s v="L-L-0.5"/>
    <n v="3"/>
    <x v="493"/>
    <s v="abalsdonemi@toplist.cz"/>
    <x v="0"/>
    <s v="Lib"/>
    <s v="L"/>
    <x v="1"/>
    <n v="9.51"/>
    <n v="28.53"/>
    <x v="3"/>
    <x v="1"/>
    <x v="2"/>
  </r>
  <r>
    <s v="KHO-27106-786"/>
    <x v="210"/>
    <s v="01603-43789-TN"/>
    <s v="A-M-1"/>
    <n v="6"/>
    <x v="493"/>
    <s v="bromeramj@list-manage.com"/>
    <x v="1"/>
    <s v="Ara"/>
    <s v="M"/>
    <x v="0"/>
    <n v="11.25"/>
    <n v="67.5"/>
    <x v="2"/>
    <x v="0"/>
    <x v="2"/>
  </r>
  <r>
    <s v="KHO-27106-786"/>
    <x v="210"/>
    <s v="01603-43789-TN"/>
    <s v="L-D-2.5"/>
    <n v="6"/>
    <x v="493"/>
    <s v="bromeramj@list-manage.com"/>
    <x v="1"/>
    <s v="Lib"/>
    <s v="D"/>
    <x v="2"/>
    <n v="29.784999999999997"/>
    <n v="178.70999999999998"/>
    <x v="3"/>
    <x v="2"/>
    <x v="2"/>
  </r>
  <r>
    <s v="YAC-50329-982"/>
    <x v="598"/>
    <s v="75419-92838-TI"/>
    <s v="E-M-2.5"/>
    <n v="1"/>
    <x v="493"/>
    <s v="cbrydeml@tuttocitta.it"/>
    <x v="0"/>
    <s v="Exc"/>
    <s v="M"/>
    <x v="2"/>
    <n v="31.624999999999996"/>
    <n v="31.624999999999996"/>
    <x v="1"/>
    <x v="0"/>
    <x v="2"/>
  </r>
  <r>
    <s v="VVL-95291-039"/>
    <x v="360"/>
    <s v="96516-97464-MF"/>
    <s v="E-L-0.2"/>
    <n v="2"/>
    <x v="493"/>
    <s v="senefermm@blog.com"/>
    <x v="0"/>
    <s v="Exc"/>
    <s v="L"/>
    <x v="3"/>
    <n v="4.4550000000000001"/>
    <n v="8.91"/>
    <x v="1"/>
    <x v="1"/>
    <x v="2"/>
  </r>
  <r>
    <s v="VUT-20974-364"/>
    <x v="62"/>
    <s v="90285-56295-PO"/>
    <s v="R-M-0.5"/>
    <n v="6"/>
    <x v="493"/>
    <s v="lhaggerstonemn@independent.co.uk"/>
    <x v="0"/>
    <s v="Rob"/>
    <s v="M"/>
    <x v="1"/>
    <n v="5.97"/>
    <n v="35.82"/>
    <x v="0"/>
    <x v="0"/>
    <x v="2"/>
  </r>
  <r>
    <s v="SFC-34054-213"/>
    <x v="599"/>
    <s v="08100-71102-HQ"/>
    <s v="L-L-0.5"/>
    <n v="4"/>
    <x v="493"/>
    <s v="mgundrymo@omniture.com"/>
    <x v="1"/>
    <s v="Lib"/>
    <s v="L"/>
    <x v="1"/>
    <n v="9.51"/>
    <n v="38.04"/>
    <x v="3"/>
    <x v="1"/>
    <x v="2"/>
  </r>
  <r>
    <s v="UDS-04807-593"/>
    <x v="600"/>
    <s v="84074-28110-OV"/>
    <s v="L-D-0.5"/>
    <n v="2"/>
    <x v="493"/>
    <s v="bwellanmp@cafepress.com"/>
    <x v="0"/>
    <s v="Lib"/>
    <s v="D"/>
    <x v="1"/>
    <n v="7.77"/>
    <n v="15.54"/>
    <x v="3"/>
    <x v="2"/>
    <x v="2"/>
  </r>
  <r>
    <s v="FWE-98471-488"/>
    <x v="601"/>
    <s v="27930-59250-JT"/>
    <s v="L-L-1"/>
    <n v="5"/>
    <x v="493"/>
    <s v=""/>
    <x v="0"/>
    <s v="Lib"/>
    <s v="L"/>
    <x v="0"/>
    <n v="15.85"/>
    <n v="79.25"/>
    <x v="3"/>
    <x v="1"/>
    <x v="2"/>
  </r>
  <r>
    <s v="RAU-17060-674"/>
    <x v="602"/>
    <s v="12747-63766-EU"/>
    <s v="L-L-0.2"/>
    <n v="1"/>
    <x v="493"/>
    <s v="catchesonmr@xinhuanet.com"/>
    <x v="0"/>
    <s v="Lib"/>
    <s v="L"/>
    <x v="3"/>
    <n v="4.7549999999999999"/>
    <n v="4.7549999999999999"/>
    <x v="3"/>
    <x v="1"/>
    <x v="2"/>
  </r>
  <r>
    <s v="AOL-13866-711"/>
    <x v="603"/>
    <s v="83490-88357-LJ"/>
    <s v="E-M-1"/>
    <n v="4"/>
    <x v="493"/>
    <s v="estentonms@google.it"/>
    <x v="0"/>
    <s v="Exc"/>
    <s v="M"/>
    <x v="0"/>
    <n v="13.75"/>
    <n v="55"/>
    <x v="1"/>
    <x v="0"/>
    <x v="2"/>
  </r>
  <r>
    <s v="NOA-79645-377"/>
    <x v="604"/>
    <s v="53729-30320-XZ"/>
    <s v="R-D-0.5"/>
    <n v="5"/>
    <x v="493"/>
    <s v="etrippmt@wp.com"/>
    <x v="0"/>
    <s v="Rob"/>
    <s v="D"/>
    <x v="1"/>
    <n v="5.3699999999999992"/>
    <n v="26.849999999999994"/>
    <x v="0"/>
    <x v="2"/>
    <x v="2"/>
  </r>
  <r>
    <s v="KMS-49214-806"/>
    <x v="605"/>
    <s v="50384-52703-LA"/>
    <s v="E-L-2.5"/>
    <n v="4"/>
    <x v="493"/>
    <s v="lmacmanusmu@imdb.com"/>
    <x v="0"/>
    <s v="Exc"/>
    <s v="L"/>
    <x v="2"/>
    <n v="34.154999999999994"/>
    <n v="136.61999999999998"/>
    <x v="1"/>
    <x v="1"/>
    <x v="2"/>
  </r>
  <r>
    <s v="ABK-08091-531"/>
    <x v="606"/>
    <s v="53864-36201-FG"/>
    <s v="L-L-1"/>
    <n v="3"/>
    <x v="493"/>
    <s v="tbenediktovichmv@ebay.com"/>
    <x v="0"/>
    <s v="Lib"/>
    <s v="L"/>
    <x v="0"/>
    <n v="15.85"/>
    <n v="47.55"/>
    <x v="3"/>
    <x v="1"/>
    <x v="2"/>
  </r>
  <r>
    <s v="GPT-67705-953"/>
    <x v="446"/>
    <s v="70631-33225-MZ"/>
    <s v="A-M-0.2"/>
    <n v="5"/>
    <x v="493"/>
    <s v="cbournermw@chronoengine.com"/>
    <x v="0"/>
    <s v="Ara"/>
    <s v="M"/>
    <x v="3"/>
    <n v="3.375"/>
    <n v="16.875"/>
    <x v="2"/>
    <x v="0"/>
    <x v="2"/>
  </r>
  <r>
    <s v="JNA-21450-177"/>
    <x v="18"/>
    <s v="54798-14109-HC"/>
    <s v="A-D-1"/>
    <n v="3"/>
    <x v="493"/>
    <s v="oskermen3@hatena.ne.jp"/>
    <x v="0"/>
    <s v="Ara"/>
    <s v="D"/>
    <x v="0"/>
    <n v="9.9499999999999993"/>
    <n v="29.849999999999998"/>
    <x v="2"/>
    <x v="2"/>
    <x v="2"/>
  </r>
  <r>
    <s v="MPQ-23421-608"/>
    <x v="180"/>
    <s v="08023-52962-ET"/>
    <s v="E-M-0.5"/>
    <n v="5"/>
    <x v="493"/>
    <s v="kheddanmy@icq.com"/>
    <x v="0"/>
    <s v="Exc"/>
    <s v="M"/>
    <x v="1"/>
    <n v="8.25"/>
    <n v="41.25"/>
    <x v="1"/>
    <x v="0"/>
    <x v="2"/>
  </r>
  <r>
    <s v="NLI-63891-565"/>
    <x v="580"/>
    <s v="41899-00283-VK"/>
    <s v="E-M-0.2"/>
    <n v="5"/>
    <x v="493"/>
    <s v="ichartersmz@abc.net.au"/>
    <x v="0"/>
    <s v="Exc"/>
    <s v="M"/>
    <x v="3"/>
    <n v="4.125"/>
    <n v="20.625"/>
    <x v="1"/>
    <x v="0"/>
    <x v="2"/>
  </r>
  <r>
    <s v="HHF-36647-854"/>
    <x v="453"/>
    <s v="39011-18412-GR"/>
    <s v="A-D-2.5"/>
    <n v="6"/>
    <x v="493"/>
    <s v="aroubertn0@tmall.com"/>
    <x v="0"/>
    <s v="Ara"/>
    <s v="D"/>
    <x v="2"/>
    <n v="22.884999999999998"/>
    <n v="137.31"/>
    <x v="2"/>
    <x v="2"/>
    <x v="2"/>
  </r>
  <r>
    <s v="SBN-16537-046"/>
    <x v="259"/>
    <s v="60255-12579-PZ"/>
    <s v="A-D-0.2"/>
    <n v="1"/>
    <x v="493"/>
    <s v="hmairsn1@so-net.ne.jp"/>
    <x v="0"/>
    <s v="Ara"/>
    <s v="D"/>
    <x v="3"/>
    <n v="2.9849999999999999"/>
    <n v="2.9849999999999999"/>
    <x v="2"/>
    <x v="2"/>
    <x v="2"/>
  </r>
  <r>
    <s v="XZD-44484-632"/>
    <x v="607"/>
    <s v="80541-38332-BP"/>
    <s v="E-M-1"/>
    <n v="2"/>
    <x v="493"/>
    <s v="hrainforthn2@blog.com"/>
    <x v="0"/>
    <s v="Exc"/>
    <s v="M"/>
    <x v="0"/>
    <n v="13.75"/>
    <n v="27.5"/>
    <x v="1"/>
    <x v="0"/>
    <x v="2"/>
  </r>
  <r>
    <s v="XZD-44484-632"/>
    <x v="607"/>
    <s v="80541-38332-BP"/>
    <s v="A-D-0.2"/>
    <n v="2"/>
    <x v="493"/>
    <s v="hrainforthn2@blog.com"/>
    <x v="0"/>
    <s v="Ara"/>
    <s v="D"/>
    <x v="3"/>
    <n v="2.9849999999999999"/>
    <n v="5.97"/>
    <x v="2"/>
    <x v="2"/>
    <x v="2"/>
  </r>
  <r>
    <s v="IKQ-39946-768"/>
    <x v="385"/>
    <s v="72778-50968-UQ"/>
    <s v="R-M-1"/>
    <n v="6"/>
    <x v="493"/>
    <s v="ijespern4@theglobeandmail.com"/>
    <x v="0"/>
    <s v="Rob"/>
    <s v="M"/>
    <x v="0"/>
    <n v="9.9499999999999993"/>
    <n v="59.699999999999996"/>
    <x v="0"/>
    <x v="0"/>
    <x v="2"/>
  </r>
  <r>
    <s v="KMB-95211-174"/>
    <x v="608"/>
    <s v="23941-30203-MO"/>
    <s v="R-D-2.5"/>
    <n v="4"/>
    <x v="493"/>
    <s v="ldwerryhousen5@gravatar.com"/>
    <x v="0"/>
    <s v="Rob"/>
    <s v="D"/>
    <x v="2"/>
    <n v="20.584999999999997"/>
    <n v="82.339999999999989"/>
    <x v="0"/>
    <x v="2"/>
    <x v="2"/>
  </r>
  <r>
    <s v="QWY-99467-368"/>
    <x v="609"/>
    <s v="96434-50068-DZ"/>
    <s v="A-D-2.5"/>
    <n v="1"/>
    <x v="493"/>
    <s v="nbroomern6@examiner.com"/>
    <x v="0"/>
    <s v="Ara"/>
    <s v="D"/>
    <x v="2"/>
    <n v="22.884999999999998"/>
    <n v="22.884999999999998"/>
    <x v="2"/>
    <x v="2"/>
    <x v="2"/>
  </r>
  <r>
    <s v="SRG-76791-614"/>
    <x v="147"/>
    <s v="11729-74102-XB"/>
    <s v="E-L-0.5"/>
    <n v="1"/>
    <x v="493"/>
    <s v="kthoumassonn7@bloglovin.com"/>
    <x v="0"/>
    <s v="Exc"/>
    <s v="L"/>
    <x v="1"/>
    <n v="8.91"/>
    <n v="8.91"/>
    <x v="1"/>
    <x v="1"/>
    <x v="2"/>
  </r>
  <r>
    <s v="VSN-94485-621"/>
    <x v="172"/>
    <s v="88116-12604-TE"/>
    <s v="A-D-0.2"/>
    <n v="4"/>
    <x v="493"/>
    <s v="fhabberghamn8@discovery.com"/>
    <x v="0"/>
    <s v="Ara"/>
    <s v="D"/>
    <x v="3"/>
    <n v="2.9849999999999999"/>
    <n v="11.94"/>
    <x v="2"/>
    <x v="2"/>
    <x v="2"/>
  </r>
  <r>
    <s v="UFZ-24348-219"/>
    <x v="610"/>
    <s v="27930-59250-JT"/>
    <s v="L-M-2.5"/>
    <n v="3"/>
    <x v="493"/>
    <s v=""/>
    <x v="0"/>
    <s v="Lib"/>
    <s v="M"/>
    <x v="2"/>
    <n v="33.464999999999996"/>
    <n v="100.39499999999998"/>
    <x v="3"/>
    <x v="0"/>
    <x v="2"/>
  </r>
  <r>
    <s v="UKS-93055-397"/>
    <x v="611"/>
    <s v="13082-41034-PD"/>
    <s v="A-D-2.5"/>
    <n v="5"/>
    <x v="493"/>
    <s v="ravrashinna@tamu.edu"/>
    <x v="0"/>
    <s v="Ara"/>
    <s v="D"/>
    <x v="2"/>
    <n v="22.884999999999998"/>
    <n v="114.42499999999998"/>
    <x v="2"/>
    <x v="2"/>
    <x v="2"/>
  </r>
  <r>
    <s v="AVH-56062-335"/>
    <x v="612"/>
    <s v="18082-74419-QH"/>
    <s v="E-M-0.5"/>
    <n v="5"/>
    <x v="493"/>
    <s v="mdoidgenb@etsy.com"/>
    <x v="0"/>
    <s v="Exc"/>
    <s v="M"/>
    <x v="1"/>
    <n v="8.25"/>
    <n v="41.25"/>
    <x v="1"/>
    <x v="0"/>
    <x v="2"/>
  </r>
  <r>
    <s v="HGE-19842-613"/>
    <x v="613"/>
    <s v="49401-45041-ZU"/>
    <s v="R-L-0.5"/>
    <n v="4"/>
    <x v="493"/>
    <s v="jedinboronc@reverbnation.com"/>
    <x v="0"/>
    <s v="Rob"/>
    <s v="L"/>
    <x v="1"/>
    <n v="7.169999999999999"/>
    <n v="28.679999999999996"/>
    <x v="0"/>
    <x v="1"/>
    <x v="2"/>
  </r>
  <r>
    <s v="WBA-85905-175"/>
    <x v="611"/>
    <s v="41252-45992-VS"/>
    <s v="L-M-0.2"/>
    <n v="1"/>
    <x v="493"/>
    <s v="ttewelsonnd@cdbaby.com"/>
    <x v="0"/>
    <s v="Lib"/>
    <s v="M"/>
    <x v="3"/>
    <n v="4.3650000000000002"/>
    <n v="4.3650000000000002"/>
    <x v="3"/>
    <x v="0"/>
    <x v="2"/>
  </r>
  <r>
    <s v="DZI-35365-596"/>
    <x v="493"/>
    <s v="54798-14109-HC"/>
    <s v="E-M-0.2"/>
    <n v="2"/>
    <x v="493"/>
    <s v="oskermen3@hatena.ne.jp"/>
    <x v="0"/>
    <s v="Exc"/>
    <s v="M"/>
    <x v="3"/>
    <n v="4.125"/>
    <n v="8.25"/>
    <x v="1"/>
    <x v="0"/>
    <x v="2"/>
  </r>
  <r>
    <s v="XIR-88982-743"/>
    <x v="614"/>
    <s v="00852-54571-WP"/>
    <s v="E-M-0.2"/>
    <n v="2"/>
    <x v="493"/>
    <s v="ddrewittnf@mapquest.com"/>
    <x v="0"/>
    <s v="Exc"/>
    <s v="M"/>
    <x v="3"/>
    <n v="4.125"/>
    <n v="8.25"/>
    <x v="1"/>
    <x v="0"/>
    <x v="2"/>
  </r>
  <r>
    <s v="VUC-72395-865"/>
    <x v="151"/>
    <s v="13321-57602-GK"/>
    <s v="A-D-0.5"/>
    <n v="6"/>
    <x v="493"/>
    <s v="agladhillng@stanford.edu"/>
    <x v="0"/>
    <s v="Ara"/>
    <s v="D"/>
    <x v="1"/>
    <n v="5.97"/>
    <n v="35.82"/>
    <x v="2"/>
    <x v="2"/>
    <x v="2"/>
  </r>
  <r>
    <s v="BQJ-44755-910"/>
    <x v="489"/>
    <s v="75006-89922-VW"/>
    <s v="E-D-2.5"/>
    <n v="6"/>
    <x v="493"/>
    <s v="mlorineznh@whitehouse.gov"/>
    <x v="0"/>
    <s v="Exc"/>
    <s v="D"/>
    <x v="2"/>
    <n v="27.945"/>
    <n v="167.67000000000002"/>
    <x v="1"/>
    <x v="2"/>
    <x v="2"/>
  </r>
  <r>
    <s v="JKC-64636-831"/>
    <x v="615"/>
    <s v="52098-80103-FD"/>
    <s v="A-M-2.5"/>
    <n v="2"/>
    <x v="493"/>
    <s v=""/>
    <x v="0"/>
    <s v="Ara"/>
    <s v="M"/>
    <x v="2"/>
    <n v="25.874999999999996"/>
    <n v="51.749999999999993"/>
    <x v="2"/>
    <x v="0"/>
    <x v="2"/>
  </r>
  <r>
    <s v="ZKI-78561-066"/>
    <x v="616"/>
    <s v="60121-12432-VU"/>
    <s v="A-D-0.2"/>
    <n v="3"/>
    <x v="493"/>
    <s v="mvannj@wikipedia.org"/>
    <x v="0"/>
    <s v="Ara"/>
    <s v="D"/>
    <x v="3"/>
    <n v="2.9849999999999999"/>
    <n v="8.9550000000000001"/>
    <x v="2"/>
    <x v="2"/>
    <x v="2"/>
  </r>
  <r>
    <s v="IMP-12563-728"/>
    <x v="578"/>
    <s v="68346-14810-UA"/>
    <s v="E-L-0.5"/>
    <n v="6"/>
    <x v="493"/>
    <s v=""/>
    <x v="0"/>
    <s v="Exc"/>
    <s v="L"/>
    <x v="1"/>
    <n v="8.91"/>
    <n v="53.46"/>
    <x v="1"/>
    <x v="1"/>
    <x v="2"/>
  </r>
  <r>
    <s v="MZL-81126-390"/>
    <x v="617"/>
    <s v="48464-99723-HK"/>
    <s v="A-L-0.2"/>
    <n v="6"/>
    <x v="493"/>
    <s v="jethelstonnl@creativecommons.org"/>
    <x v="0"/>
    <s v="Ara"/>
    <s v="L"/>
    <x v="3"/>
    <n v="3.8849999999999998"/>
    <n v="23.31"/>
    <x v="2"/>
    <x v="1"/>
    <x v="2"/>
  </r>
  <r>
    <s v="MZL-81126-390"/>
    <x v="617"/>
    <s v="48464-99723-HK"/>
    <s v="A-M-0.2"/>
    <n v="2"/>
    <x v="493"/>
    <s v="jethelstonnl@creativecommons.org"/>
    <x v="0"/>
    <s v="Ara"/>
    <s v="M"/>
    <x v="3"/>
    <n v="3.375"/>
    <n v="6.75"/>
    <x v="2"/>
    <x v="0"/>
    <x v="2"/>
  </r>
  <r>
    <s v="TVF-57766-608"/>
    <x v="155"/>
    <s v="88420-46464-XE"/>
    <s v="L-D-0.5"/>
    <n v="1"/>
    <x v="493"/>
    <s v="peberznn@woothemes.com"/>
    <x v="0"/>
    <s v="Lib"/>
    <s v="D"/>
    <x v="1"/>
    <n v="7.77"/>
    <n v="7.77"/>
    <x v="3"/>
    <x v="2"/>
    <x v="2"/>
  </r>
  <r>
    <s v="RUX-37995-892"/>
    <x v="461"/>
    <s v="37762-09530-MP"/>
    <s v="L-D-2.5"/>
    <n v="4"/>
    <x v="493"/>
    <s v="bgaishno@altervista.org"/>
    <x v="0"/>
    <s v="Lib"/>
    <s v="D"/>
    <x v="2"/>
    <n v="29.784999999999997"/>
    <n v="119.13999999999999"/>
    <x v="3"/>
    <x v="2"/>
    <x v="2"/>
  </r>
  <r>
    <s v="AVK-76526-953"/>
    <x v="87"/>
    <s v="47268-50127-XY"/>
    <s v="A-D-1"/>
    <n v="2"/>
    <x v="493"/>
    <s v="ldantonnp@miitbeian.gov.cn"/>
    <x v="0"/>
    <s v="Ara"/>
    <s v="D"/>
    <x v="0"/>
    <n v="9.9499999999999993"/>
    <n v="19.899999999999999"/>
    <x v="2"/>
    <x v="2"/>
    <x v="2"/>
  </r>
  <r>
    <s v="RIU-02231-623"/>
    <x v="618"/>
    <s v="25544-84179-QC"/>
    <s v="R-L-0.5"/>
    <n v="5"/>
    <x v="493"/>
    <s v="smorrallnq@answers.com"/>
    <x v="0"/>
    <s v="Rob"/>
    <s v="L"/>
    <x v="1"/>
    <n v="7.169999999999999"/>
    <n v="35.849999999999994"/>
    <x v="0"/>
    <x v="1"/>
    <x v="2"/>
  </r>
  <r>
    <s v="WFK-99317-827"/>
    <x v="619"/>
    <s v="32058-76765-ZL"/>
    <s v="L-D-2.5"/>
    <n v="3"/>
    <x v="493"/>
    <s v="dcrownshawnr@photobucket.com"/>
    <x v="0"/>
    <s v="Lib"/>
    <s v="D"/>
    <x v="2"/>
    <n v="29.784999999999997"/>
    <n v="89.35499999999999"/>
    <x v="3"/>
    <x v="2"/>
    <x v="2"/>
  </r>
  <r>
    <s v="SFD-00372-284"/>
    <x v="440"/>
    <s v="54798-14109-HC"/>
    <s v="L-M-0.2"/>
    <n v="2"/>
    <x v="493"/>
    <s v="oskermen3@hatena.ne.jp"/>
    <x v="0"/>
    <s v="Lib"/>
    <s v="M"/>
    <x v="3"/>
    <n v="4.3650000000000002"/>
    <n v="8.73"/>
    <x v="3"/>
    <x v="0"/>
    <x v="2"/>
  </r>
  <r>
    <s v="SXC-62166-515"/>
    <x v="489"/>
    <s v="69171-65646-UC"/>
    <s v="R-L-2.5"/>
    <n v="5"/>
    <x v="493"/>
    <s v="jreddochnt@sun.com"/>
    <x v="0"/>
    <s v="Rob"/>
    <s v="L"/>
    <x v="2"/>
    <n v="27.484999999999996"/>
    <n v="137.42499999999998"/>
    <x v="0"/>
    <x v="1"/>
    <x v="2"/>
  </r>
  <r>
    <s v="YIE-87008-621"/>
    <x v="620"/>
    <s v="22503-52799-MI"/>
    <s v="L-M-0.5"/>
    <n v="4"/>
    <x v="493"/>
    <s v="stitleynu@whitehouse.gov"/>
    <x v="0"/>
    <s v="Lib"/>
    <s v="M"/>
    <x v="1"/>
    <n v="8.73"/>
    <n v="34.92"/>
    <x v="3"/>
    <x v="0"/>
    <x v="2"/>
  </r>
  <r>
    <s v="HRM-94548-288"/>
    <x v="621"/>
    <s v="08934-65581-ZI"/>
    <s v="A-L-2.5"/>
    <n v="6"/>
    <x v="493"/>
    <s v="rsimaonv@simplemachines.org"/>
    <x v="0"/>
    <s v="Ara"/>
    <s v="L"/>
    <x v="2"/>
    <n v="29.784999999999997"/>
    <n v="178.70999999999998"/>
    <x v="2"/>
    <x v="1"/>
    <x v="2"/>
  </r>
  <r>
    <s v="UJG-34731-295"/>
    <x v="374"/>
    <s v="15764-22559-ZT"/>
    <s v="A-M-2.5"/>
    <n v="1"/>
    <x v="493"/>
    <s v=""/>
    <x v="0"/>
    <s v="Ara"/>
    <s v="M"/>
    <x v="2"/>
    <n v="25.874999999999996"/>
    <n v="25.874999999999996"/>
    <x v="2"/>
    <x v="0"/>
    <x v="2"/>
  </r>
  <r>
    <s v="TWD-70988-853"/>
    <x v="345"/>
    <s v="87519-68847-ZG"/>
    <s v="L-D-1"/>
    <n v="6"/>
    <x v="493"/>
    <s v="nchisholmnx@example.com"/>
    <x v="0"/>
    <s v="Lib"/>
    <s v="D"/>
    <x v="0"/>
    <n v="12.95"/>
    <n v="77.699999999999989"/>
    <x v="3"/>
    <x v="2"/>
    <x v="2"/>
  </r>
  <r>
    <s v="CIX-22904-641"/>
    <x v="622"/>
    <s v="78012-56878-UB"/>
    <s v="R-M-1"/>
    <n v="1"/>
    <x v="493"/>
    <s v="goatsny@live.com"/>
    <x v="0"/>
    <s v="Rob"/>
    <s v="M"/>
    <x v="0"/>
    <n v="9.9499999999999993"/>
    <n v="9.9499999999999993"/>
    <x v="0"/>
    <x v="0"/>
    <x v="2"/>
  </r>
  <r>
    <s v="DLV-65840-759"/>
    <x v="623"/>
    <s v="77192-72145-RG"/>
    <s v="L-M-1"/>
    <n v="2"/>
    <x v="493"/>
    <s v="mbirkinnz@java.com"/>
    <x v="0"/>
    <s v="Lib"/>
    <s v="M"/>
    <x v="0"/>
    <n v="14.55"/>
    <n v="29.1"/>
    <x v="3"/>
    <x v="0"/>
    <x v="2"/>
  </r>
  <r>
    <s v="RXN-55491-201"/>
    <x v="354"/>
    <s v="86071-79238-CX"/>
    <s v="R-L-0.2"/>
    <n v="6"/>
    <x v="493"/>
    <s v="rpysono0@constantcontact.com"/>
    <x v="1"/>
    <s v="Rob"/>
    <s v="L"/>
    <x v="3"/>
    <n v="3.5849999999999995"/>
    <n v="21.509999999999998"/>
    <x v="0"/>
    <x v="1"/>
    <x v="2"/>
  </r>
  <r>
    <s v="UHK-63283-868"/>
    <x v="624"/>
    <s v="16809-16936-WF"/>
    <s v="A-M-0.5"/>
    <n v="1"/>
    <x v="493"/>
    <s v="mmacconnechieo9@reuters.com"/>
    <x v="0"/>
    <s v="Ara"/>
    <s v="M"/>
    <x v="1"/>
    <n v="6.75"/>
    <n v="6.75"/>
    <x v="2"/>
    <x v="0"/>
    <x v="2"/>
  </r>
  <r>
    <s v="PJC-31401-893"/>
    <x v="561"/>
    <s v="11212-69985-ZJ"/>
    <s v="A-D-0.5"/>
    <n v="3"/>
    <x v="493"/>
    <s v="rtreachero2@usa.gov"/>
    <x v="1"/>
    <s v="Ara"/>
    <s v="D"/>
    <x v="1"/>
    <n v="5.97"/>
    <n v="17.91"/>
    <x v="2"/>
    <x v="2"/>
    <x v="2"/>
  </r>
  <r>
    <s v="HHO-79903-185"/>
    <x v="42"/>
    <s v="53893-01719-CL"/>
    <s v="A-L-2.5"/>
    <n v="1"/>
    <x v="493"/>
    <s v="bfattorinio3@quantcast.com"/>
    <x v="1"/>
    <s v="Ara"/>
    <s v="L"/>
    <x v="2"/>
    <n v="29.784999999999997"/>
    <n v="29.784999999999997"/>
    <x v="2"/>
    <x v="1"/>
    <x v="2"/>
  </r>
  <r>
    <s v="YWM-07310-594"/>
    <x v="267"/>
    <s v="66028-99867-WJ"/>
    <s v="E-M-0.5"/>
    <n v="5"/>
    <x v="493"/>
    <s v="mpalleskeo4@nyu.edu"/>
    <x v="0"/>
    <s v="Exc"/>
    <s v="M"/>
    <x v="1"/>
    <n v="8.25"/>
    <n v="41.25"/>
    <x v="1"/>
    <x v="0"/>
    <x v="2"/>
  </r>
  <r>
    <s v="FHD-94983-982"/>
    <x v="625"/>
    <s v="62839-56723-CH"/>
    <s v="R-M-0.5"/>
    <n v="3"/>
    <x v="493"/>
    <s v=""/>
    <x v="0"/>
    <s v="Rob"/>
    <s v="M"/>
    <x v="1"/>
    <n v="5.97"/>
    <n v="17.91"/>
    <x v="0"/>
    <x v="0"/>
    <x v="2"/>
  </r>
  <r>
    <s v="WQK-10857-119"/>
    <x v="616"/>
    <s v="96849-52854-CR"/>
    <s v="E-D-0.5"/>
    <n v="1"/>
    <x v="493"/>
    <s v="fantcliffeo6@amazon.co.jp"/>
    <x v="1"/>
    <s v="Exc"/>
    <s v="D"/>
    <x v="1"/>
    <n v="7.29"/>
    <n v="7.29"/>
    <x v="1"/>
    <x v="2"/>
    <x v="2"/>
  </r>
  <r>
    <s v="DXA-50313-073"/>
    <x v="626"/>
    <s v="19755-55847-VW"/>
    <s v="E-L-1"/>
    <n v="2"/>
    <x v="493"/>
    <s v="pmatignono7@harvard.edu"/>
    <x v="2"/>
    <s v="Exc"/>
    <s v="L"/>
    <x v="0"/>
    <n v="14.85"/>
    <n v="29.7"/>
    <x v="1"/>
    <x v="1"/>
    <x v="2"/>
  </r>
  <r>
    <s v="ONW-00560-570"/>
    <x v="52"/>
    <s v="32900-82606-BO"/>
    <s v="A-M-1"/>
    <n v="2"/>
    <x v="493"/>
    <s v="cweondo8@theglobeandmail.com"/>
    <x v="0"/>
    <s v="Ara"/>
    <s v="M"/>
    <x v="0"/>
    <n v="11.25"/>
    <n v="22.5"/>
    <x v="2"/>
    <x v="0"/>
    <x v="2"/>
  </r>
  <r>
    <s v="BRJ-19414-277"/>
    <x v="622"/>
    <s v="16809-16936-WF"/>
    <s v="R-M-0.2"/>
    <n v="4"/>
    <x v="493"/>
    <s v="mmacconnechieo9@reuters.com"/>
    <x v="0"/>
    <s v="Rob"/>
    <s v="M"/>
    <x v="3"/>
    <n v="2.9849999999999999"/>
    <n v="11.94"/>
    <x v="0"/>
    <x v="0"/>
    <x v="2"/>
  </r>
  <r>
    <s v="MIQ-16322-908"/>
    <x v="627"/>
    <s v="20118-28138-QD"/>
    <s v="A-L-1"/>
    <n v="2"/>
    <x v="493"/>
    <s v="jskentelberyoa@paypal.com"/>
    <x v="0"/>
    <s v="Ara"/>
    <s v="L"/>
    <x v="0"/>
    <n v="12.95"/>
    <n v="25.9"/>
    <x v="2"/>
    <x v="1"/>
    <x v="2"/>
  </r>
  <r>
    <s v="MVO-39328-830"/>
    <x v="628"/>
    <s v="84057-45461-AH"/>
    <s v="L-M-0.5"/>
    <n v="5"/>
    <x v="493"/>
    <s v="ocomberob@goo.gl"/>
    <x v="1"/>
    <s v="Lib"/>
    <s v="M"/>
    <x v="1"/>
    <n v="8.73"/>
    <n v="43.650000000000006"/>
    <x v="3"/>
    <x v="0"/>
    <x v="2"/>
  </r>
  <r>
    <s v="MVO-39328-830"/>
    <x v="628"/>
    <s v="84057-45461-AH"/>
    <s v="A-L-0.5"/>
    <n v="6"/>
    <x v="493"/>
    <s v="ocomberob@goo.gl"/>
    <x v="1"/>
    <s v="Ara"/>
    <s v="L"/>
    <x v="1"/>
    <n v="7.77"/>
    <n v="46.62"/>
    <x v="2"/>
    <x v="1"/>
    <x v="2"/>
  </r>
  <r>
    <s v="NTJ-88319-746"/>
    <x v="629"/>
    <s v="90882-88130-KQ"/>
    <s v="L-L-0.5"/>
    <n v="3"/>
    <x v="493"/>
    <s v="ztramelod@netlog.com"/>
    <x v="0"/>
    <s v="Lib"/>
    <s v="L"/>
    <x v="1"/>
    <n v="9.51"/>
    <n v="28.53"/>
    <x v="3"/>
    <x v="1"/>
    <x v="2"/>
  </r>
  <r>
    <s v="LCY-24377-948"/>
    <x v="630"/>
    <s v="21617-79890-DD"/>
    <s v="R-L-2.5"/>
    <n v="1"/>
    <x v="493"/>
    <s v=""/>
    <x v="0"/>
    <s v="Rob"/>
    <s v="L"/>
    <x v="2"/>
    <n v="27.484999999999996"/>
    <n v="27.484999999999996"/>
    <x v="0"/>
    <x v="1"/>
    <x v="2"/>
  </r>
  <r>
    <s v="FWD-85967-769"/>
    <x v="631"/>
    <s v="20256-54689-LO"/>
    <s v="E-D-0.2"/>
    <n v="3"/>
    <x v="493"/>
    <s v=""/>
    <x v="0"/>
    <s v="Exc"/>
    <s v="D"/>
    <x v="3"/>
    <n v="3.645"/>
    <n v="10.935"/>
    <x v="1"/>
    <x v="2"/>
    <x v="2"/>
  </r>
  <r>
    <s v="KTO-53793-109"/>
    <x v="229"/>
    <s v="17572-27091-AA"/>
    <s v="R-L-0.2"/>
    <n v="2"/>
    <x v="493"/>
    <s v="chatfullog@ebay.com"/>
    <x v="0"/>
    <s v="Rob"/>
    <s v="L"/>
    <x v="3"/>
    <n v="3.5849999999999995"/>
    <n v="7.169999999999999"/>
    <x v="0"/>
    <x v="1"/>
    <x v="2"/>
  </r>
  <r>
    <s v="OCK-89033-348"/>
    <x v="632"/>
    <s v="82300-88786-UE"/>
    <s v="A-L-0.2"/>
    <n v="6"/>
    <x v="493"/>
    <s v=""/>
    <x v="0"/>
    <s v="Ara"/>
    <s v="L"/>
    <x v="3"/>
    <n v="3.8849999999999998"/>
    <n v="23.31"/>
    <x v="2"/>
    <x v="1"/>
    <x v="2"/>
  </r>
  <r>
    <s v="GPZ-36017-366"/>
    <x v="633"/>
    <s v="65732-22589-OW"/>
    <s v="A-D-2.5"/>
    <n v="5"/>
    <x v="493"/>
    <s v="kmarrisonoq@dropbox.com"/>
    <x v="0"/>
    <s v="Ara"/>
    <s v="D"/>
    <x v="2"/>
    <n v="22.884999999999998"/>
    <n v="114.42499999999998"/>
    <x v="2"/>
    <x v="2"/>
    <x v="2"/>
  </r>
  <r>
    <s v="BZP-33213-637"/>
    <x v="95"/>
    <s v="77175-09826-SF"/>
    <s v="A-M-2.5"/>
    <n v="3"/>
    <x v="493"/>
    <s v="lagnolooj@pinterest.com"/>
    <x v="0"/>
    <s v="Ara"/>
    <s v="M"/>
    <x v="2"/>
    <n v="25.874999999999996"/>
    <n v="77.624999999999986"/>
    <x v="2"/>
    <x v="0"/>
    <x v="2"/>
  </r>
  <r>
    <s v="WFH-21507-708"/>
    <x v="521"/>
    <s v="07237-32539-NB"/>
    <s v="R-D-0.5"/>
    <n v="1"/>
    <x v="493"/>
    <s v="dkiddyok@fda.gov"/>
    <x v="0"/>
    <s v="Rob"/>
    <s v="D"/>
    <x v="1"/>
    <n v="5.3699999999999992"/>
    <n v="5.3699999999999992"/>
    <x v="0"/>
    <x v="2"/>
    <x v="2"/>
  </r>
  <r>
    <s v="HST-96923-073"/>
    <x v="76"/>
    <s v="54722-76431-EX"/>
    <s v="R-D-2.5"/>
    <n v="6"/>
    <x v="493"/>
    <s v="hpetroulisol@state.tx.us"/>
    <x v="1"/>
    <s v="Rob"/>
    <s v="D"/>
    <x v="2"/>
    <n v="20.584999999999997"/>
    <n v="123.50999999999999"/>
    <x v="0"/>
    <x v="2"/>
    <x v="2"/>
  </r>
  <r>
    <s v="ENN-79947-323"/>
    <x v="634"/>
    <s v="67847-82662-TE"/>
    <s v="L-M-0.5"/>
    <n v="2"/>
    <x v="493"/>
    <s v="mschollom@taobao.com"/>
    <x v="0"/>
    <s v="Lib"/>
    <s v="M"/>
    <x v="1"/>
    <n v="8.73"/>
    <n v="17.46"/>
    <x v="3"/>
    <x v="0"/>
    <x v="2"/>
  </r>
  <r>
    <s v="BHA-47429-889"/>
    <x v="635"/>
    <s v="51114-51191-EW"/>
    <s v="E-L-0.2"/>
    <n v="3"/>
    <x v="493"/>
    <s v="kfersonon@g.co"/>
    <x v="0"/>
    <s v="Exc"/>
    <s v="L"/>
    <x v="3"/>
    <n v="4.4550000000000001"/>
    <n v="13.365"/>
    <x v="1"/>
    <x v="1"/>
    <x v="2"/>
  </r>
  <r>
    <s v="SZY-63017-318"/>
    <x v="636"/>
    <s v="91809-58808-TV"/>
    <s v="A-L-0.2"/>
    <n v="2"/>
    <x v="493"/>
    <s v="bkellowayoo@omniture.com"/>
    <x v="0"/>
    <s v="Ara"/>
    <s v="L"/>
    <x v="3"/>
    <n v="3.8849999999999998"/>
    <n v="7.77"/>
    <x v="2"/>
    <x v="1"/>
    <x v="2"/>
  </r>
  <r>
    <s v="LCU-93317-340"/>
    <x v="637"/>
    <s v="84996-26826-DK"/>
    <s v="R-D-0.2"/>
    <n v="1"/>
    <x v="493"/>
    <s v="soliffeop@yellowbook.com"/>
    <x v="0"/>
    <s v="Rob"/>
    <s v="D"/>
    <x v="3"/>
    <n v="2.6849999999999996"/>
    <n v="2.6849999999999996"/>
    <x v="0"/>
    <x v="2"/>
    <x v="2"/>
  </r>
  <r>
    <s v="UOM-71431-481"/>
    <x v="182"/>
    <s v="65732-22589-OW"/>
    <s v="R-D-2.5"/>
    <n v="1"/>
    <x v="493"/>
    <s v="kmarrisonoq@dropbox.com"/>
    <x v="0"/>
    <s v="Rob"/>
    <s v="D"/>
    <x v="2"/>
    <n v="20.584999999999997"/>
    <n v="20.584999999999997"/>
    <x v="0"/>
    <x v="2"/>
    <x v="2"/>
  </r>
  <r>
    <s v="PJH-42618-877"/>
    <x v="479"/>
    <s v="93676-95250-XJ"/>
    <s v="A-D-2.5"/>
    <n v="5"/>
    <x v="493"/>
    <s v="cdolohuntyor@dailymail.co.uk"/>
    <x v="0"/>
    <s v="Ara"/>
    <s v="D"/>
    <x v="2"/>
    <n v="22.884999999999998"/>
    <n v="114.42499999999998"/>
    <x v="2"/>
    <x v="2"/>
    <x v="2"/>
  </r>
  <r>
    <s v="XED-90333-402"/>
    <x v="638"/>
    <s v="28300-14355-GF"/>
    <s v="E-M-0.2"/>
    <n v="5"/>
    <x v="493"/>
    <s v="pvasilenkoos@addtoany.com"/>
    <x v="2"/>
    <s v="Exc"/>
    <s v="M"/>
    <x v="3"/>
    <n v="4.125"/>
    <n v="20.625"/>
    <x v="1"/>
    <x v="0"/>
    <x v="2"/>
  </r>
  <r>
    <s v="IKK-62234-199"/>
    <x v="639"/>
    <s v="91190-84826-IQ"/>
    <s v="L-L-0.5"/>
    <n v="6"/>
    <x v="493"/>
    <s v="rschankelborgot@ameblo.jp"/>
    <x v="0"/>
    <s v="Lib"/>
    <s v="L"/>
    <x v="1"/>
    <n v="9.51"/>
    <n v="57.06"/>
    <x v="3"/>
    <x v="1"/>
    <x v="2"/>
  </r>
  <r>
    <s v="KAW-95195-329"/>
    <x v="640"/>
    <s v="34570-99384-AF"/>
    <s v="R-D-2.5"/>
    <n v="4"/>
    <x v="493"/>
    <s v=""/>
    <x v="1"/>
    <s v="Rob"/>
    <s v="D"/>
    <x v="2"/>
    <n v="20.584999999999997"/>
    <n v="82.339999999999989"/>
    <x v="0"/>
    <x v="2"/>
    <x v="2"/>
  </r>
  <r>
    <s v="QDO-57268-842"/>
    <x v="612"/>
    <s v="57808-90533-UE"/>
    <s v="E-M-2.5"/>
    <n v="5"/>
    <x v="493"/>
    <s v=""/>
    <x v="0"/>
    <s v="Exc"/>
    <s v="M"/>
    <x v="2"/>
    <n v="31.624999999999996"/>
    <n v="158.12499999999997"/>
    <x v="1"/>
    <x v="0"/>
    <x v="2"/>
  </r>
  <r>
    <s v="IIZ-24416-212"/>
    <x v="641"/>
    <s v="76060-30540-LB"/>
    <s v="R-D-0.5"/>
    <n v="6"/>
    <x v="493"/>
    <s v="bcargenow@geocities.jp"/>
    <x v="0"/>
    <s v="Rob"/>
    <s v="D"/>
    <x v="1"/>
    <n v="5.3699999999999992"/>
    <n v="32.22"/>
    <x v="0"/>
    <x v="2"/>
    <x v="2"/>
  </r>
  <r>
    <s v="AWP-11469-510"/>
    <x v="36"/>
    <s v="76730-63769-ND"/>
    <s v="E-D-1"/>
    <n v="2"/>
    <x v="493"/>
    <s v="rsticklerox@printfriendly.com"/>
    <x v="2"/>
    <s v="Exc"/>
    <s v="D"/>
    <x v="0"/>
    <n v="12.15"/>
    <n v="24.3"/>
    <x v="1"/>
    <x v="2"/>
    <x v="2"/>
  </r>
  <r>
    <s v="KXA-27983-918"/>
    <x v="642"/>
    <s v="96042-27290-EQ"/>
    <s v="R-L-0.5"/>
    <n v="5"/>
    <x v="493"/>
    <s v=""/>
    <x v="0"/>
    <s v="Rob"/>
    <s v="L"/>
    <x v="1"/>
    <n v="7.169999999999999"/>
    <n v="35.849999999999994"/>
    <x v="0"/>
    <x v="1"/>
    <x v="2"/>
  </r>
  <r>
    <s v="VKQ-39009-292"/>
    <x v="219"/>
    <s v="57808-90533-UE"/>
    <s v="L-M-1"/>
    <n v="5"/>
    <x v="493"/>
    <s v=""/>
    <x v="0"/>
    <s v="Lib"/>
    <s v="M"/>
    <x v="0"/>
    <n v="14.55"/>
    <n v="72.75"/>
    <x v="3"/>
    <x v="0"/>
    <x v="2"/>
  </r>
  <r>
    <s v="PDB-98743-282"/>
    <x v="643"/>
    <s v="51940-02669-OR"/>
    <s v="L-L-1"/>
    <n v="3"/>
    <x v="493"/>
    <s v=""/>
    <x v="1"/>
    <s v="Lib"/>
    <s v="L"/>
    <x v="0"/>
    <n v="15.85"/>
    <n v="47.55"/>
    <x v="3"/>
    <x v="1"/>
    <x v="2"/>
  </r>
  <r>
    <s v="SXW-34014-556"/>
    <x v="644"/>
    <s v="99144-98314-GN"/>
    <s v="R-L-0.2"/>
    <n v="1"/>
    <x v="493"/>
    <s v="djevonp1@ibm.com"/>
    <x v="0"/>
    <s v="Rob"/>
    <s v="L"/>
    <x v="3"/>
    <n v="3.5849999999999995"/>
    <n v="3.5849999999999995"/>
    <x v="0"/>
    <x v="1"/>
    <x v="2"/>
  </r>
  <r>
    <s v="QOJ-38788-727"/>
    <x v="136"/>
    <s v="16358-63919-CE"/>
    <s v="E-M-2.5"/>
    <n v="5"/>
    <x v="493"/>
    <s v="hrannerp2@omniture.com"/>
    <x v="0"/>
    <s v="Exc"/>
    <s v="M"/>
    <x v="2"/>
    <n v="31.624999999999996"/>
    <n v="158.12499999999997"/>
    <x v="1"/>
    <x v="0"/>
    <x v="2"/>
  </r>
  <r>
    <s v="TGF-38649-658"/>
    <x v="645"/>
    <s v="67743-54817-UT"/>
    <s v="L-M-0.5"/>
    <n v="2"/>
    <x v="493"/>
    <s v="bimriep3@addtoany.com"/>
    <x v="0"/>
    <s v="Lib"/>
    <s v="M"/>
    <x v="1"/>
    <n v="8.73"/>
    <n v="17.46"/>
    <x v="3"/>
    <x v="0"/>
    <x v="2"/>
  </r>
  <r>
    <s v="EAI-25194-209"/>
    <x v="646"/>
    <s v="44601-51441-BH"/>
    <s v="A-L-2.5"/>
    <n v="5"/>
    <x v="493"/>
    <s v="dsopperp4@eventbrite.com"/>
    <x v="0"/>
    <s v="Ara"/>
    <s v="L"/>
    <x v="2"/>
    <n v="29.784999999999997"/>
    <n v="148.92499999999998"/>
    <x v="2"/>
    <x v="1"/>
    <x v="2"/>
  </r>
  <r>
    <s v="IJK-34441-720"/>
    <x v="647"/>
    <s v="97201-58870-WB"/>
    <s v="A-M-0.5"/>
    <n v="6"/>
    <x v="493"/>
    <s v=""/>
    <x v="0"/>
    <s v="Ara"/>
    <s v="M"/>
    <x v="1"/>
    <n v="6.75"/>
    <n v="40.5"/>
    <x v="2"/>
    <x v="0"/>
    <x v="2"/>
  </r>
  <r>
    <s v="ZMC-00336-619"/>
    <x v="591"/>
    <s v="19849-12926-QF"/>
    <s v="A-M-0.5"/>
    <n v="4"/>
    <x v="493"/>
    <s v="lledgleyp6@de.vu"/>
    <x v="0"/>
    <s v="Ara"/>
    <s v="M"/>
    <x v="1"/>
    <n v="6.75"/>
    <n v="27"/>
    <x v="2"/>
    <x v="0"/>
    <x v="2"/>
  </r>
  <r>
    <s v="UPX-54529-618"/>
    <x v="648"/>
    <s v="40535-56770-UM"/>
    <s v="L-D-1"/>
    <n v="3"/>
    <x v="493"/>
    <s v="tmenaryp7@phoca.cz"/>
    <x v="0"/>
    <s v="Lib"/>
    <s v="D"/>
    <x v="0"/>
    <n v="12.95"/>
    <n v="38.849999999999994"/>
    <x v="3"/>
    <x v="2"/>
    <x v="2"/>
  </r>
  <r>
    <s v="DLX-01059-899"/>
    <x v="191"/>
    <s v="74940-09646-MU"/>
    <s v="R-L-1"/>
    <n v="5"/>
    <x v="493"/>
    <s v="gciccottip8@so-net.ne.jp"/>
    <x v="0"/>
    <s v="Rob"/>
    <s v="L"/>
    <x v="0"/>
    <n v="11.95"/>
    <n v="59.75"/>
    <x v="0"/>
    <x v="1"/>
    <x v="2"/>
  </r>
  <r>
    <s v="MEK-85120-243"/>
    <x v="649"/>
    <s v="06623-54610-HC"/>
    <s v="R-L-0.2"/>
    <n v="3"/>
    <x v="493"/>
    <s v=""/>
    <x v="0"/>
    <s v="Rob"/>
    <s v="L"/>
    <x v="3"/>
    <n v="3.5849999999999995"/>
    <n v="10.754999999999999"/>
    <x v="0"/>
    <x v="1"/>
    <x v="2"/>
  </r>
  <r>
    <s v="NFI-37188-246"/>
    <x v="553"/>
    <s v="89490-75361-AF"/>
    <s v="A-D-2.5"/>
    <n v="4"/>
    <x v="493"/>
    <s v="wjallinpa@pcworld.com"/>
    <x v="0"/>
    <s v="Ara"/>
    <s v="D"/>
    <x v="2"/>
    <n v="22.884999999999998"/>
    <n v="91.539999999999992"/>
    <x v="2"/>
    <x v="2"/>
    <x v="2"/>
  </r>
  <r>
    <s v="BXH-62195-013"/>
    <x v="584"/>
    <s v="94526-79230-GZ"/>
    <s v="A-M-1"/>
    <n v="4"/>
    <x v="493"/>
    <s v="mbogeypb@thetimes.co.uk"/>
    <x v="0"/>
    <s v="Ara"/>
    <s v="M"/>
    <x v="0"/>
    <n v="11.25"/>
    <n v="45"/>
    <x v="2"/>
    <x v="0"/>
    <x v="2"/>
  </r>
  <r>
    <s v="YLK-78851-470"/>
    <x v="650"/>
    <s v="58559-08254-UY"/>
    <s v="R-M-2.5"/>
    <n v="6"/>
    <x v="493"/>
    <s v=""/>
    <x v="0"/>
    <s v="Rob"/>
    <s v="M"/>
    <x v="2"/>
    <n v="22.884999999999998"/>
    <n v="137.31"/>
    <x v="0"/>
    <x v="0"/>
    <x v="2"/>
  </r>
  <r>
    <s v="DXY-76225-633"/>
    <x v="121"/>
    <s v="88574-37083-WX"/>
    <s v="A-M-0.5"/>
    <n v="1"/>
    <x v="493"/>
    <s v="mcobbledickpd@ucsd.edu"/>
    <x v="0"/>
    <s v="Ara"/>
    <s v="M"/>
    <x v="1"/>
    <n v="6.75"/>
    <n v="6.75"/>
    <x v="2"/>
    <x v="0"/>
    <x v="2"/>
  </r>
  <r>
    <s v="UHP-24614-199"/>
    <x v="472"/>
    <s v="67953-79896-AC"/>
    <s v="A-M-1"/>
    <n v="4"/>
    <x v="493"/>
    <s v="alewrype@whitehouse.gov"/>
    <x v="0"/>
    <s v="Ara"/>
    <s v="M"/>
    <x v="0"/>
    <n v="11.25"/>
    <n v="45"/>
    <x v="2"/>
    <x v="0"/>
    <x v="2"/>
  </r>
  <r>
    <s v="HBY-35655-049"/>
    <x v="594"/>
    <s v="69207-93422-CQ"/>
    <s v="E-D-2.5"/>
    <n v="3"/>
    <x v="493"/>
    <s v="ihesselpf@ox.ac.uk"/>
    <x v="0"/>
    <s v="Exc"/>
    <s v="D"/>
    <x v="2"/>
    <n v="27.945"/>
    <n v="83.835000000000008"/>
    <x v="1"/>
    <x v="2"/>
    <x v="2"/>
  </r>
  <r>
    <s v="DCE-22886-861"/>
    <x v="89"/>
    <s v="56060-17602-RG"/>
    <s v="E-D-0.2"/>
    <n v="1"/>
    <x v="493"/>
    <s v=""/>
    <x v="1"/>
    <s v="Exc"/>
    <s v="D"/>
    <x v="3"/>
    <n v="3.645"/>
    <n v="3.645"/>
    <x v="1"/>
    <x v="2"/>
    <x v="2"/>
  </r>
  <r>
    <s v="QTG-93823-843"/>
    <x v="651"/>
    <s v="46859-14212-FI"/>
    <s v="A-M-0.5"/>
    <n v="1"/>
    <x v="493"/>
    <s v="csorrellph@amazon.com"/>
    <x v="2"/>
    <s v="Ara"/>
    <s v="M"/>
    <x v="1"/>
    <n v="6.75"/>
    <n v="6.75"/>
    <x v="2"/>
    <x v="0"/>
    <x v="2"/>
  </r>
  <r>
    <s v="QTG-93823-843"/>
    <x v="651"/>
    <s v="46859-14212-FI"/>
    <s v="E-D-0.5"/>
    <n v="3"/>
    <x v="493"/>
    <s v="csorrellph@amazon.com"/>
    <x v="2"/>
    <s v="Exc"/>
    <s v="D"/>
    <x v="1"/>
    <n v="7.29"/>
    <n v="21.87"/>
    <x v="1"/>
    <x v="2"/>
    <x v="2"/>
  </r>
  <r>
    <s v="WFT-16178-396"/>
    <x v="249"/>
    <s v="33555-01585-RP"/>
    <s v="R-D-0.2"/>
    <n v="5"/>
    <x v="493"/>
    <s v="qheavysidepj@unc.edu"/>
    <x v="0"/>
    <s v="Rob"/>
    <s v="D"/>
    <x v="3"/>
    <n v="2.6849999999999996"/>
    <n v="13.424999999999997"/>
    <x v="0"/>
    <x v="2"/>
    <x v="2"/>
  </r>
  <r>
    <s v="ERC-54560-934"/>
    <x v="652"/>
    <s v="11932-85629-CU"/>
    <s v="R-D-2.5"/>
    <n v="6"/>
    <x v="493"/>
    <s v="hreuvenpk@whitehouse.gov"/>
    <x v="0"/>
    <s v="Rob"/>
    <s v="D"/>
    <x v="2"/>
    <n v="20.584999999999997"/>
    <n v="123.50999999999999"/>
    <x v="0"/>
    <x v="2"/>
    <x v="2"/>
  </r>
  <r>
    <s v="RUK-78200-416"/>
    <x v="653"/>
    <s v="36192-07175-XC"/>
    <s v="L-D-0.2"/>
    <n v="2"/>
    <x v="493"/>
    <s v="mattwoolpl@nba.com"/>
    <x v="0"/>
    <s v="Lib"/>
    <s v="D"/>
    <x v="3"/>
    <n v="3.8849999999999998"/>
    <n v="7.77"/>
    <x v="3"/>
    <x v="2"/>
    <x v="2"/>
  </r>
  <r>
    <s v="KHK-13105-388"/>
    <x v="177"/>
    <s v="46242-54946-ZW"/>
    <s v="A-M-1"/>
    <n v="6"/>
    <x v="493"/>
    <s v=""/>
    <x v="0"/>
    <s v="Ara"/>
    <s v="M"/>
    <x v="0"/>
    <n v="11.25"/>
    <n v="67.5"/>
    <x v="2"/>
    <x v="0"/>
    <x v="2"/>
  </r>
  <r>
    <s v="NJR-03699-189"/>
    <x v="22"/>
    <s v="95152-82155-VQ"/>
    <s v="E-D-2.5"/>
    <n v="1"/>
    <x v="493"/>
    <s v="gwynespn@dagondesign.com"/>
    <x v="0"/>
    <s v="Exc"/>
    <s v="D"/>
    <x v="2"/>
    <n v="27.945"/>
    <n v="27.945"/>
    <x v="1"/>
    <x v="2"/>
    <x v="2"/>
  </r>
  <r>
    <s v="PJV-20427-019"/>
    <x v="508"/>
    <s v="13404-39127-WQ"/>
    <s v="A-L-2.5"/>
    <n v="3"/>
    <x v="493"/>
    <s v="cmaccourtpo@amazon.com"/>
    <x v="0"/>
    <s v="Ara"/>
    <s v="L"/>
    <x v="2"/>
    <n v="29.784999999999997"/>
    <n v="89.35499999999999"/>
    <x v="2"/>
    <x v="1"/>
    <x v="2"/>
  </r>
  <r>
    <s v="UGK-07613-982"/>
    <x v="654"/>
    <s v="57808-90533-UE"/>
    <s v="A-M-0.5"/>
    <n v="3"/>
    <x v="493"/>
    <s v=""/>
    <x v="0"/>
    <s v="Ara"/>
    <s v="M"/>
    <x v="1"/>
    <n v="6.75"/>
    <n v="20.25"/>
    <x v="2"/>
    <x v="0"/>
    <x v="2"/>
  </r>
  <r>
    <s v="OLA-68289-577"/>
    <x v="524"/>
    <s v="40226-52317-IO"/>
    <s v="A-M-0.5"/>
    <n v="5"/>
    <x v="493"/>
    <s v="ewilsonepq@eepurl.com"/>
    <x v="0"/>
    <s v="Ara"/>
    <s v="M"/>
    <x v="1"/>
    <n v="6.75"/>
    <n v="33.75"/>
    <x v="2"/>
    <x v="0"/>
    <x v="2"/>
  </r>
  <r>
    <s v="TNR-84447-052"/>
    <x v="655"/>
    <s v="34419-18068-AG"/>
    <s v="E-D-2.5"/>
    <n v="4"/>
    <x v="493"/>
    <s v="dduffiepr@time.com"/>
    <x v="0"/>
    <s v="Exc"/>
    <s v="D"/>
    <x v="2"/>
    <n v="27.945"/>
    <n v="111.78"/>
    <x v="1"/>
    <x v="2"/>
    <x v="2"/>
  </r>
  <r>
    <s v="FBZ-64200-586"/>
    <x v="523"/>
    <s v="51738-61457-RS"/>
    <s v="E-M-2.5"/>
    <n v="2"/>
    <x v="493"/>
    <s v="mmatiasekps@ucoz.ru"/>
    <x v="0"/>
    <s v="Exc"/>
    <s v="M"/>
    <x v="2"/>
    <n v="31.624999999999996"/>
    <n v="63.249999999999993"/>
    <x v="1"/>
    <x v="0"/>
    <x v="2"/>
  </r>
  <r>
    <s v="OBN-66334-505"/>
    <x v="656"/>
    <s v="86757-52367-ON"/>
    <s v="E-L-0.2"/>
    <n v="2"/>
    <x v="493"/>
    <s v="jcamillopt@shinystat.com"/>
    <x v="0"/>
    <s v="Exc"/>
    <s v="L"/>
    <x v="3"/>
    <n v="4.4550000000000001"/>
    <n v="8.91"/>
    <x v="1"/>
    <x v="1"/>
    <x v="2"/>
  </r>
  <r>
    <s v="NXM-89323-646"/>
    <x v="657"/>
    <s v="28158-93383-CK"/>
    <s v="E-D-1"/>
    <n v="1"/>
    <x v="493"/>
    <s v="kphilbrickpu@cdc.gov"/>
    <x v="0"/>
    <s v="Exc"/>
    <s v="D"/>
    <x v="0"/>
    <n v="12.15"/>
    <n v="12.15"/>
    <x v="1"/>
    <x v="2"/>
    <x v="2"/>
  </r>
  <r>
    <s v="NHI-23264-055"/>
    <x v="658"/>
    <s v="44799-09711-XW"/>
    <s v="A-D-0.5"/>
    <n v="4"/>
    <x v="493"/>
    <s v=""/>
    <x v="0"/>
    <s v="Ara"/>
    <s v="D"/>
    <x v="1"/>
    <n v="5.97"/>
    <n v="23.88"/>
    <x v="2"/>
    <x v="2"/>
    <x v="2"/>
  </r>
  <r>
    <s v="EQH-53569-934"/>
    <x v="659"/>
    <s v="53667-91553-LT"/>
    <s v="E-M-1"/>
    <n v="4"/>
    <x v="493"/>
    <s v="bsillispw@istockphoto.com"/>
    <x v="0"/>
    <s v="Exc"/>
    <s v="M"/>
    <x v="0"/>
    <n v="13.75"/>
    <n v="55"/>
    <x v="1"/>
    <x v="0"/>
    <x v="2"/>
  </r>
  <r>
    <s v="XKK-06692-189"/>
    <x v="558"/>
    <s v="86579-92122-OC"/>
    <s v="R-D-1"/>
    <n v="3"/>
    <x v="493"/>
    <s v=""/>
    <x v="0"/>
    <s v="Rob"/>
    <s v="D"/>
    <x v="0"/>
    <n v="8.9499999999999993"/>
    <n v="26.849999999999998"/>
    <x v="0"/>
    <x v="2"/>
    <x v="2"/>
  </r>
  <r>
    <s v="BYP-16005-016"/>
    <x v="660"/>
    <s v="01474-63436-TP"/>
    <s v="R-M-2.5"/>
    <n v="5"/>
    <x v="493"/>
    <s v="rcuttspy@techcrunch.com"/>
    <x v="0"/>
    <s v="Rob"/>
    <s v="M"/>
    <x v="2"/>
    <n v="22.884999999999998"/>
    <n v="114.42499999999998"/>
    <x v="0"/>
    <x v="0"/>
    <x v="2"/>
  </r>
  <r>
    <s v="LWS-13938-905"/>
    <x v="661"/>
    <s v="90533-82440-EE"/>
    <s v="A-M-2.5"/>
    <n v="6"/>
    <x v="493"/>
    <s v="mdelvespz@nature.com"/>
    <x v="0"/>
    <s v="Ara"/>
    <s v="M"/>
    <x v="2"/>
    <n v="25.874999999999996"/>
    <n v="155.24999999999997"/>
    <x v="2"/>
    <x v="0"/>
    <x v="2"/>
  </r>
  <r>
    <s v="OLH-95722-362"/>
    <x v="662"/>
    <s v="48553-69225-VX"/>
    <s v="L-D-0.5"/>
    <n v="3"/>
    <x v="493"/>
    <s v="dgrittonq0@nydailynews.com"/>
    <x v="0"/>
    <s v="Lib"/>
    <s v="D"/>
    <x v="1"/>
    <n v="7.77"/>
    <n v="23.31"/>
    <x v="3"/>
    <x v="2"/>
    <x v="2"/>
  </r>
  <r>
    <s v="OLH-95722-362"/>
    <x v="662"/>
    <s v="48553-69225-VX"/>
    <s v="R-M-2.5"/>
    <n v="4"/>
    <x v="493"/>
    <s v="dgrittonq0@nydailynews.com"/>
    <x v="0"/>
    <s v="Rob"/>
    <s v="M"/>
    <x v="2"/>
    <n v="22.884999999999998"/>
    <n v="91.539999999999992"/>
    <x v="0"/>
    <x v="0"/>
    <x v="2"/>
  </r>
  <r>
    <s v="KCW-50949-318"/>
    <x v="184"/>
    <s v="52374-27313-IV"/>
    <s v="E-L-1"/>
    <n v="5"/>
    <x v="493"/>
    <s v="dgutq2@umich.edu"/>
    <x v="0"/>
    <s v="Exc"/>
    <s v="L"/>
    <x v="0"/>
    <n v="14.85"/>
    <n v="74.25"/>
    <x v="1"/>
    <x v="1"/>
    <x v="2"/>
  </r>
  <r>
    <s v="JGZ-16947-591"/>
    <x v="663"/>
    <s v="14264-41252-SL"/>
    <s v="L-L-0.2"/>
    <n v="6"/>
    <x v="493"/>
    <s v="wpummeryq3@topsy.com"/>
    <x v="0"/>
    <s v="Lib"/>
    <s v="L"/>
    <x v="3"/>
    <n v="4.7549999999999999"/>
    <n v="28.53"/>
    <x v="3"/>
    <x v="1"/>
    <x v="2"/>
  </r>
  <r>
    <s v="LXS-63326-144"/>
    <x v="334"/>
    <s v="35367-50483-AR"/>
    <s v="R-L-0.5"/>
    <n v="2"/>
    <x v="493"/>
    <s v="gsiudaq4@nytimes.com"/>
    <x v="0"/>
    <s v="Rob"/>
    <s v="L"/>
    <x v="1"/>
    <n v="7.169999999999999"/>
    <n v="14.339999999999998"/>
    <x v="0"/>
    <x v="1"/>
    <x v="2"/>
  </r>
  <r>
    <s v="CZG-86544-655"/>
    <x v="664"/>
    <s v="69443-77665-QW"/>
    <s v="A-L-0.5"/>
    <n v="2"/>
    <x v="493"/>
    <s v="hcrowneq5@wufoo.com"/>
    <x v="1"/>
    <s v="Ara"/>
    <s v="L"/>
    <x v="1"/>
    <n v="7.77"/>
    <n v="15.54"/>
    <x v="2"/>
    <x v="1"/>
    <x v="2"/>
  </r>
  <r>
    <s v="WFV-88138-247"/>
    <x v="24"/>
    <s v="63411-51758-QC"/>
    <s v="R-L-1"/>
    <n v="3"/>
    <x v="493"/>
    <s v="vpawseyq6@tiny.cc"/>
    <x v="0"/>
    <s v="Rob"/>
    <s v="L"/>
    <x v="0"/>
    <n v="11.95"/>
    <n v="35.849999999999994"/>
    <x v="0"/>
    <x v="1"/>
    <x v="2"/>
  </r>
  <r>
    <s v="RFG-28227-288"/>
    <x v="12"/>
    <s v="68605-21835-UF"/>
    <s v="A-L-0.5"/>
    <n v="6"/>
    <x v="493"/>
    <s v="awaterhouseq7@istockphoto.com"/>
    <x v="0"/>
    <s v="Ara"/>
    <s v="L"/>
    <x v="1"/>
    <n v="7.77"/>
    <n v="46.62"/>
    <x v="2"/>
    <x v="1"/>
    <x v="2"/>
  </r>
  <r>
    <s v="QAK-77286-758"/>
    <x v="105"/>
    <s v="34786-30419-XY"/>
    <s v="R-L-0.5"/>
    <n v="5"/>
    <x v="493"/>
    <s v="fhaughianq8@1688.com"/>
    <x v="0"/>
    <s v="Rob"/>
    <s v="L"/>
    <x v="1"/>
    <n v="7.169999999999999"/>
    <n v="35.849999999999994"/>
    <x v="0"/>
    <x v="1"/>
    <x v="2"/>
  </r>
  <r>
    <s v="CZD-56716-840"/>
    <x v="665"/>
    <s v="15456-29250-RU"/>
    <s v="L-D-2.5"/>
    <n v="4"/>
    <x v="493"/>
    <s v=""/>
    <x v="0"/>
    <s v="Lib"/>
    <s v="D"/>
    <x v="2"/>
    <n v="29.784999999999997"/>
    <n v="119.13999999999999"/>
    <x v="3"/>
    <x v="2"/>
    <x v="2"/>
  </r>
  <r>
    <s v="UBI-59229-277"/>
    <x v="44"/>
    <s v="00886-35803-FG"/>
    <s v="L-D-0.5"/>
    <n v="3"/>
    <x v="493"/>
    <s v=""/>
    <x v="0"/>
    <s v="Lib"/>
    <s v="D"/>
    <x v="1"/>
    <n v="7.77"/>
    <n v="23.31"/>
    <x v="3"/>
    <x v="2"/>
    <x v="2"/>
  </r>
  <r>
    <s v="WJJ-37489-898"/>
    <x v="171"/>
    <s v="31599-82152-AD"/>
    <s v="A-M-1"/>
    <n v="1"/>
    <x v="493"/>
    <s v="rfaltinqb@topsy.com"/>
    <x v="1"/>
    <s v="Ara"/>
    <s v="M"/>
    <x v="0"/>
    <n v="11.25"/>
    <n v="11.25"/>
    <x v="2"/>
    <x v="0"/>
    <x v="2"/>
  </r>
  <r>
    <s v="ORX-57454-917"/>
    <x v="328"/>
    <s v="76209-39601-ZR"/>
    <s v="E-D-2.5"/>
    <n v="3"/>
    <x v="493"/>
    <s v="gcheekeqc@sitemeter.com"/>
    <x v="2"/>
    <s v="Exc"/>
    <s v="D"/>
    <x v="2"/>
    <n v="27.945"/>
    <n v="83.835000000000008"/>
    <x v="1"/>
    <x v="2"/>
    <x v="2"/>
  </r>
  <r>
    <s v="GRB-68838-629"/>
    <x v="648"/>
    <s v="15064-65241-HB"/>
    <s v="R-L-2.5"/>
    <n v="4"/>
    <x v="493"/>
    <s v="grattqd@phpbb.com"/>
    <x v="1"/>
    <s v="Rob"/>
    <s v="L"/>
    <x v="2"/>
    <n v="27.484999999999996"/>
    <n v="109.93999999999998"/>
    <x v="0"/>
    <x v="1"/>
    <x v="2"/>
  </r>
  <r>
    <s v="SHT-04865-419"/>
    <x v="666"/>
    <s v="69215-90789-DL"/>
    <s v="R-L-0.2"/>
    <n v="4"/>
    <x v="493"/>
    <s v=""/>
    <x v="0"/>
    <s v="Rob"/>
    <s v="L"/>
    <x v="3"/>
    <n v="3.5849999999999995"/>
    <n v="14.339999999999998"/>
    <x v="0"/>
    <x v="1"/>
    <x v="2"/>
  </r>
  <r>
    <s v="UQI-28177-865"/>
    <x v="577"/>
    <s v="04317-46176-TB"/>
    <s v="R-L-0.2"/>
    <n v="6"/>
    <x v="493"/>
    <s v="ieberleinqf@hc360.com"/>
    <x v="0"/>
    <s v="Rob"/>
    <s v="L"/>
    <x v="3"/>
    <n v="3.5849999999999995"/>
    <n v="21.509999999999998"/>
    <x v="0"/>
    <x v="1"/>
    <x v="2"/>
  </r>
  <r>
    <s v="OIB-13664-879"/>
    <x v="114"/>
    <s v="04713-57765-KR"/>
    <s v="A-M-1"/>
    <n v="2"/>
    <x v="493"/>
    <s v="jdrengqg@uiuc.edu"/>
    <x v="1"/>
    <s v="Ara"/>
    <s v="M"/>
    <x v="0"/>
    <n v="11.25"/>
    <n v="22.5"/>
    <x v="2"/>
    <x v="0"/>
    <x v="2"/>
  </r>
  <r>
    <s v="PJS-30996-485"/>
    <x v="4"/>
    <s v="86579-92122-OC"/>
    <s v="A-L-0.2"/>
    <n v="1"/>
    <x v="493"/>
    <s v=""/>
    <x v="0"/>
    <s v="Ara"/>
    <s v="L"/>
    <x v="3"/>
    <n v="3.8849999999999998"/>
    <n v="3.8849999999999998"/>
    <x v="2"/>
    <x v="1"/>
    <x v="2"/>
  </r>
  <r>
    <s v="HEL-86709-449"/>
    <x v="667"/>
    <s v="86579-92122-OC"/>
    <s v="E-D-2.5"/>
    <n v="1"/>
    <x v="493"/>
    <s v=""/>
    <x v="0"/>
    <s v="Exc"/>
    <s v="D"/>
    <x v="2"/>
    <n v="27.945"/>
    <n v="27.945"/>
    <x v="1"/>
    <x v="2"/>
    <x v="2"/>
  </r>
  <r>
    <s v="NCH-55389-562"/>
    <x v="110"/>
    <s v="86579-92122-OC"/>
    <s v="E-L-2.5"/>
    <n v="5"/>
    <x v="493"/>
    <s v=""/>
    <x v="0"/>
    <s v="Exc"/>
    <s v="L"/>
    <x v="2"/>
    <n v="34.154999999999994"/>
    <n v="170.77499999999998"/>
    <x v="1"/>
    <x v="1"/>
    <x v="2"/>
  </r>
  <r>
    <s v="NCH-55389-562"/>
    <x v="110"/>
    <s v="86579-92122-OC"/>
    <s v="R-L-2.5"/>
    <n v="2"/>
    <x v="493"/>
    <s v=""/>
    <x v="0"/>
    <s v="Rob"/>
    <s v="L"/>
    <x v="2"/>
    <n v="27.484999999999996"/>
    <n v="54.969999999999992"/>
    <x v="0"/>
    <x v="1"/>
    <x v="2"/>
  </r>
  <r>
    <s v="NCH-55389-562"/>
    <x v="110"/>
    <s v="86579-92122-OC"/>
    <s v="E-L-1"/>
    <n v="1"/>
    <x v="493"/>
    <s v=""/>
    <x v="0"/>
    <s v="Exc"/>
    <s v="L"/>
    <x v="0"/>
    <n v="14.85"/>
    <n v="14.85"/>
    <x v="1"/>
    <x v="1"/>
    <x v="2"/>
  </r>
  <r>
    <s v="NCH-55389-562"/>
    <x v="110"/>
    <s v="86579-92122-OC"/>
    <s v="A-L-0.2"/>
    <n v="2"/>
    <x v="493"/>
    <s v=""/>
    <x v="0"/>
    <s v="Ara"/>
    <s v="L"/>
    <x v="3"/>
    <n v="3.8849999999999998"/>
    <n v="7.77"/>
    <x v="2"/>
    <x v="1"/>
    <x v="2"/>
  </r>
  <r>
    <s v="GUG-45603-775"/>
    <x v="668"/>
    <s v="40959-32642-DN"/>
    <s v="L-L-0.2"/>
    <n v="5"/>
    <x v="493"/>
    <s v="rstrathernqn@devhub.com"/>
    <x v="0"/>
    <s v="Lib"/>
    <s v="L"/>
    <x v="3"/>
    <n v="4.7549999999999999"/>
    <n v="23.774999999999999"/>
    <x v="3"/>
    <x v="1"/>
    <x v="2"/>
  </r>
  <r>
    <s v="KJB-98240-098"/>
    <x v="422"/>
    <s v="77746-08153-PM"/>
    <s v="L-L-1"/>
    <n v="5"/>
    <x v="493"/>
    <s v="cmiguelqo@exblog.jp"/>
    <x v="0"/>
    <s v="Lib"/>
    <s v="L"/>
    <x v="0"/>
    <n v="15.85"/>
    <n v="79.25"/>
    <x v="3"/>
    <x v="1"/>
    <x v="2"/>
  </r>
  <r>
    <s v="JMS-48374-462"/>
    <x v="669"/>
    <s v="49667-96708-JL"/>
    <s v="A-D-2.5"/>
    <n v="2"/>
    <x v="493"/>
    <s v=""/>
    <x v="0"/>
    <s v="Ara"/>
    <s v="D"/>
    <x v="2"/>
    <n v="22.884999999999998"/>
    <n v="45.769999999999996"/>
    <x v="2"/>
    <x v="2"/>
    <x v="2"/>
  </r>
  <r>
    <s v="YIT-15877-117"/>
    <x v="670"/>
    <s v="24155-79322-EQ"/>
    <s v="R-D-1"/>
    <n v="1"/>
    <x v="493"/>
    <s v="mrocksqq@exblog.jp"/>
    <x v="1"/>
    <s v="Rob"/>
    <s v="D"/>
    <x v="0"/>
    <n v="8.9499999999999993"/>
    <n v="8.9499999999999993"/>
    <x v="0"/>
    <x v="2"/>
    <x v="2"/>
  </r>
  <r>
    <s v="YVK-82679-655"/>
    <x v="341"/>
    <s v="95342-88311-SF"/>
    <s v="R-M-0.5"/>
    <n v="4"/>
    <x v="493"/>
    <s v="yburrellsqr@vinaora.com"/>
    <x v="0"/>
    <s v="Rob"/>
    <s v="M"/>
    <x v="1"/>
    <n v="5.97"/>
    <n v="23.88"/>
    <x v="0"/>
    <x v="0"/>
    <x v="2"/>
  </r>
  <r>
    <s v="TYH-81940-054"/>
    <x v="671"/>
    <s v="69374-08133-RI"/>
    <s v="E-L-0.2"/>
    <n v="5"/>
    <x v="493"/>
    <s v="cgoodrumqs@goodreads.com"/>
    <x v="0"/>
    <s v="Exc"/>
    <s v="L"/>
    <x v="3"/>
    <n v="4.4550000000000001"/>
    <n v="22.274999999999999"/>
    <x v="1"/>
    <x v="1"/>
    <x v="2"/>
  </r>
  <r>
    <s v="HTY-30660-254"/>
    <x v="672"/>
    <s v="83844-95908-RX"/>
    <s v="R-M-1"/>
    <n v="3"/>
    <x v="493"/>
    <s v="jjefferysqt@blog.com"/>
    <x v="0"/>
    <s v="Rob"/>
    <s v="M"/>
    <x v="0"/>
    <n v="9.9499999999999993"/>
    <n v="29.849999999999998"/>
    <x v="0"/>
    <x v="0"/>
    <x v="2"/>
  </r>
  <r>
    <s v="GPW-43956-761"/>
    <x v="673"/>
    <s v="09667-09231-YM"/>
    <s v="E-L-0.5"/>
    <n v="6"/>
    <x v="493"/>
    <s v="bwardellqu@adobe.com"/>
    <x v="0"/>
    <s v="Exc"/>
    <s v="L"/>
    <x v="1"/>
    <n v="8.91"/>
    <n v="53.46"/>
    <x v="1"/>
    <x v="1"/>
    <x v="2"/>
  </r>
  <r>
    <s v="DWY-56352-412"/>
    <x v="674"/>
    <s v="55427-08059-DF"/>
    <s v="R-D-0.2"/>
    <n v="1"/>
    <x v="493"/>
    <s v="zwalisiakqv@ucsd.edu"/>
    <x v="1"/>
    <s v="Rob"/>
    <s v="D"/>
    <x v="3"/>
    <n v="2.6849999999999996"/>
    <n v="2.6849999999999996"/>
    <x v="0"/>
    <x v="2"/>
    <x v="2"/>
  </r>
  <r>
    <s v="PUH-55647-976"/>
    <x v="675"/>
    <s v="06624-54037-BQ"/>
    <s v="R-M-0.2"/>
    <n v="2"/>
    <x v="493"/>
    <s v="wleopoldqw@blogspot.com"/>
    <x v="0"/>
    <s v="Rob"/>
    <s v="M"/>
    <x v="3"/>
    <n v="2.9849999999999999"/>
    <n v="5.97"/>
    <x v="0"/>
    <x v="0"/>
    <x v="2"/>
  </r>
  <r>
    <s v="DTB-71371-705"/>
    <x v="539"/>
    <s v="48544-90737-AZ"/>
    <s v="L-D-1"/>
    <n v="1"/>
    <x v="493"/>
    <s v="cshaldersqx@cisco.com"/>
    <x v="0"/>
    <s v="Lib"/>
    <s v="D"/>
    <x v="0"/>
    <n v="12.95"/>
    <n v="12.95"/>
    <x v="3"/>
    <x v="2"/>
    <x v="2"/>
  </r>
  <r>
    <s v="ZDC-64769-740"/>
    <x v="676"/>
    <s v="79463-01597-FQ"/>
    <s v="E-M-0.5"/>
    <n v="1"/>
    <x v="493"/>
    <s v=""/>
    <x v="0"/>
    <s v="Exc"/>
    <s v="M"/>
    <x v="1"/>
    <n v="8.25"/>
    <n v="8.25"/>
    <x v="1"/>
    <x v="0"/>
    <x v="2"/>
  </r>
  <r>
    <s v="TED-81959-419"/>
    <x v="677"/>
    <s v="27702-50024-XC"/>
    <s v="A-L-2.5"/>
    <n v="5"/>
    <x v="493"/>
    <s v="nfurberqz@jugem.jp"/>
    <x v="0"/>
    <s v="Ara"/>
    <s v="L"/>
    <x v="2"/>
    <n v="29.784999999999997"/>
    <n v="148.92499999999998"/>
    <x v="2"/>
    <x v="1"/>
    <x v="2"/>
  </r>
  <r>
    <s v="FDO-25756-141"/>
    <x v="629"/>
    <s v="57360-46846-NS"/>
    <s v="A-L-2.5"/>
    <n v="3"/>
    <x v="493"/>
    <s v=""/>
    <x v="1"/>
    <s v="Ara"/>
    <s v="L"/>
    <x v="2"/>
    <n v="29.784999999999997"/>
    <n v="89.35499999999999"/>
    <x v="2"/>
    <x v="1"/>
    <x v="2"/>
  </r>
  <r>
    <s v="HKN-31467-517"/>
    <x v="662"/>
    <s v="84045-66771-SL"/>
    <s v="L-M-1"/>
    <n v="6"/>
    <x v="493"/>
    <s v="ckeaver1@ucoz.com"/>
    <x v="0"/>
    <s v="Lib"/>
    <s v="M"/>
    <x v="0"/>
    <n v="14.55"/>
    <n v="87.300000000000011"/>
    <x v="3"/>
    <x v="0"/>
    <x v="2"/>
  </r>
  <r>
    <s v="POF-29666-012"/>
    <x v="102"/>
    <s v="46885-00260-TL"/>
    <s v="R-D-0.5"/>
    <n v="1"/>
    <x v="493"/>
    <s v="sroseboroughr2@virginia.edu"/>
    <x v="0"/>
    <s v="Rob"/>
    <s v="D"/>
    <x v="1"/>
    <n v="5.3699999999999992"/>
    <n v="5.3699999999999992"/>
    <x v="0"/>
    <x v="2"/>
    <x v="2"/>
  </r>
  <r>
    <s v="IRX-59256-644"/>
    <x v="678"/>
    <s v="96446-62142-EN"/>
    <s v="A-D-0.2"/>
    <n v="3"/>
    <x v="493"/>
    <s v="ckingwellr3@squarespace.com"/>
    <x v="1"/>
    <s v="Ara"/>
    <s v="D"/>
    <x v="3"/>
    <n v="2.9849999999999999"/>
    <n v="8.9550000000000001"/>
    <x v="2"/>
    <x v="2"/>
    <x v="2"/>
  </r>
  <r>
    <s v="LTN-89139-350"/>
    <x v="679"/>
    <s v="07756-71018-GU"/>
    <s v="R-L-2.5"/>
    <n v="5"/>
    <x v="493"/>
    <s v="kcantor4@gmpg.org"/>
    <x v="0"/>
    <s v="Rob"/>
    <s v="L"/>
    <x v="2"/>
    <n v="27.484999999999996"/>
    <n v="137.42499999999998"/>
    <x v="0"/>
    <x v="1"/>
    <x v="2"/>
  </r>
  <r>
    <s v="TXF-79780-017"/>
    <x v="112"/>
    <s v="92048-47813-QB"/>
    <s v="R-L-1"/>
    <n v="5"/>
    <x v="493"/>
    <s v="mblakemorer5@nsw.gov.au"/>
    <x v="0"/>
    <s v="Rob"/>
    <s v="L"/>
    <x v="0"/>
    <n v="11.95"/>
    <n v="59.75"/>
    <x v="0"/>
    <x v="1"/>
    <x v="2"/>
  </r>
  <r>
    <s v="ALM-80762-974"/>
    <x v="55"/>
    <s v="84045-66771-SL"/>
    <s v="A-L-0.5"/>
    <n v="3"/>
    <x v="493"/>
    <s v="ckeaver1@ucoz.com"/>
    <x v="0"/>
    <s v="Ara"/>
    <s v="L"/>
    <x v="1"/>
    <n v="7.77"/>
    <n v="23.31"/>
    <x v="2"/>
    <x v="1"/>
    <x v="2"/>
  </r>
  <r>
    <s v="NXF-15738-707"/>
    <x v="680"/>
    <s v="28699-16256-XV"/>
    <s v="R-D-0.5"/>
    <n v="2"/>
    <x v="493"/>
    <s v=""/>
    <x v="0"/>
    <s v="Rob"/>
    <s v="D"/>
    <x v="1"/>
    <n v="5.3699999999999992"/>
    <n v="10.739999999999998"/>
    <x v="0"/>
    <x v="2"/>
    <x v="2"/>
  </r>
  <r>
    <s v="MVV-19034-198"/>
    <x v="94"/>
    <s v="98476-63654-CG"/>
    <s v="E-D-2.5"/>
    <n v="6"/>
    <x v="493"/>
    <s v=""/>
    <x v="0"/>
    <s v="Exc"/>
    <s v="D"/>
    <x v="2"/>
    <n v="27.945"/>
    <n v="167.67000000000002"/>
    <x v="1"/>
    <x v="2"/>
    <x v="2"/>
  </r>
  <r>
    <s v="KUX-19632-830"/>
    <x v="160"/>
    <s v="55409-07759-YG"/>
    <s v="E-D-0.2"/>
    <n v="6"/>
    <x v="493"/>
    <s v="cbernardotr9@wix.com"/>
    <x v="0"/>
    <s v="Exc"/>
    <s v="D"/>
    <x v="3"/>
    <n v="3.645"/>
    <n v="21.87"/>
    <x v="1"/>
    <x v="2"/>
    <x v="2"/>
  </r>
  <r>
    <s v="SNZ-44595-152"/>
    <x v="681"/>
    <s v="06136-65250-PG"/>
    <s v="R-L-1"/>
    <n v="2"/>
    <x v="493"/>
    <s v="kkemeryra@t.co"/>
    <x v="0"/>
    <s v="Rob"/>
    <s v="L"/>
    <x v="0"/>
    <n v="11.95"/>
    <n v="23.9"/>
    <x v="0"/>
    <x v="1"/>
    <x v="2"/>
  </r>
  <r>
    <s v="GQA-37241-629"/>
    <x v="502"/>
    <s v="08405-33165-BS"/>
    <s v="A-M-0.2"/>
    <n v="2"/>
    <x v="493"/>
    <s v="fparlotrb@forbes.com"/>
    <x v="0"/>
    <s v="Ara"/>
    <s v="M"/>
    <x v="3"/>
    <n v="3.375"/>
    <n v="6.75"/>
    <x v="2"/>
    <x v="0"/>
    <x v="2"/>
  </r>
  <r>
    <s v="WVV-79948-067"/>
    <x v="682"/>
    <s v="66070-30559-WI"/>
    <s v="E-M-2.5"/>
    <n v="1"/>
    <x v="493"/>
    <s v="rcheakrc@tripadvisor.com"/>
    <x v="1"/>
    <s v="Exc"/>
    <s v="M"/>
    <x v="2"/>
    <n v="31.624999999999996"/>
    <n v="31.624999999999996"/>
    <x v="1"/>
    <x v="0"/>
    <x v="2"/>
  </r>
  <r>
    <s v="LHX-81117-166"/>
    <x v="683"/>
    <s v="01282-28364-RZ"/>
    <s v="R-L-1"/>
    <n v="4"/>
    <x v="493"/>
    <s v="kogeneayrd@utexas.edu"/>
    <x v="0"/>
    <s v="Rob"/>
    <s v="L"/>
    <x v="0"/>
    <n v="11.95"/>
    <n v="47.8"/>
    <x v="0"/>
    <x v="1"/>
    <x v="2"/>
  </r>
  <r>
    <s v="GCD-75444-320"/>
    <x v="594"/>
    <s v="51277-93873-RP"/>
    <s v="L-M-2.5"/>
    <n v="1"/>
    <x v="493"/>
    <s v="cayrere@symantec.com"/>
    <x v="0"/>
    <s v="Lib"/>
    <s v="M"/>
    <x v="2"/>
    <n v="33.464999999999996"/>
    <n v="33.464999999999996"/>
    <x v="3"/>
    <x v="0"/>
    <x v="2"/>
  </r>
  <r>
    <s v="SGA-30059-217"/>
    <x v="389"/>
    <s v="84405-83364-DG"/>
    <s v="A-D-0.5"/>
    <n v="5"/>
    <x v="493"/>
    <s v="lkynetonrf@macromedia.com"/>
    <x v="2"/>
    <s v="Ara"/>
    <s v="D"/>
    <x v="1"/>
    <n v="5.97"/>
    <n v="29.849999999999998"/>
    <x v="2"/>
    <x v="2"/>
    <x v="2"/>
  </r>
  <r>
    <s v="GNL-98714-885"/>
    <x v="583"/>
    <s v="83731-53280-YC"/>
    <s v="R-M-1"/>
    <n v="3"/>
    <x v="493"/>
    <s v=""/>
    <x v="2"/>
    <s v="Rob"/>
    <s v="M"/>
    <x v="0"/>
    <n v="9.9499999999999993"/>
    <n v="29.849999999999998"/>
    <x v="0"/>
    <x v="0"/>
    <x v="2"/>
  </r>
  <r>
    <s v="OQA-93249-841"/>
    <x v="647"/>
    <s v="03917-13632-KC"/>
    <s v="A-M-2.5"/>
    <n v="6"/>
    <x v="493"/>
    <s v=""/>
    <x v="0"/>
    <s v="Ara"/>
    <s v="M"/>
    <x v="2"/>
    <n v="25.874999999999996"/>
    <n v="155.24999999999997"/>
    <x v="2"/>
    <x v="0"/>
    <x v="2"/>
  </r>
  <r>
    <s v="DUV-12075-132"/>
    <x v="366"/>
    <s v="62494-09113-RP"/>
    <s v="E-D-0.2"/>
    <n v="5"/>
    <x v="493"/>
    <s v=""/>
    <x v="0"/>
    <s v="Exc"/>
    <s v="D"/>
    <x v="3"/>
    <n v="3.645"/>
    <n v="18.225000000000001"/>
    <x v="1"/>
    <x v="2"/>
    <x v="2"/>
  </r>
  <r>
    <s v="DUV-12075-132"/>
    <x v="366"/>
    <s v="62494-09113-RP"/>
    <s v="L-D-0.5"/>
    <n v="2"/>
    <x v="493"/>
    <s v=""/>
    <x v="0"/>
    <s v="Lib"/>
    <s v="D"/>
    <x v="1"/>
    <n v="7.77"/>
    <n v="15.54"/>
    <x v="3"/>
    <x v="2"/>
    <x v="2"/>
  </r>
  <r>
    <s v="KPO-24942-184"/>
    <x v="684"/>
    <s v="70567-65133-CN"/>
    <s v="L-L-2.5"/>
    <n v="3"/>
    <x v="493"/>
    <s v=""/>
    <x v="1"/>
    <s v="Lib"/>
    <s v="L"/>
    <x v="2"/>
    <n v="36.454999999999998"/>
    <n v="109.36499999999999"/>
    <x v="3"/>
    <x v="1"/>
    <x v="2"/>
  </r>
  <r>
    <s v="SRJ-79353-838"/>
    <x v="506"/>
    <s v="77869-81373-AY"/>
    <s v="A-L-1"/>
    <n v="6"/>
    <x v="493"/>
    <s v=""/>
    <x v="0"/>
    <s v="Ara"/>
    <s v="L"/>
    <x v="0"/>
    <n v="12.95"/>
    <n v="77.699999999999989"/>
    <x v="2"/>
    <x v="1"/>
    <x v="2"/>
  </r>
  <r>
    <s v="XBV-40336-071"/>
    <x v="685"/>
    <s v="38536-98293-JZ"/>
    <s v="A-D-0.2"/>
    <n v="3"/>
    <x v="493"/>
    <s v=""/>
    <x v="1"/>
    <s v="Ara"/>
    <s v="D"/>
    <x v="3"/>
    <n v="2.9849999999999999"/>
    <n v="8.9550000000000001"/>
    <x v="2"/>
    <x v="2"/>
    <x v="2"/>
  </r>
  <r>
    <s v="RLM-96511-467"/>
    <x v="191"/>
    <s v="43014-53743-XK"/>
    <s v="R-L-2.5"/>
    <n v="1"/>
    <x v="493"/>
    <s v="jtewelsonrn@samsung.com"/>
    <x v="0"/>
    <s v="Rob"/>
    <s v="L"/>
    <x v="2"/>
    <n v="27.484999999999996"/>
    <n v="27.484999999999996"/>
    <x v="0"/>
    <x v="1"/>
    <x v="2"/>
  </r>
  <r>
    <s v="AEZ-13242-456"/>
    <x v="686"/>
    <s v="62494-09113-RP"/>
    <s v="R-M-0.5"/>
    <n v="5"/>
    <x v="493"/>
    <s v=""/>
    <x v="0"/>
    <s v="Rob"/>
    <s v="M"/>
    <x v="1"/>
    <n v="5.97"/>
    <n v="29.849999999999998"/>
    <x v="0"/>
    <x v="0"/>
    <x v="2"/>
  </r>
  <r>
    <s v="UME-75640-698"/>
    <x v="687"/>
    <s v="62494-09113-RP"/>
    <s v="A-M-0.5"/>
    <n v="4"/>
    <x v="493"/>
    <s v=""/>
    <x v="0"/>
    <s v="Ara"/>
    <s v="M"/>
    <x v="1"/>
    <n v="6.75"/>
    <n v="27"/>
    <x v="2"/>
    <x v="0"/>
    <x v="2"/>
  </r>
  <r>
    <s v="GJC-66474-557"/>
    <x v="629"/>
    <s v="64965-78386-MY"/>
    <s v="A-D-1"/>
    <n v="1"/>
    <x v="493"/>
    <s v="njennyrq@bigcartel.com"/>
    <x v="0"/>
    <s v="Ara"/>
    <s v="D"/>
    <x v="0"/>
    <n v="9.9499999999999993"/>
    <n v="9.9499999999999993"/>
    <x v="2"/>
    <x v="2"/>
    <x v="2"/>
  </r>
  <r>
    <s v="IRV-20769-219"/>
    <x v="688"/>
    <s v="77131-58092-GE"/>
    <s v="E-M-0.2"/>
    <n v="3"/>
    <x v="493"/>
    <s v=""/>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1BB46-E032-AE41-B5A3-341A25F0A731}"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1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495">
        <item x="18"/>
        <item x="292"/>
        <item x="270"/>
        <item x="128"/>
        <item x="136"/>
        <item x="42"/>
        <item x="212"/>
        <item x="200"/>
        <item x="169"/>
        <item x="72"/>
        <item x="450"/>
        <item x="178"/>
        <item x="29"/>
        <item x="479"/>
        <item x="170"/>
        <item x="240"/>
        <item x="263"/>
        <item x="111"/>
        <item x="312"/>
        <item x="249"/>
        <item x="223"/>
        <item x="350"/>
        <item x="306"/>
        <item x="48"/>
        <item x="466"/>
        <item x="387"/>
        <item x="261"/>
        <item x="70"/>
        <item x="293"/>
        <item x="246"/>
        <item x="17"/>
        <item x="288"/>
        <item x="323"/>
        <item x="179"/>
        <item x="117"/>
        <item x="64"/>
        <item x="14"/>
        <item x="341"/>
        <item x="28"/>
        <item x="159"/>
        <item x="186"/>
        <item x="168"/>
        <item x="202"/>
        <item x="130"/>
        <item x="101"/>
        <item x="327"/>
        <item x="353"/>
        <item x="241"/>
        <item x="84"/>
        <item x="62"/>
        <item x="157"/>
        <item x="420"/>
        <item x="195"/>
        <item x="161"/>
        <item x="423"/>
        <item x="445"/>
        <item x="225"/>
        <item x="404"/>
        <item x="392"/>
        <item x="354"/>
        <item x="330"/>
        <item x="83"/>
        <item x="174"/>
        <item x="352"/>
        <item x="303"/>
        <item x="56"/>
        <item x="378"/>
        <item x="480"/>
        <item x="442"/>
        <item x="35"/>
        <item x="85"/>
        <item x="176"/>
        <item x="356"/>
        <item x="13"/>
        <item x="79"/>
        <item x="102"/>
        <item x="183"/>
        <item x="370"/>
        <item x="482"/>
        <item x="49"/>
        <item x="290"/>
        <item x="47"/>
        <item x="50"/>
        <item x="236"/>
        <item x="346"/>
        <item x="127"/>
        <item x="6"/>
        <item x="428"/>
        <item x="416"/>
        <item x="229"/>
        <item x="216"/>
        <item x="362"/>
        <item x="380"/>
        <item x="464"/>
        <item x="291"/>
        <item x="152"/>
        <item x="325"/>
        <item x="358"/>
        <item x="227"/>
        <item x="109"/>
        <item x="289"/>
        <item x="208"/>
        <item x="369"/>
        <item x="173"/>
        <item x="462"/>
        <item x="24"/>
        <item x="222"/>
        <item x="198"/>
        <item x="487"/>
        <item x="429"/>
        <item x="166"/>
        <item x="53"/>
        <item x="224"/>
        <item x="115"/>
        <item x="257"/>
        <item x="1"/>
        <item x="287"/>
        <item x="375"/>
        <item x="96"/>
        <item x="299"/>
        <item x="151"/>
        <item x="451"/>
        <item x="441"/>
        <item x="7"/>
        <item x="182"/>
        <item x="155"/>
        <item x="31"/>
        <item x="9"/>
        <item x="66"/>
        <item x="218"/>
        <item x="22"/>
        <item x="88"/>
        <item x="454"/>
        <item x="32"/>
        <item x="359"/>
        <item x="494"/>
        <item x="360"/>
        <item x="180"/>
        <item x="192"/>
        <item x="274"/>
        <item x="217"/>
        <item x="211"/>
        <item x="318"/>
        <item x="103"/>
        <item x="16"/>
        <item x="98"/>
        <item x="156"/>
        <item x="367"/>
        <item x="158"/>
        <item x="266"/>
        <item x="142"/>
        <item x="252"/>
        <item x="414"/>
        <item x="133"/>
        <item x="107"/>
        <item x="59"/>
        <item x="476"/>
        <item x="226"/>
        <item x="93"/>
        <item x="110"/>
        <item x="86"/>
        <item x="8"/>
        <item x="214"/>
        <item x="338"/>
        <item x="403"/>
        <item x="395"/>
        <item x="125"/>
        <item x="3"/>
        <item x="215"/>
        <item x="383"/>
        <item x="38"/>
        <item x="459"/>
        <item x="144"/>
        <item x="326"/>
        <item x="405"/>
        <item x="439"/>
        <item x="382"/>
        <item x="321"/>
        <item x="315"/>
        <item x="55"/>
        <item x="430"/>
        <item x="213"/>
        <item x="397"/>
        <item x="194"/>
        <item x="61"/>
        <item x="286"/>
        <item x="320"/>
        <item x="260"/>
        <item x="95"/>
        <item x="276"/>
        <item x="408"/>
        <item x="124"/>
        <item x="417"/>
        <item x="45"/>
        <item x="68"/>
        <item x="39"/>
        <item x="377"/>
        <item x="475"/>
        <item x="307"/>
        <item x="316"/>
        <item x="73"/>
        <item x="193"/>
        <item x="135"/>
        <item x="264"/>
        <item x="184"/>
        <item x="335"/>
        <item x="448"/>
        <item x="340"/>
        <item x="295"/>
        <item x="424"/>
        <item x="298"/>
        <item x="381"/>
        <item x="267"/>
        <item x="221"/>
        <item x="207"/>
        <item x="434"/>
        <item x="486"/>
        <item x="269"/>
        <item x="297"/>
        <item x="343"/>
        <item x="112"/>
        <item x="278"/>
        <item x="10"/>
        <item x="149"/>
        <item x="242"/>
        <item x="400"/>
        <item x="89"/>
        <item x="259"/>
        <item x="80"/>
        <item x="410"/>
        <item x="368"/>
        <item x="460"/>
        <item x="391"/>
        <item x="483"/>
        <item x="234"/>
        <item x="71"/>
        <item x="385"/>
        <item x="188"/>
        <item x="309"/>
        <item x="175"/>
        <item x="301"/>
        <item x="470"/>
        <item x="347"/>
        <item x="177"/>
        <item x="77"/>
        <item x="348"/>
        <item x="471"/>
        <item x="294"/>
        <item x="332"/>
        <item x="393"/>
        <item x="319"/>
        <item x="37"/>
        <item x="99"/>
        <item x="131"/>
        <item x="366"/>
        <item x="433"/>
        <item x="189"/>
        <item x="153"/>
        <item x="333"/>
        <item x="399"/>
        <item x="364"/>
        <item x="75"/>
        <item x="435"/>
        <item x="146"/>
        <item x="54"/>
        <item x="413"/>
        <item x="92"/>
        <item x="331"/>
        <item x="308"/>
        <item x="25"/>
        <item x="100"/>
        <item x="20"/>
        <item x="371"/>
        <item x="164"/>
        <item x="328"/>
        <item x="63"/>
        <item x="285"/>
        <item x="412"/>
        <item x="271"/>
        <item x="254"/>
        <item x="373"/>
        <item x="34"/>
        <item x="279"/>
        <item x="390"/>
        <item x="26"/>
        <item x="453"/>
        <item x="248"/>
        <item x="46"/>
        <item x="446"/>
        <item x="455"/>
        <item x="4"/>
        <item x="449"/>
        <item x="396"/>
        <item x="394"/>
        <item x="199"/>
        <item x="427"/>
        <item x="275"/>
        <item x="237"/>
        <item x="389"/>
        <item x="187"/>
        <item x="469"/>
        <item x="205"/>
        <item x="74"/>
        <item x="123"/>
        <item x="465"/>
        <item x="58"/>
        <item x="238"/>
        <item x="201"/>
        <item x="296"/>
        <item x="337"/>
        <item x="119"/>
        <item x="206"/>
        <item x="160"/>
        <item x="415"/>
        <item x="243"/>
        <item x="344"/>
        <item x="163"/>
        <item x="141"/>
        <item x="165"/>
        <item x="431"/>
        <item x="78"/>
        <item x="5"/>
        <item x="376"/>
        <item x="372"/>
        <item x="247"/>
        <item x="204"/>
        <item x="313"/>
        <item x="190"/>
        <item x="467"/>
        <item x="60"/>
        <item x="67"/>
        <item x="473"/>
        <item x="458"/>
        <item x="407"/>
        <item x="262"/>
        <item x="139"/>
        <item x="97"/>
        <item x="52"/>
        <item x="251"/>
        <item x="300"/>
        <item x="87"/>
        <item x="167"/>
        <item x="44"/>
        <item x="191"/>
        <item x="122"/>
        <item x="419"/>
        <item x="468"/>
        <item x="51"/>
        <item x="197"/>
        <item x="81"/>
        <item x="322"/>
        <item x="19"/>
        <item x="148"/>
        <item x="447"/>
        <item x="384"/>
        <item x="138"/>
        <item x="265"/>
        <item x="137"/>
        <item x="23"/>
        <item x="284"/>
        <item x="474"/>
        <item x="145"/>
        <item x="272"/>
        <item x="481"/>
        <item x="490"/>
        <item x="162"/>
        <item x="311"/>
        <item x="253"/>
        <item x="126"/>
        <item x="386"/>
        <item x="120"/>
        <item x="463"/>
        <item x="491"/>
        <item x="361"/>
        <item x="342"/>
        <item x="485"/>
        <item x="438"/>
        <item x="484"/>
        <item x="444"/>
        <item x="357"/>
        <item x="233"/>
        <item x="106"/>
        <item x="154"/>
        <item x="336"/>
        <item x="472"/>
        <item x="30"/>
        <item x="409"/>
        <item x="185"/>
        <item x="436"/>
        <item x="104"/>
        <item x="116"/>
        <item x="121"/>
        <item x="129"/>
        <item x="477"/>
        <item x="432"/>
        <item x="488"/>
        <item x="283"/>
        <item x="82"/>
        <item x="277"/>
        <item x="258"/>
        <item x="12"/>
        <item x="171"/>
        <item x="140"/>
        <item x="2"/>
        <item x="181"/>
        <item x="220"/>
        <item x="437"/>
        <item x="456"/>
        <item x="457"/>
        <item x="256"/>
        <item x="324"/>
        <item x="334"/>
        <item x="426"/>
        <item x="492"/>
        <item x="172"/>
        <item x="147"/>
        <item x="317"/>
        <item x="57"/>
        <item x="118"/>
        <item x="314"/>
        <item x="255"/>
        <item x="398"/>
        <item x="143"/>
        <item x="41"/>
        <item x="209"/>
        <item x="302"/>
        <item x="280"/>
        <item x="219"/>
        <item x="374"/>
        <item x="425"/>
        <item x="231"/>
        <item x="379"/>
        <item x="421"/>
        <item x="245"/>
        <item x="43"/>
        <item x="440"/>
        <item x="65"/>
        <item x="76"/>
        <item x="305"/>
        <item x="273"/>
        <item x="310"/>
        <item x="33"/>
        <item x="114"/>
        <item x="244"/>
        <item x="478"/>
        <item x="422"/>
        <item x="443"/>
        <item x="351"/>
        <item x="349"/>
        <item x="461"/>
        <item x="36"/>
        <item x="203"/>
        <item x="282"/>
        <item x="94"/>
        <item x="150"/>
        <item x="329"/>
        <item x="27"/>
        <item x="230"/>
        <item x="132"/>
        <item x="452"/>
        <item x="210"/>
        <item x="196"/>
        <item x="105"/>
        <item x="91"/>
        <item x="232"/>
        <item x="134"/>
        <item x="11"/>
        <item x="339"/>
        <item x="304"/>
        <item x="363"/>
        <item x="113"/>
        <item x="268"/>
        <item x="40"/>
        <item x="345"/>
        <item x="355"/>
        <item x="0"/>
        <item x="406"/>
        <item x="365"/>
        <item x="108"/>
        <item x="250"/>
        <item x="235"/>
        <item x="402"/>
        <item x="239"/>
        <item x="401"/>
        <item x="228"/>
        <item x="15"/>
        <item x="388"/>
        <item x="411"/>
        <item x="418"/>
        <item x="489"/>
        <item x="90"/>
        <item x="69"/>
        <item x="21"/>
        <item x="281"/>
        <item h="1" x="49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5"/>
        <item x="1"/>
        <item x="2"/>
        <item x="3"/>
        <item x="4"/>
      </items>
    </pivotField>
  </pivotFields>
  <rowFields count="1">
    <field x="5"/>
  </rowFields>
  <rowItems count="11">
    <i>
      <x v="393"/>
    </i>
    <i>
      <x v="329"/>
    </i>
    <i>
      <x v="388"/>
    </i>
    <i>
      <x v="130"/>
    </i>
    <i>
      <x v="189"/>
    </i>
    <i>
      <x v="54"/>
    </i>
    <i>
      <x v="426"/>
    </i>
    <i>
      <x v="318"/>
    </i>
    <i>
      <x v="355"/>
    </i>
    <i>
      <x v="476"/>
    </i>
    <i>
      <x v="179"/>
    </i>
  </rowItems>
  <colItems count="1">
    <i/>
  </colItems>
  <dataFields count="1">
    <dataField name="Total sales $(USD)" fld="12" baseField="0" baseItem="0" numFmtId="167"/>
  </dataFields>
  <chartFormats count="6">
    <chartFormat chart="12" format="1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25" name="Order Date">
      <autoFilter ref="A1">
        <filterColumn colId="0">
          <customFilters and="1">
            <customFilter operator="greaterThanOrEqual" val="44166"/>
            <customFilter operator="lessThanOrEqual" val="44255"/>
          </customFilters>
        </filterColumn>
      </autoFilter>
      <extLst>
        <ext xmlns:x15="http://schemas.microsoft.com/office/spreadsheetml/2010/11/main" uri="{0605FD5F-26C8-4aeb-8148-2DB25E43C511}">
          <x15:pivotFilter useWholeDay="1"/>
        </ext>
      </extLst>
    </filter>
    <filter fld="5" type="count" evalOrder="-1" id="8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491C9-F612-2A40-AE3E-790651F21FE9}"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5"/>
        <item x="1"/>
        <item x="2"/>
        <item x="3"/>
        <item x="4"/>
      </items>
    </pivotField>
  </pivotFields>
  <rowFields count="1">
    <field x="7"/>
  </rowFields>
  <rowItems count="3">
    <i>
      <x/>
    </i>
    <i>
      <x v="2"/>
    </i>
    <i>
      <x v="1"/>
    </i>
  </rowItems>
  <colItems count="1">
    <i/>
  </colItems>
  <dataFields count="1">
    <dataField name="Total sales (USD)" fld="12" baseField="0" baseItem="0" numFmtId="167"/>
  </dataFields>
  <chartFormats count="2">
    <chartFormat chart="21"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19" name="Order Date">
      <autoFilter ref="A1">
        <filterColumn colId="0">
          <customFilters and="1">
            <customFilter operator="greaterThanOrEqual" val="44166"/>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02C48-1368-A649-9182-274C7273B90A}"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sortType="ascending" defaultSubtotal="0">
      <items count="6">
        <item x="0"/>
        <item x="5"/>
        <item x="1"/>
        <item x="2"/>
        <item x="3"/>
        <item x="4"/>
      </items>
      <autoSortScope>
        <pivotArea dataOnly="0" outline="0" fieldPosition="0">
          <references count="1">
            <reference field="4294967294" count="1" selected="0">
              <x v="0"/>
            </reference>
          </references>
        </pivotArea>
      </autoSortScope>
    </pivotField>
  </pivotFields>
  <rowFields count="2">
    <field x="17"/>
    <field x="16"/>
  </rowFields>
  <rowItems count="3">
    <i>
      <x v="3"/>
      <x v="12"/>
    </i>
    <i>
      <x v="4"/>
      <x v="1"/>
    </i>
    <i r="1">
      <x v="2"/>
    </i>
  </rowItems>
  <colFields count="1">
    <field x="13"/>
  </colFields>
  <colItems count="4">
    <i>
      <x/>
    </i>
    <i>
      <x v="1"/>
    </i>
    <i>
      <x v="2"/>
    </i>
    <i>
      <x v="3"/>
    </i>
  </colItems>
  <dataFields count="1">
    <dataField name="Sum of Sales" fld="12" baseField="0" baseItem="0" numFmtId="1"/>
  </dataFields>
  <chartFormats count="8">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4" name="Order Date">
      <autoFilter ref="A1">
        <filterColumn colId="0">
          <customFilters and="1">
            <customFilter operator="greaterThanOrEqual" val="44166"/>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27F089-2F16-2A4B-BA01-4B3B0F84C445}" sourceName="Size">
  <pivotTables>
    <pivotTable tabId="18" name="Total Sales"/>
  </pivotTables>
  <data>
    <tabular pivotCacheId="7142363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13300F-0A53-F945-BB91-5B02D9256742}" sourceName="Roast Type Name">
  <pivotTables>
    <pivotTable tabId="18" name="Total Sales"/>
  </pivotTables>
  <data>
    <tabular pivotCacheId="7142363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A85D78-960A-9B4B-AAD5-30DA654F1C92}" sourceName="Loyalty Card">
  <pivotTables>
    <pivotTable tabId="18" name="Total Sales"/>
  </pivotTables>
  <data>
    <tabular pivotCacheId="7142363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11DD2D2-15D9-C245-8DD1-1BC27F39EC18}" cache="Slicer_Size" caption="Size" columnCount="2" style="SlicerStyleLight3" rowHeight="230716"/>
  <slicer name="ROAST TYPE" xr10:uid="{CCA574DE-14FB-6340-B30F-9620B8282707}" cache="Slicer_Roast_Type_Name" caption="Roast Type Name" columnCount="3" style="SlicerStyleLight3" rowHeight="230716"/>
  <slicer name="Loyalty Card" xr10:uid="{7034BFEF-06A8-EF48-8591-2575A806D637}" cache="Slicer_Loyalty_Card" caption="Loyalty Card"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40A0-B73B-D44B-9E7B-8464DC7FF75E}" name="Orders_Table" displayName="Orders_Table" ref="A1:P1002" totalsRowCount="1" headerRowDxfId="22">
  <autoFilter ref="A1:P1001" xr:uid="{6CE040A0-B73B-D44B-9E7B-8464DC7FF75E}"/>
  <tableColumns count="16">
    <tableColumn id="1" xr3:uid="{AEA11F54-6736-004C-9FBD-B2C245C9726B}" name="Order ID" totalsRowLabel="Total" dataDxfId="21" totalsRowDxfId="20"/>
    <tableColumn id="2" xr3:uid="{7ADCF610-49FA-464A-9547-A39C22C21DD9}" name="Order Date" dataDxfId="19" totalsRowDxfId="18"/>
    <tableColumn id="3" xr3:uid="{F6113C79-937F-8246-A3E9-D4FF72BACA2D}" name="Customer ID" dataDxfId="17" totalsRowDxfId="16"/>
    <tableColumn id="4" xr3:uid="{88CEBA2E-9B43-3040-A984-6592A3C314A3}" name="Product ID"/>
    <tableColumn id="5" xr3:uid="{7F367837-93D6-3C45-A7FE-4A7A4B30DC75}" name="Quantity" dataDxfId="15" totalsRowDxfId="14"/>
    <tableColumn id="6" xr3:uid="{97764AB6-8716-AD4D-A654-57607F5BE042}" name="Customer Name" dataDxfId="13" totalsRowDxfId="12">
      <calculatedColumnFormula>_xlfn.XLOOKUP(C2,customers!$A$1:$A$1001,customers!B1:B1001,,0)</calculatedColumnFormula>
    </tableColumn>
    <tableColumn id="7" xr3:uid="{D7EFB688-0628-1F47-8BD7-ADCD92071228}" name="Email" dataDxfId="11" totalsRowDxfId="10">
      <calculatedColumnFormula>IF(_xlfn.XLOOKUP(C2,customers!$A$1:$A$1001,customers!$C$1:$C$1001,,0)=0,"",_xlfn.XLOOKUP(C2,customers!$A$1:$A$1001,customers!$C$1:$C$1001,,0))</calculatedColumnFormula>
    </tableColumn>
    <tableColumn id="8" xr3:uid="{ACA4F932-C764-2E49-B3A1-0457193C478C}" name="Country" dataDxfId="9" totalsRowDxfId="8">
      <calculatedColumnFormula>_xlfn.XLOOKUP(C2,customers!$A$1:$A$1001,customers!$G$1:$G$1001,,0)</calculatedColumnFormula>
    </tableColumn>
    <tableColumn id="9" xr3:uid="{4D22DBF1-0D36-D34A-9BF5-C88023AEB38F}" name="Coffee Type">
      <calculatedColumnFormula>INDEX(products!$A$1:$G$49,MATCH(orders!$D2,products!$A$1:$A$49,0),MATCH(orders!I$1,products!$A$1:$G$1,0))</calculatedColumnFormula>
    </tableColumn>
    <tableColumn id="10" xr3:uid="{E054F94E-2B9F-E24F-A47B-6C99B86DC736}" name="Roast Type">
      <calculatedColumnFormula>INDEX(products!$A$1:$G$49,MATCH(orders!$D2,products!$A$1:$A$49,0),MATCH(orders!J$1,products!$A$1:$G$1,0))</calculatedColumnFormula>
    </tableColumn>
    <tableColumn id="11" xr3:uid="{BDE1B171-9757-E14F-9129-C1B79F758001}" name="Size" dataDxfId="7">
      <calculatedColumnFormula>INDEX(products!$A$1:$G$49,MATCH(orders!$D2,products!$A$1:$A$49,0),MATCH(orders!K$1,products!$A$1:$G$1,0))</calculatedColumnFormula>
    </tableColumn>
    <tableColumn id="12" xr3:uid="{CF0840FB-8891-7246-9221-D7D19FD368BD}" name="Unit Price" dataDxfId="6" totalsRowDxfId="5" dataCellStyle="Currency">
      <calculatedColumnFormula>INDEX(products!$A$1:$G$49,MATCH(orders!$D2,products!$A$1:$A$49,0),MATCH(orders!L$1,products!$A$1:$G$1,0))</calculatedColumnFormula>
    </tableColumn>
    <tableColumn id="13" xr3:uid="{E0B1BC5B-A566-BC42-8D36-43B2FD23FC4B}" name="Sales">
      <calculatedColumnFormula>L2*E2</calculatedColumnFormula>
    </tableColumn>
    <tableColumn id="14" xr3:uid="{AD7EED78-DAB9-8444-BFF0-5B861BCDD4C1}" name="Coffee Type Name" dataDxfId="4" totalsRowDxfId="3">
      <calculatedColumnFormula>IF(I2="Rob","Robusta",IF(I2="Exc","Excelsa",IF(I2="Ara","Arabica",IF(I2="Lib","Liberica",""))))</calculatedColumnFormula>
    </tableColumn>
    <tableColumn id="15" xr3:uid="{DACDC181-F745-6043-B7C5-6E388A10D70F}" name="Roast Type Name" totalsRowFunction="count" dataDxfId="2" totalsRowDxfId="1">
      <calculatedColumnFormula>IF(J2="M","Medium",IF(J2="L","Light",IF(J2="D","Dark","")))</calculatedColumnFormula>
    </tableColumn>
    <tableColumn id="16" xr3:uid="{C68BC183-22DC-BA4D-9960-9A1480E93E6F}" name="Loyalty Card" dataDxfId="0">
      <calculatedColumnFormula>_xlfn.XLOOKUP(Orders_Table[[#This Row],[Customer ID]],customers!$A$1:$A$1001,customers!I1:I1001,,0)</calculatedColumnFormula>
    </tableColumn>
  </tableColumns>
  <tableStyleInfo name="TableStyleMedium3"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62B5F9-7C95-0B4A-B1D5-D9956E7DB76B}" sourceName="Order Date">
  <pivotTables>
    <pivotTable tabId="18" name="Total Sales"/>
    <pivotTable tabId="22" name="Total Sales"/>
    <pivotTable tabId="21" name="Total Sales"/>
  </pivotTables>
  <state minimalRefreshVersion="6" lastRefreshVersion="6" pivotCacheId="714236383" filterType="dateBetween">
    <selection startDate="2020-12-01T00:00:00" endDate="2021-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D925189-CBD6-C547-B3DB-637D1FE7F8EC}" cache="NativeTimeline_Order_Date" caption="Order Date" level="2" selectionLevel="2" scrollPosition="2020-11-18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D1" zoomScale="115" zoomScaleNormal="115" workbookViewId="0">
      <selection activeCell="P2" sqref="P2:P100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8.8320312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 customWidth="1"/>
    <col min="14" max="14" width="17.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f>L2*E2</f>
        <v>19.899999999999999</v>
      </c>
      <c r="N2" s="3" t="str">
        <f>IF(I2="Rob","Robusta",IF(I2="Exc","Excelsa",IF(I2="Ara","Arabica",IF(I2="Lib","Liberica",""))))</f>
        <v>Robusta</v>
      </c>
      <c r="O2" s="4" t="str">
        <f>IF(J2="M","Medium",IF(J2="L","Light",IF(J2="D","Dark","")))</f>
        <v>Medium</v>
      </c>
      <c r="P2" t="str">
        <f>_xlfn.XLOOKUP(Orders_Table[[#This Row],[Customer ID]],customers!$A$1:$A$1001,customers!I1:I1001,,0)</f>
        <v>Yes</v>
      </c>
    </row>
    <row r="3" spans="1:16" x14ac:dyDescent="0.2">
      <c r="A3" s="2" t="s">
        <v>490</v>
      </c>
      <c r="B3" s="5">
        <v>43713</v>
      </c>
      <c r="C3" s="2" t="s">
        <v>491</v>
      </c>
      <c r="D3" t="s">
        <v>6139</v>
      </c>
      <c r="E3" s="2">
        <v>5</v>
      </c>
      <c r="F3" s="2" t="str">
        <f>_xlfn.XLOOKUP(C3,customers!$A$1:$A$1001,customers!B2:B1002,,0)</f>
        <v>Piotr Bote</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f t="shared" ref="M3:M66" si="0">L3*E3</f>
        <v>41.25</v>
      </c>
      <c r="N3" s="3" t="str">
        <f t="shared" ref="N3:N66" si="1">IF(I3="Rob","Robusta",IF(I3="Exc","Excelsa",IF(I3="Ara","Arabica",IF(I3="Lib","Liberica",""))))</f>
        <v>Excelsa</v>
      </c>
      <c r="O3" s="4" t="str">
        <f t="shared" ref="O3:O66" si="2">IF(J3="M","Medium",IF(J3="L","Light",IF(J3="D","Dark","")))</f>
        <v>Medium</v>
      </c>
      <c r="P3" t="str">
        <f>_xlfn.XLOOKUP(Orders_Table[[#This Row],[Customer ID]],customers!$A$1:$A$1001,customers!I2:I1002,,0)</f>
        <v>No</v>
      </c>
    </row>
    <row r="4" spans="1:16" x14ac:dyDescent="0.2">
      <c r="A4" s="2" t="s">
        <v>501</v>
      </c>
      <c r="B4" s="5">
        <v>44364</v>
      </c>
      <c r="C4" s="2" t="s">
        <v>502</v>
      </c>
      <c r="D4" t="s">
        <v>6140</v>
      </c>
      <c r="E4" s="2">
        <v>1</v>
      </c>
      <c r="F4" s="2" t="str">
        <f>_xlfn.XLOOKUP(C4,customers!$A$1:$A$1001,customers!B3:B1003,,0)</f>
        <v>Christoffer O' Shea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f t="shared" si="0"/>
        <v>12.95</v>
      </c>
      <c r="N4" s="3" t="str">
        <f t="shared" si="1"/>
        <v>Arabica</v>
      </c>
      <c r="O4" s="4" t="str">
        <f t="shared" si="2"/>
        <v>Light</v>
      </c>
      <c r="P4" t="str">
        <f>_xlfn.XLOOKUP(Orders_Table[[#This Row],[Customer ID]],customers!$A$1:$A$1001,customers!I3:I1003,,0)</f>
        <v>No</v>
      </c>
    </row>
    <row r="5" spans="1:16" x14ac:dyDescent="0.2">
      <c r="A5" s="2" t="s">
        <v>512</v>
      </c>
      <c r="B5" s="5">
        <v>44392</v>
      </c>
      <c r="C5" s="2" t="s">
        <v>513</v>
      </c>
      <c r="D5" t="s">
        <v>6141</v>
      </c>
      <c r="E5" s="2">
        <v>2</v>
      </c>
      <c r="F5" s="2" t="str">
        <f>_xlfn.XLOOKUP(C5,customers!$A$1:$A$1001,customers!B4:B1004,,0)</f>
        <v>Melvin Wharfe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f t="shared" si="0"/>
        <v>27.5</v>
      </c>
      <c r="N5" s="3" t="str">
        <f t="shared" si="1"/>
        <v>Excelsa</v>
      </c>
      <c r="O5" s="4" t="str">
        <f t="shared" si="2"/>
        <v>Medium</v>
      </c>
      <c r="P5" t="str">
        <f>_xlfn.XLOOKUP(Orders_Table[[#This Row],[Customer ID]],customers!$A$1:$A$1001,customers!I4:I1004,,0)</f>
        <v>Yes</v>
      </c>
    </row>
    <row r="6" spans="1:16" x14ac:dyDescent="0.2">
      <c r="A6" s="2" t="s">
        <v>512</v>
      </c>
      <c r="B6" s="5">
        <v>44392</v>
      </c>
      <c r="C6" s="2" t="s">
        <v>513</v>
      </c>
      <c r="D6" t="s">
        <v>6142</v>
      </c>
      <c r="E6" s="2">
        <v>2</v>
      </c>
      <c r="F6" s="2" t="str">
        <f>_xlfn.XLOOKUP(C6,customers!$A$1:$A$1001,customers!B5:B1005,,0)</f>
        <v>Guthrey Petracci</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f t="shared" si="0"/>
        <v>54.969999999999992</v>
      </c>
      <c r="N6" s="3" t="str">
        <f t="shared" si="1"/>
        <v>Robusta</v>
      </c>
      <c r="O6" s="4" t="str">
        <f t="shared" si="2"/>
        <v>Light</v>
      </c>
      <c r="P6" t="str">
        <f>_xlfn.XLOOKUP(Orders_Table[[#This Row],[Customer ID]],customers!$A$1:$A$1001,customers!I5:I1005,,0)</f>
        <v>No</v>
      </c>
    </row>
    <row r="7" spans="1:16" x14ac:dyDescent="0.2">
      <c r="A7" s="2" t="s">
        <v>519</v>
      </c>
      <c r="B7" s="5">
        <v>44412</v>
      </c>
      <c r="C7" s="2" t="s">
        <v>520</v>
      </c>
      <c r="D7" t="s">
        <v>6143</v>
      </c>
      <c r="E7" s="2">
        <v>3</v>
      </c>
      <c r="F7" s="2" t="str">
        <f>_xlfn.XLOOKUP(C7,customers!$A$1:$A$1001,customers!B6:B1006,,0)</f>
        <v>Ferrell Ferber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f t="shared" si="0"/>
        <v>38.849999999999994</v>
      </c>
      <c r="N7" s="3" t="str">
        <f t="shared" si="1"/>
        <v>Liberica</v>
      </c>
      <c r="O7" s="4" t="str">
        <f t="shared" si="2"/>
        <v>Dark</v>
      </c>
      <c r="P7" t="str">
        <f>_xlfn.XLOOKUP(Orders_Table[[#This Row],[Customer ID]],customers!$A$1:$A$1001,customers!I6:I1006,,0)</f>
        <v>No</v>
      </c>
    </row>
    <row r="8" spans="1:16" x14ac:dyDescent="0.2">
      <c r="A8" s="2" t="s">
        <v>524</v>
      </c>
      <c r="B8" s="5">
        <v>44582</v>
      </c>
      <c r="C8" s="2" t="s">
        <v>525</v>
      </c>
      <c r="D8" t="s">
        <v>6144</v>
      </c>
      <c r="E8" s="2">
        <v>3</v>
      </c>
      <c r="F8" s="2" t="str">
        <f>_xlfn.XLOOKUP(C8,customers!$A$1:$A$1001,customers!B7:B1007,,0)</f>
        <v>Rosaleen Scholar</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f t="shared" si="0"/>
        <v>21.87</v>
      </c>
      <c r="N8" s="3" t="str">
        <f t="shared" si="1"/>
        <v>Excelsa</v>
      </c>
      <c r="O8" s="4" t="str">
        <f t="shared" si="2"/>
        <v>Dark</v>
      </c>
      <c r="P8" t="str">
        <f>_xlfn.XLOOKUP(Orders_Table[[#This Row],[Customer ID]],customers!$A$1:$A$1001,customers!I7:I1007,,0)</f>
        <v>No</v>
      </c>
    </row>
    <row r="9" spans="1:16" x14ac:dyDescent="0.2">
      <c r="A9" s="2" t="s">
        <v>530</v>
      </c>
      <c r="B9" s="5">
        <v>44701</v>
      </c>
      <c r="C9" s="2" t="s">
        <v>531</v>
      </c>
      <c r="D9" t="s">
        <v>6145</v>
      </c>
      <c r="E9" s="2">
        <v>1</v>
      </c>
      <c r="F9" s="2" t="str">
        <f>_xlfn.XLOOKUP(C9,customers!$A$1:$A$1001,customers!B8:B1008,,0)</f>
        <v>Patrice Trobe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f t="shared" si="0"/>
        <v>4.7549999999999999</v>
      </c>
      <c r="N9" s="3" t="str">
        <f t="shared" si="1"/>
        <v>Liberica</v>
      </c>
      <c r="O9" s="4" t="str">
        <f t="shared" si="2"/>
        <v>Light</v>
      </c>
      <c r="P9" t="str">
        <f>_xlfn.XLOOKUP(Orders_Table[[#This Row],[Customer ID]],customers!$A$1:$A$1001,customers!I8:I1008,,0)</f>
        <v>Yes</v>
      </c>
    </row>
    <row r="10" spans="1:16" x14ac:dyDescent="0.2">
      <c r="A10" s="2" t="s">
        <v>535</v>
      </c>
      <c r="B10" s="5">
        <v>43467</v>
      </c>
      <c r="C10" s="2" t="s">
        <v>536</v>
      </c>
      <c r="D10" t="s">
        <v>6146</v>
      </c>
      <c r="E10" s="2">
        <v>3</v>
      </c>
      <c r="F10" s="2" t="str">
        <f>_xlfn.XLOOKUP(C10,customers!$A$1:$A$1001,customers!B9:B1009,,0)</f>
        <v>Minni Alabaster</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f t="shared" si="0"/>
        <v>17.91</v>
      </c>
      <c r="N10" s="3" t="str">
        <f t="shared" si="1"/>
        <v>Robusta</v>
      </c>
      <c r="O10" s="4" t="str">
        <f t="shared" si="2"/>
        <v>Medium</v>
      </c>
      <c r="P10" t="str">
        <f>_xlfn.XLOOKUP(Orders_Table[[#This Row],[Customer ID]],customers!$A$1:$A$1001,customers!I9:I1009,,0)</f>
        <v>No</v>
      </c>
    </row>
    <row r="11" spans="1:16" x14ac:dyDescent="0.2">
      <c r="A11" s="2" t="s">
        <v>541</v>
      </c>
      <c r="B11" s="5">
        <v>43713</v>
      </c>
      <c r="C11" s="2" t="s">
        <v>542</v>
      </c>
      <c r="D11" t="s">
        <v>6146</v>
      </c>
      <c r="E11" s="2">
        <v>1</v>
      </c>
      <c r="F11" s="2" t="str">
        <f>_xlfn.XLOOKUP(C11,customers!$A$1:$A$1001,customers!B10:B1010,,0)</f>
        <v>Pall Redford</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f t="shared" si="0"/>
        <v>5.97</v>
      </c>
      <c r="N11" s="3" t="str">
        <f t="shared" si="1"/>
        <v>Robusta</v>
      </c>
      <c r="O11" s="4" t="str">
        <f t="shared" si="2"/>
        <v>Medium</v>
      </c>
      <c r="P11" t="str">
        <f>_xlfn.XLOOKUP(Orders_Table[[#This Row],[Customer ID]],customers!$A$1:$A$1001,customers!I10:I1010,,0)</f>
        <v>Yes</v>
      </c>
    </row>
    <row r="12" spans="1:16" x14ac:dyDescent="0.2">
      <c r="A12" s="2" t="s">
        <v>547</v>
      </c>
      <c r="B12" s="5">
        <v>44263</v>
      </c>
      <c r="C12" s="2" t="s">
        <v>548</v>
      </c>
      <c r="D12" t="s">
        <v>6147</v>
      </c>
      <c r="E12" s="2">
        <v>4</v>
      </c>
      <c r="F12" s="2" t="str">
        <f>_xlfn.XLOOKUP(C12,customers!$A$1:$A$1001,customers!B11:B1011,,0)</f>
        <v>Kendal Scardefield</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f t="shared" si="0"/>
        <v>39.799999999999997</v>
      </c>
      <c r="N12" s="3" t="str">
        <f t="shared" si="1"/>
        <v>Arabica</v>
      </c>
      <c r="O12" s="4" t="str">
        <f t="shared" si="2"/>
        <v>Dark</v>
      </c>
      <c r="P12" t="str">
        <f>_xlfn.XLOOKUP(Orders_Table[[#This Row],[Customer ID]],customers!$A$1:$A$1001,customers!I11:I1011,,0)</f>
        <v>Yes</v>
      </c>
    </row>
    <row r="13" spans="1:16" x14ac:dyDescent="0.2">
      <c r="A13" s="2" t="s">
        <v>553</v>
      </c>
      <c r="B13" s="5">
        <v>44132</v>
      </c>
      <c r="C13" s="2" t="s">
        <v>554</v>
      </c>
      <c r="D13" t="s">
        <v>6148</v>
      </c>
      <c r="E13" s="2">
        <v>5</v>
      </c>
      <c r="F13" s="2" t="str">
        <f>_xlfn.XLOOKUP(C13,customers!$A$1:$A$1001,customers!B12:B1012,,0)</f>
        <v>Annabel Antuk</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f t="shared" si="0"/>
        <v>170.77499999999998</v>
      </c>
      <c r="N13" s="3" t="str">
        <f t="shared" si="1"/>
        <v>Excelsa</v>
      </c>
      <c r="O13" s="4" t="str">
        <f t="shared" si="2"/>
        <v>Light</v>
      </c>
      <c r="P13" t="str">
        <f>_xlfn.XLOOKUP(Orders_Table[[#This Row],[Customer ID]],customers!$A$1:$A$1001,customers!I12:I1012,,0)</f>
        <v>Yes</v>
      </c>
    </row>
    <row r="14" spans="1:16" x14ac:dyDescent="0.2">
      <c r="A14" s="2" t="s">
        <v>559</v>
      </c>
      <c r="B14" s="5">
        <v>44744</v>
      </c>
      <c r="C14" s="2" t="s">
        <v>560</v>
      </c>
      <c r="D14" t="s">
        <v>6138</v>
      </c>
      <c r="E14" s="2">
        <v>5</v>
      </c>
      <c r="F14" s="2" t="str">
        <f>_xlfn.XLOOKUP(C14,customers!$A$1:$A$1001,customers!B13:B1013,,0)</f>
        <v>Chrisy Blofeld</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f t="shared" si="0"/>
        <v>49.75</v>
      </c>
      <c r="N14" s="3" t="str">
        <f t="shared" si="1"/>
        <v>Robusta</v>
      </c>
      <c r="O14" s="4" t="str">
        <f t="shared" si="2"/>
        <v>Medium</v>
      </c>
      <c r="P14" t="str">
        <f>_xlfn.XLOOKUP(Orders_Table[[#This Row],[Customer ID]],customers!$A$1:$A$1001,customers!I13:I1013,,0)</f>
        <v>No</v>
      </c>
    </row>
    <row r="15" spans="1:16" x14ac:dyDescent="0.2">
      <c r="A15" s="2" t="s">
        <v>565</v>
      </c>
      <c r="B15" s="5">
        <v>43973</v>
      </c>
      <c r="C15" s="2" t="s">
        <v>566</v>
      </c>
      <c r="D15" t="s">
        <v>6149</v>
      </c>
      <c r="E15" s="2">
        <v>2</v>
      </c>
      <c r="F15" s="2" t="str">
        <f>_xlfn.XLOOKUP(C15,customers!$A$1:$A$1001,customers!B14:B1014,,0)</f>
        <v>Selene Shales</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f t="shared" si="0"/>
        <v>41.169999999999995</v>
      </c>
      <c r="N15" s="3" t="str">
        <f t="shared" si="1"/>
        <v>Robusta</v>
      </c>
      <c r="O15" s="4" t="str">
        <f t="shared" si="2"/>
        <v>Dark</v>
      </c>
      <c r="P15" t="str">
        <f>_xlfn.XLOOKUP(Orders_Table[[#This Row],[Customer ID]],customers!$A$1:$A$1001,customers!I14:I1014,,0)</f>
        <v>Yes</v>
      </c>
    </row>
    <row r="16" spans="1:16" x14ac:dyDescent="0.2">
      <c r="A16" s="2" t="s">
        <v>570</v>
      </c>
      <c r="B16" s="5">
        <v>44656</v>
      </c>
      <c r="C16" s="2" t="s">
        <v>571</v>
      </c>
      <c r="D16" t="s">
        <v>6150</v>
      </c>
      <c r="E16" s="2">
        <v>3</v>
      </c>
      <c r="F16" s="2" t="str">
        <f>_xlfn.XLOOKUP(C16,customers!$A$1:$A$1001,customers!B15:B1015,,0)</f>
        <v>Theresita Newbury</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f t="shared" si="0"/>
        <v>11.654999999999999</v>
      </c>
      <c r="N16" s="3" t="str">
        <f t="shared" si="1"/>
        <v>Liberica</v>
      </c>
      <c r="O16" s="4" t="str">
        <f t="shared" si="2"/>
        <v>Dark</v>
      </c>
      <c r="P16" t="str">
        <f>_xlfn.XLOOKUP(Orders_Table[[#This Row],[Customer ID]],customers!$A$1:$A$1001,customers!I15:I1015,,0)</f>
        <v>No</v>
      </c>
    </row>
    <row r="17" spans="1:16" x14ac:dyDescent="0.2">
      <c r="A17" s="2" t="s">
        <v>576</v>
      </c>
      <c r="B17" s="5">
        <v>44719</v>
      </c>
      <c r="C17" s="2" t="s">
        <v>577</v>
      </c>
      <c r="D17" t="s">
        <v>6151</v>
      </c>
      <c r="E17" s="2">
        <v>5</v>
      </c>
      <c r="F17" s="2" t="str">
        <f>_xlfn.XLOOKUP(C17,customers!$A$1:$A$1001,customers!B16:B1016,,0)</f>
        <v>Adrian Swaine</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f t="shared" si="0"/>
        <v>114.42499999999998</v>
      </c>
      <c r="N17" s="3" t="str">
        <f t="shared" si="1"/>
        <v>Robusta</v>
      </c>
      <c r="O17" s="4" t="str">
        <f t="shared" si="2"/>
        <v>Medium</v>
      </c>
      <c r="P17" t="str">
        <f>_xlfn.XLOOKUP(Orders_Table[[#This Row],[Customer ID]],customers!$A$1:$A$1001,customers!I16:I1016,,0)</f>
        <v>No</v>
      </c>
    </row>
    <row r="18" spans="1:16" x14ac:dyDescent="0.2">
      <c r="A18" s="2" t="s">
        <v>581</v>
      </c>
      <c r="B18" s="5">
        <v>43544</v>
      </c>
      <c r="C18" s="2" t="s">
        <v>582</v>
      </c>
      <c r="D18" t="s">
        <v>6152</v>
      </c>
      <c r="E18" s="2">
        <v>6</v>
      </c>
      <c r="F18" s="2" t="str">
        <f>_xlfn.XLOOKUP(C18,customers!$A$1:$A$1001,customers!B17:B1017,,0)</f>
        <v>Nelly Basezzi</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f t="shared" si="0"/>
        <v>20.25</v>
      </c>
      <c r="N18" s="3" t="str">
        <f t="shared" si="1"/>
        <v>Arabica</v>
      </c>
      <c r="O18" s="4" t="str">
        <f t="shared" si="2"/>
        <v>Medium</v>
      </c>
      <c r="P18" t="str">
        <f>_xlfn.XLOOKUP(Orders_Table[[#This Row],[Customer ID]],customers!$A$1:$A$1001,customers!I17:I1017,,0)</f>
        <v>Yes</v>
      </c>
    </row>
    <row r="19" spans="1:16" x14ac:dyDescent="0.2">
      <c r="A19" s="2" t="s">
        <v>587</v>
      </c>
      <c r="B19" s="5">
        <v>43757</v>
      </c>
      <c r="C19" s="2" t="s">
        <v>588</v>
      </c>
      <c r="D19" t="s">
        <v>6140</v>
      </c>
      <c r="E19" s="2">
        <v>6</v>
      </c>
      <c r="F19" s="2" t="str">
        <f>_xlfn.XLOOKUP(C19,customers!$A$1:$A$1001,customers!B18:B1018,,0)</f>
        <v>Una Welberry</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f t="shared" si="0"/>
        <v>77.699999999999989</v>
      </c>
      <c r="N19" s="3" t="str">
        <f t="shared" si="1"/>
        <v>Arabica</v>
      </c>
      <c r="O19" s="4" t="str">
        <f t="shared" si="2"/>
        <v>Light</v>
      </c>
      <c r="P19" t="str">
        <f>_xlfn.XLOOKUP(Orders_Table[[#This Row],[Customer ID]],customers!$A$1:$A$1001,customers!I18:I1018,,0)</f>
        <v>Yes</v>
      </c>
    </row>
    <row r="20" spans="1:16" x14ac:dyDescent="0.2">
      <c r="A20" s="2" t="s">
        <v>593</v>
      </c>
      <c r="B20" s="5">
        <v>43629</v>
      </c>
      <c r="C20" s="2" t="s">
        <v>594</v>
      </c>
      <c r="D20" t="s">
        <v>6149</v>
      </c>
      <c r="E20" s="2">
        <v>4</v>
      </c>
      <c r="F20" s="2" t="str">
        <f>_xlfn.XLOOKUP(C20,customers!$A$1:$A$1001,customers!B19:B1019,,0)</f>
        <v>Zorina Ponting</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f t="shared" si="0"/>
        <v>82.339999999999989</v>
      </c>
      <c r="N20" s="3" t="str">
        <f t="shared" si="1"/>
        <v>Robusta</v>
      </c>
      <c r="O20" s="4" t="str">
        <f t="shared" si="2"/>
        <v>Dark</v>
      </c>
      <c r="P20" t="str">
        <f>_xlfn.XLOOKUP(Orders_Table[[#This Row],[Customer ID]],customers!$A$1:$A$1001,customers!I19:I1019,,0)</f>
        <v>No</v>
      </c>
    </row>
    <row r="21" spans="1:16" x14ac:dyDescent="0.2">
      <c r="A21" s="2" t="s">
        <v>598</v>
      </c>
      <c r="B21" s="5">
        <v>44169</v>
      </c>
      <c r="C21" s="2" t="s">
        <v>599</v>
      </c>
      <c r="D21" t="s">
        <v>6152</v>
      </c>
      <c r="E21" s="2">
        <v>5</v>
      </c>
      <c r="F21" s="2" t="str">
        <f>_xlfn.XLOOKUP(C21,customers!$A$1:$A$1001,customers!B20:B1020,,0)</f>
        <v>Dorie de la Tremoille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f t="shared" si="0"/>
        <v>16.875</v>
      </c>
      <c r="N21" s="3" t="str">
        <f t="shared" si="1"/>
        <v>Arabica</v>
      </c>
      <c r="O21" s="4" t="str">
        <f t="shared" si="2"/>
        <v>Medium</v>
      </c>
      <c r="P21" t="str">
        <f>_xlfn.XLOOKUP(Orders_Table[[#This Row],[Customer ID]],customers!$A$1:$A$1001,customers!I20:I1020,,0)</f>
        <v>No</v>
      </c>
    </row>
    <row r="22" spans="1:16" x14ac:dyDescent="0.2">
      <c r="A22" s="2" t="s">
        <v>598</v>
      </c>
      <c r="B22" s="5">
        <v>44169</v>
      </c>
      <c r="C22" s="2" t="s">
        <v>599</v>
      </c>
      <c r="D22" t="s">
        <v>6153</v>
      </c>
      <c r="E22" s="2">
        <v>4</v>
      </c>
      <c r="F22" s="2" t="str">
        <f>_xlfn.XLOOKUP(C22,customers!$A$1:$A$1001,customers!B21:B1021,,0)</f>
        <v>Hy Zanetto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f t="shared" si="0"/>
        <v>14.58</v>
      </c>
      <c r="N22" s="3" t="str">
        <f t="shared" si="1"/>
        <v>Excelsa</v>
      </c>
      <c r="O22" s="4" t="str">
        <f t="shared" si="2"/>
        <v>Dark</v>
      </c>
      <c r="P22" t="str">
        <f>_xlfn.XLOOKUP(Orders_Table[[#This Row],[Customer ID]],customers!$A$1:$A$1001,customers!I21:I1021,,0)</f>
        <v>Yes</v>
      </c>
    </row>
    <row r="23" spans="1:16" x14ac:dyDescent="0.2">
      <c r="A23" s="2" t="s">
        <v>608</v>
      </c>
      <c r="B23" s="5">
        <v>44169</v>
      </c>
      <c r="C23" s="2" t="s">
        <v>609</v>
      </c>
      <c r="D23" t="s">
        <v>6154</v>
      </c>
      <c r="E23" s="2">
        <v>6</v>
      </c>
      <c r="F23" s="2" t="str">
        <f>_xlfn.XLOOKUP(C23,customers!$A$1:$A$1001,customers!B22:B1022,,0)</f>
        <v>Abigail Tolworthy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f t="shared" si="0"/>
        <v>17.91</v>
      </c>
      <c r="N23" s="3" t="str">
        <f t="shared" si="1"/>
        <v>Arabica</v>
      </c>
      <c r="O23" s="4" t="str">
        <f t="shared" si="2"/>
        <v>Dark</v>
      </c>
      <c r="P23" t="str">
        <f>_xlfn.XLOOKUP(Orders_Table[[#This Row],[Customer ID]],customers!$A$1:$A$1001,customers!I22:I1022,,0)</f>
        <v>Yes</v>
      </c>
    </row>
    <row r="24" spans="1:16" x14ac:dyDescent="0.2">
      <c r="A24" s="2" t="s">
        <v>614</v>
      </c>
      <c r="B24" s="5">
        <v>44218</v>
      </c>
      <c r="C24" s="2" t="s">
        <v>615</v>
      </c>
      <c r="D24" t="s">
        <v>6151</v>
      </c>
      <c r="E24" s="2">
        <v>4</v>
      </c>
      <c r="F24" s="2" t="str">
        <f>_xlfn.XLOOKUP(C24,customers!$A$1:$A$1001,customers!B23:B1023,,0)</f>
        <v>Olag Baudassi</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f t="shared" si="0"/>
        <v>91.539999999999992</v>
      </c>
      <c r="N24" s="3" t="str">
        <f t="shared" si="1"/>
        <v>Robusta</v>
      </c>
      <c r="O24" s="4" t="str">
        <f t="shared" si="2"/>
        <v>Medium</v>
      </c>
      <c r="P24" t="str">
        <f>_xlfn.XLOOKUP(Orders_Table[[#This Row],[Customer ID]],customers!$A$1:$A$1001,customers!I23:I1023,,0)</f>
        <v>Yes</v>
      </c>
    </row>
    <row r="25" spans="1:16" x14ac:dyDescent="0.2">
      <c r="A25" s="2" t="s">
        <v>620</v>
      </c>
      <c r="B25" s="5">
        <v>44603</v>
      </c>
      <c r="C25" s="2" t="s">
        <v>621</v>
      </c>
      <c r="D25" t="s">
        <v>6154</v>
      </c>
      <c r="E25" s="2">
        <v>4</v>
      </c>
      <c r="F25" s="2" t="str">
        <f>_xlfn.XLOOKUP(C25,customers!$A$1:$A$1001,customers!B24:B1024,,0)</f>
        <v>Donna Baskeyfied</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f t="shared" si="0"/>
        <v>11.94</v>
      </c>
      <c r="N25" s="3" t="str">
        <f t="shared" si="1"/>
        <v>Arabica</v>
      </c>
      <c r="O25" s="4" t="str">
        <f t="shared" si="2"/>
        <v>Dark</v>
      </c>
      <c r="P25" t="str">
        <f>_xlfn.XLOOKUP(Orders_Table[[#This Row],[Customer ID]],customers!$A$1:$A$1001,customers!I24:I1024,,0)</f>
        <v>Yes</v>
      </c>
    </row>
    <row r="26" spans="1:16" x14ac:dyDescent="0.2">
      <c r="A26" s="2" t="s">
        <v>626</v>
      </c>
      <c r="B26" s="5">
        <v>44454</v>
      </c>
      <c r="C26" s="2" t="s">
        <v>627</v>
      </c>
      <c r="D26" t="s">
        <v>6155</v>
      </c>
      <c r="E26" s="2">
        <v>1</v>
      </c>
      <c r="F26" s="2" t="str">
        <f>_xlfn.XLOOKUP(C26,customers!$A$1:$A$1001,customers!B25:B1025,,0)</f>
        <v>Raynor McGilvary</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f t="shared" si="0"/>
        <v>11.25</v>
      </c>
      <c r="N26" s="3" t="str">
        <f t="shared" si="1"/>
        <v>Arabica</v>
      </c>
      <c r="O26" s="4" t="str">
        <f t="shared" si="2"/>
        <v>Medium</v>
      </c>
      <c r="P26" t="str">
        <f>_xlfn.XLOOKUP(Orders_Table[[#This Row],[Customer ID]],customers!$A$1:$A$1001,customers!I25:I1025,,0)</f>
        <v>No</v>
      </c>
    </row>
    <row r="27" spans="1:16" x14ac:dyDescent="0.2">
      <c r="A27" s="2" t="s">
        <v>632</v>
      </c>
      <c r="B27" s="5">
        <v>44128</v>
      </c>
      <c r="C27" s="2" t="s">
        <v>633</v>
      </c>
      <c r="D27" t="s">
        <v>6156</v>
      </c>
      <c r="E27" s="2">
        <v>3</v>
      </c>
      <c r="F27" s="2" t="str">
        <f>_xlfn.XLOOKUP(C27,customers!$A$1:$A$1001,customers!B26:B1026,,0)</f>
        <v>Inger Bouldon</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f t="shared" si="0"/>
        <v>12.375</v>
      </c>
      <c r="N27" s="3" t="str">
        <f t="shared" si="1"/>
        <v>Excelsa</v>
      </c>
      <c r="O27" s="4" t="str">
        <f t="shared" si="2"/>
        <v>Medium</v>
      </c>
      <c r="P27" t="str">
        <f>_xlfn.XLOOKUP(Orders_Table[[#This Row],[Customer ID]],customers!$A$1:$A$1001,customers!I26:I1026,,0)</f>
        <v>No</v>
      </c>
    </row>
    <row r="28" spans="1:16" x14ac:dyDescent="0.2">
      <c r="A28" s="2" t="s">
        <v>637</v>
      </c>
      <c r="B28" s="5">
        <v>43516</v>
      </c>
      <c r="C28" s="2" t="s">
        <v>638</v>
      </c>
      <c r="D28" t="s">
        <v>6157</v>
      </c>
      <c r="E28" s="2">
        <v>4</v>
      </c>
      <c r="F28" s="2" t="str">
        <f>_xlfn.XLOOKUP(C28,customers!$A$1:$A$1001,customers!B27:B1027,,0)</f>
        <v>Hartley Mattioli</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f t="shared" si="0"/>
        <v>27</v>
      </c>
      <c r="N28" s="3" t="str">
        <f t="shared" si="1"/>
        <v>Arabica</v>
      </c>
      <c r="O28" s="4" t="str">
        <f t="shared" si="2"/>
        <v>Medium</v>
      </c>
      <c r="P28" t="str">
        <f>_xlfn.XLOOKUP(Orders_Table[[#This Row],[Customer ID]],customers!$A$1:$A$1001,customers!I27:I1027,,0)</f>
        <v>No</v>
      </c>
    </row>
    <row r="29" spans="1:16" x14ac:dyDescent="0.2">
      <c r="A29" s="2" t="s">
        <v>643</v>
      </c>
      <c r="B29" s="5">
        <v>43746</v>
      </c>
      <c r="C29" s="2" t="s">
        <v>644</v>
      </c>
      <c r="D29" t="s">
        <v>6152</v>
      </c>
      <c r="E29" s="2">
        <v>5</v>
      </c>
      <c r="F29" s="2" t="str">
        <f>_xlfn.XLOOKUP(C29,customers!$A$1:$A$1001,customers!B28:B1028,,0)</f>
        <v>Archambault Gillard</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f t="shared" si="0"/>
        <v>16.875</v>
      </c>
      <c r="N29" s="3" t="str">
        <f t="shared" si="1"/>
        <v>Arabica</v>
      </c>
      <c r="O29" s="4" t="str">
        <f t="shared" si="2"/>
        <v>Medium</v>
      </c>
      <c r="P29" t="str">
        <f>_xlfn.XLOOKUP(Orders_Table[[#This Row],[Customer ID]],customers!$A$1:$A$1001,customers!I28:I1028,,0)</f>
        <v>No</v>
      </c>
    </row>
    <row r="30" spans="1:16" x14ac:dyDescent="0.2">
      <c r="A30" s="2" t="s">
        <v>649</v>
      </c>
      <c r="B30" s="5">
        <v>44775</v>
      </c>
      <c r="C30" s="2" t="s">
        <v>650</v>
      </c>
      <c r="D30" t="s">
        <v>6158</v>
      </c>
      <c r="E30" s="2">
        <v>3</v>
      </c>
      <c r="F30" s="2" t="str">
        <f>_xlfn.XLOOKUP(C30,customers!$A$1:$A$1001,customers!B29:B1029,,0)</f>
        <v>Theda Grizard</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f t="shared" si="0"/>
        <v>17.91</v>
      </c>
      <c r="N30" s="3" t="str">
        <f t="shared" si="1"/>
        <v>Arabica</v>
      </c>
      <c r="O30" s="4" t="str">
        <f t="shared" si="2"/>
        <v>Dark</v>
      </c>
      <c r="P30" t="str">
        <f>_xlfn.XLOOKUP(Orders_Table[[#This Row],[Customer ID]],customers!$A$1:$A$1001,customers!I29:I1029,,0)</f>
        <v>Yes</v>
      </c>
    </row>
    <row r="31" spans="1:16" x14ac:dyDescent="0.2">
      <c r="A31" s="2" t="s">
        <v>655</v>
      </c>
      <c r="B31" s="5">
        <v>43516</v>
      </c>
      <c r="C31" s="2" t="s">
        <v>656</v>
      </c>
      <c r="D31" t="s">
        <v>6147</v>
      </c>
      <c r="E31" s="2">
        <v>4</v>
      </c>
      <c r="F31" s="2" t="str">
        <f>_xlfn.XLOOKUP(C31,customers!$A$1:$A$1001,customers!B30:B1030,,0)</f>
        <v>Willa Rolling</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f t="shared" si="0"/>
        <v>39.799999999999997</v>
      </c>
      <c r="N31" s="3" t="str">
        <f t="shared" si="1"/>
        <v>Arabica</v>
      </c>
      <c r="O31" s="4" t="str">
        <f t="shared" si="2"/>
        <v>Dark</v>
      </c>
      <c r="P31" t="str">
        <f>_xlfn.XLOOKUP(Orders_Table[[#This Row],[Customer ID]],customers!$A$1:$A$1001,customers!I30:I1030,,0)</f>
        <v>Yes</v>
      </c>
    </row>
    <row r="32" spans="1:16" x14ac:dyDescent="0.2">
      <c r="A32" s="2" t="s">
        <v>661</v>
      </c>
      <c r="B32" s="5">
        <v>44464</v>
      </c>
      <c r="C32" s="2" t="s">
        <v>662</v>
      </c>
      <c r="D32" t="s">
        <v>6159</v>
      </c>
      <c r="E32" s="2">
        <v>5</v>
      </c>
      <c r="F32" s="2" t="str">
        <f>_xlfn.XLOOKUP(C32,customers!$A$1:$A$1001,customers!B31:B1031,,0)</f>
        <v>Correy Cottingham</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f t="shared" si="0"/>
        <v>21.825000000000003</v>
      </c>
      <c r="N32" s="3" t="str">
        <f t="shared" si="1"/>
        <v>Liberica</v>
      </c>
      <c r="O32" s="4" t="str">
        <f t="shared" si="2"/>
        <v>Medium</v>
      </c>
      <c r="P32" t="str">
        <f>_xlfn.XLOOKUP(Orders_Table[[#This Row],[Customer ID]],customers!$A$1:$A$1001,customers!I31:I1031,,0)</f>
        <v>No</v>
      </c>
    </row>
    <row r="33" spans="1:16" x14ac:dyDescent="0.2">
      <c r="A33" s="2" t="s">
        <v>661</v>
      </c>
      <c r="B33" s="5">
        <v>44464</v>
      </c>
      <c r="C33" s="2" t="s">
        <v>662</v>
      </c>
      <c r="D33" t="s">
        <v>6158</v>
      </c>
      <c r="E33" s="2">
        <v>6</v>
      </c>
      <c r="F33" s="2" t="str">
        <f>_xlfn.XLOOKUP(C33,customers!$A$1:$A$1001,customers!B32:B1032,,0)</f>
        <v>Pammi Endacott</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f t="shared" si="0"/>
        <v>35.82</v>
      </c>
      <c r="N33" s="3" t="str">
        <f t="shared" si="1"/>
        <v>Arabica</v>
      </c>
      <c r="O33" s="4" t="str">
        <f t="shared" si="2"/>
        <v>Dark</v>
      </c>
      <c r="P33" t="str">
        <f>_xlfn.XLOOKUP(Orders_Table[[#This Row],[Customer ID]],customers!$A$1:$A$1001,customers!I32:I1032,,0)</f>
        <v>Yes</v>
      </c>
    </row>
    <row r="34" spans="1:16" x14ac:dyDescent="0.2">
      <c r="A34" s="2" t="s">
        <v>661</v>
      </c>
      <c r="B34" s="5">
        <v>44464</v>
      </c>
      <c r="C34" s="2" t="s">
        <v>662</v>
      </c>
      <c r="D34" t="s">
        <v>6160</v>
      </c>
      <c r="E34" s="2">
        <v>6</v>
      </c>
      <c r="F34" s="2" t="str">
        <f>_xlfn.XLOOKUP(C34,customers!$A$1:$A$1001,customers!B33:B1033,,0)</f>
        <v>Nona Linklater</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f t="shared" si="0"/>
        <v>52.38</v>
      </c>
      <c r="N34" s="3" t="str">
        <f t="shared" si="1"/>
        <v>Liberica</v>
      </c>
      <c r="O34" s="4" t="str">
        <f t="shared" si="2"/>
        <v>Medium</v>
      </c>
      <c r="P34" t="str">
        <f>_xlfn.XLOOKUP(Orders_Table[[#This Row],[Customer ID]],customers!$A$1:$A$1001,customers!I33:I1033,,0)</f>
        <v>Yes</v>
      </c>
    </row>
    <row r="35" spans="1:16" x14ac:dyDescent="0.2">
      <c r="A35" s="2" t="s">
        <v>676</v>
      </c>
      <c r="B35" s="5">
        <v>44394</v>
      </c>
      <c r="C35" s="2" t="s">
        <v>677</v>
      </c>
      <c r="D35" t="s">
        <v>6145</v>
      </c>
      <c r="E35" s="2">
        <v>5</v>
      </c>
      <c r="F35" s="2" t="str">
        <f>_xlfn.XLOOKUP(C35,customers!$A$1:$A$1001,customers!B34:B1034,,0)</f>
        <v>Belvia Umpleby</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f t="shared" si="0"/>
        <v>23.774999999999999</v>
      </c>
      <c r="N35" s="3" t="str">
        <f t="shared" si="1"/>
        <v>Liberica</v>
      </c>
      <c r="O35" s="4" t="str">
        <f t="shared" si="2"/>
        <v>Light</v>
      </c>
      <c r="P35" t="str">
        <f>_xlfn.XLOOKUP(Orders_Table[[#This Row],[Customer ID]],customers!$A$1:$A$1001,customers!I34:I1034,,0)</f>
        <v>Yes</v>
      </c>
    </row>
    <row r="36" spans="1:16" x14ac:dyDescent="0.2">
      <c r="A36" s="2" t="s">
        <v>681</v>
      </c>
      <c r="B36" s="5">
        <v>44011</v>
      </c>
      <c r="C36" s="2" t="s">
        <v>682</v>
      </c>
      <c r="D36" t="s">
        <v>6161</v>
      </c>
      <c r="E36" s="2">
        <v>6</v>
      </c>
      <c r="F36" s="2" t="str">
        <f>_xlfn.XLOOKUP(C36,customers!$A$1:$A$1001,customers!B35:B1035,,0)</f>
        <v>Hayward Goulter</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f t="shared" si="0"/>
        <v>57.06</v>
      </c>
      <c r="N36" s="3" t="str">
        <f t="shared" si="1"/>
        <v>Liberica</v>
      </c>
      <c r="O36" s="4" t="str">
        <f t="shared" si="2"/>
        <v>Light</v>
      </c>
      <c r="P36" t="str">
        <f>_xlfn.XLOOKUP(Orders_Table[[#This Row],[Customer ID]],customers!$A$1:$A$1001,customers!I35:I1035,,0)</f>
        <v>No</v>
      </c>
    </row>
    <row r="37" spans="1:16" x14ac:dyDescent="0.2">
      <c r="A37" s="2" t="s">
        <v>687</v>
      </c>
      <c r="B37" s="5">
        <v>44348</v>
      </c>
      <c r="C37" s="2" t="s">
        <v>688</v>
      </c>
      <c r="D37" t="s">
        <v>6158</v>
      </c>
      <c r="E37" s="2">
        <v>6</v>
      </c>
      <c r="F37" s="2" t="str">
        <f>_xlfn.XLOOKUP(C37,customers!$A$1:$A$1001,customers!B36:B1036,,0)</f>
        <v>Shannon List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f t="shared" si="0"/>
        <v>35.82</v>
      </c>
      <c r="N37" s="3" t="str">
        <f t="shared" si="1"/>
        <v>Arabica</v>
      </c>
      <c r="O37" s="4" t="str">
        <f t="shared" si="2"/>
        <v>Dark</v>
      </c>
      <c r="P37" t="str">
        <f>_xlfn.XLOOKUP(Orders_Table[[#This Row],[Customer ID]],customers!$A$1:$A$1001,customers!I36:I1036,,0)</f>
        <v>No</v>
      </c>
    </row>
    <row r="38" spans="1:16" x14ac:dyDescent="0.2">
      <c r="A38" s="2" t="s">
        <v>693</v>
      </c>
      <c r="B38" s="5">
        <v>44233</v>
      </c>
      <c r="C38" s="2" t="s">
        <v>694</v>
      </c>
      <c r="D38" t="s">
        <v>6159</v>
      </c>
      <c r="E38" s="2">
        <v>2</v>
      </c>
      <c r="F38" s="2" t="str">
        <f>_xlfn.XLOOKUP(C38,customers!$A$1:$A$1001,customers!B37:B1037,,0)</f>
        <v>Aurlie McCarl</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f t="shared" si="0"/>
        <v>8.73</v>
      </c>
      <c r="N38" s="3" t="str">
        <f t="shared" si="1"/>
        <v>Liberica</v>
      </c>
      <c r="O38" s="4" t="str">
        <f t="shared" si="2"/>
        <v>Medium</v>
      </c>
      <c r="P38" t="str">
        <f>_xlfn.XLOOKUP(Orders_Table[[#This Row],[Customer ID]],customers!$A$1:$A$1001,customers!I37:I1037,,0)</f>
        <v>No</v>
      </c>
    </row>
    <row r="39" spans="1:16" x14ac:dyDescent="0.2">
      <c r="A39" s="2" t="s">
        <v>699</v>
      </c>
      <c r="B39" s="5">
        <v>43580</v>
      </c>
      <c r="C39" s="2" t="s">
        <v>700</v>
      </c>
      <c r="D39" t="s">
        <v>6161</v>
      </c>
      <c r="E39" s="2">
        <v>3</v>
      </c>
      <c r="F39" s="2" t="str">
        <f>_xlfn.XLOOKUP(C39,customers!$A$1:$A$1001,customers!B38:B1038,,0)</f>
        <v>Jennifer Rangall</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f t="shared" si="0"/>
        <v>28.53</v>
      </c>
      <c r="N39" s="3" t="str">
        <f t="shared" si="1"/>
        <v>Liberica</v>
      </c>
      <c r="O39" s="4" t="str">
        <f t="shared" si="2"/>
        <v>Light</v>
      </c>
      <c r="P39" t="str">
        <f>_xlfn.XLOOKUP(Orders_Table[[#This Row],[Customer ID]],customers!$A$1:$A$1001,customers!I38:I1038,,0)</f>
        <v>Yes</v>
      </c>
    </row>
    <row r="40" spans="1:16" x14ac:dyDescent="0.2">
      <c r="A40" s="2" t="s">
        <v>705</v>
      </c>
      <c r="B40" s="5">
        <v>43946</v>
      </c>
      <c r="C40" s="2" t="s">
        <v>706</v>
      </c>
      <c r="D40" t="s">
        <v>6151</v>
      </c>
      <c r="E40" s="2">
        <v>5</v>
      </c>
      <c r="F40" s="2" t="str">
        <f>_xlfn.XLOOKUP(C40,customers!$A$1:$A$1001,customers!B39:B1039,,0)</f>
        <v>Melania Beadle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f t="shared" si="0"/>
        <v>114.42499999999998</v>
      </c>
      <c r="N40" s="3" t="str">
        <f t="shared" si="1"/>
        <v>Robusta</v>
      </c>
      <c r="O40" s="4" t="str">
        <f t="shared" si="2"/>
        <v>Medium</v>
      </c>
      <c r="P40" t="str">
        <f>_xlfn.XLOOKUP(Orders_Table[[#This Row],[Customer ID]],customers!$A$1:$A$1001,customers!I39:I1039,,0)</f>
        <v>Yes</v>
      </c>
    </row>
    <row r="41" spans="1:16" x14ac:dyDescent="0.2">
      <c r="A41" s="2" t="s">
        <v>711</v>
      </c>
      <c r="B41" s="5">
        <v>44524</v>
      </c>
      <c r="C41" s="2" t="s">
        <v>712</v>
      </c>
      <c r="D41" t="s">
        <v>6138</v>
      </c>
      <c r="E41" s="2">
        <v>6</v>
      </c>
      <c r="F41" s="2" t="str">
        <f>_xlfn.XLOOKUP(C41,customers!$A$1:$A$1001,customers!B40:B1040,,0)</f>
        <v>Lothaire Mizzi</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f t="shared" si="0"/>
        <v>59.699999999999996</v>
      </c>
      <c r="N41" s="3" t="str">
        <f t="shared" si="1"/>
        <v>Robusta</v>
      </c>
      <c r="O41" s="4" t="str">
        <f t="shared" si="2"/>
        <v>Medium</v>
      </c>
      <c r="P41" t="str">
        <f>_xlfn.XLOOKUP(Orders_Table[[#This Row],[Customer ID]],customers!$A$1:$A$1001,customers!I40:I1040,,0)</f>
        <v>Yes</v>
      </c>
    </row>
    <row r="42" spans="1:16" x14ac:dyDescent="0.2">
      <c r="A42" s="2" t="s">
        <v>715</v>
      </c>
      <c r="B42" s="5">
        <v>44305</v>
      </c>
      <c r="C42" s="2" t="s">
        <v>716</v>
      </c>
      <c r="D42" t="s">
        <v>6162</v>
      </c>
      <c r="E42" s="2">
        <v>3</v>
      </c>
      <c r="F42" s="2" t="str">
        <f>_xlfn.XLOOKUP(C42,customers!$A$1:$A$1001,customers!B41:B1041,,0)</f>
        <v>Ami Arnow</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f t="shared" si="0"/>
        <v>43.650000000000006</v>
      </c>
      <c r="N42" s="3" t="str">
        <f t="shared" si="1"/>
        <v>Liberica</v>
      </c>
      <c r="O42" s="4" t="str">
        <f t="shared" si="2"/>
        <v>Medium</v>
      </c>
      <c r="P42" t="str">
        <f>_xlfn.XLOOKUP(Orders_Table[[#This Row],[Customer ID]],customers!$A$1:$A$1001,customers!I41:I1041,,0)</f>
        <v>Yes</v>
      </c>
    </row>
    <row r="43" spans="1:16" x14ac:dyDescent="0.2">
      <c r="A43" s="2" t="s">
        <v>720</v>
      </c>
      <c r="B43" s="5">
        <v>44749</v>
      </c>
      <c r="C43" s="2" t="s">
        <v>721</v>
      </c>
      <c r="D43" t="s">
        <v>6153</v>
      </c>
      <c r="E43" s="2">
        <v>2</v>
      </c>
      <c r="F43" s="2" t="str">
        <f>_xlfn.XLOOKUP(C43,customers!$A$1:$A$1001,customers!B42:B1042,,0)</f>
        <v>Bunny Naulls</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f t="shared" si="0"/>
        <v>7.29</v>
      </c>
      <c r="N43" s="3" t="str">
        <f t="shared" si="1"/>
        <v>Excelsa</v>
      </c>
      <c r="O43" s="4" t="str">
        <f t="shared" si="2"/>
        <v>Dark</v>
      </c>
      <c r="P43" t="str">
        <f>_xlfn.XLOOKUP(Orders_Table[[#This Row],[Customer ID]],customers!$A$1:$A$1001,customers!I42:I1042,,0)</f>
        <v>Yes</v>
      </c>
    </row>
    <row r="44" spans="1:16" x14ac:dyDescent="0.2">
      <c r="A44" s="2" t="s">
        <v>726</v>
      </c>
      <c r="B44" s="5">
        <v>43607</v>
      </c>
      <c r="C44" s="2" t="s">
        <v>727</v>
      </c>
      <c r="D44" t="s">
        <v>6163</v>
      </c>
      <c r="E44" s="2">
        <v>3</v>
      </c>
      <c r="F44" s="2" t="str">
        <f>_xlfn.XLOOKUP(C44,customers!$A$1:$A$1001,customers!B43:B1043,,0)</f>
        <v>Zaccaria Sherewood</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f t="shared" si="0"/>
        <v>8.0549999999999997</v>
      </c>
      <c r="N44" s="3" t="str">
        <f t="shared" si="1"/>
        <v>Robusta</v>
      </c>
      <c r="O44" s="4" t="str">
        <f t="shared" si="2"/>
        <v>Dark</v>
      </c>
      <c r="P44" t="str">
        <f>_xlfn.XLOOKUP(Orders_Table[[#This Row],[Customer ID]],customers!$A$1:$A$1001,customers!I43:I1043,,0)</f>
        <v>No</v>
      </c>
    </row>
    <row r="45" spans="1:16" x14ac:dyDescent="0.2">
      <c r="A45" s="2" t="s">
        <v>733</v>
      </c>
      <c r="B45" s="5">
        <v>44473</v>
      </c>
      <c r="C45" s="2" t="s">
        <v>734</v>
      </c>
      <c r="D45" t="s">
        <v>6164</v>
      </c>
      <c r="E45" s="2">
        <v>2</v>
      </c>
      <c r="F45" s="2" t="str">
        <f>_xlfn.XLOOKUP(C45,customers!$A$1:$A$1001,customers!B44:B1044,,0)</f>
        <v>Blancha McAmish</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f t="shared" si="0"/>
        <v>72.91</v>
      </c>
      <c r="N45" s="3" t="str">
        <f t="shared" si="1"/>
        <v>Liberica</v>
      </c>
      <c r="O45" s="4" t="str">
        <f t="shared" si="2"/>
        <v>Light</v>
      </c>
      <c r="P45" t="str">
        <f>_xlfn.XLOOKUP(Orders_Table[[#This Row],[Customer ID]],customers!$A$1:$A$1001,customers!I44:I1044,,0)</f>
        <v>Yes</v>
      </c>
    </row>
    <row r="46" spans="1:16" x14ac:dyDescent="0.2">
      <c r="A46" s="2" t="s">
        <v>738</v>
      </c>
      <c r="B46" s="5">
        <v>43932</v>
      </c>
      <c r="C46" s="2" t="s">
        <v>739</v>
      </c>
      <c r="D46" t="s">
        <v>6139</v>
      </c>
      <c r="E46" s="2">
        <v>2</v>
      </c>
      <c r="F46" s="2" t="str">
        <f>_xlfn.XLOOKUP(C46,customers!$A$1:$A$1001,customers!B45:B1045,,0)</f>
        <v>Elna Grise</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f t="shared" si="0"/>
        <v>16.5</v>
      </c>
      <c r="N46" s="3" t="str">
        <f t="shared" si="1"/>
        <v>Excelsa</v>
      </c>
      <c r="O46" s="4" t="str">
        <f t="shared" si="2"/>
        <v>Medium</v>
      </c>
      <c r="P46" t="str">
        <f>_xlfn.XLOOKUP(Orders_Table[[#This Row],[Customer ID]],customers!$A$1:$A$1001,customers!I45:I1045,,0)</f>
        <v>No</v>
      </c>
    </row>
    <row r="47" spans="1:16" x14ac:dyDescent="0.2">
      <c r="A47" s="2" t="s">
        <v>744</v>
      </c>
      <c r="B47" s="5">
        <v>44592</v>
      </c>
      <c r="C47" s="2" t="s">
        <v>745</v>
      </c>
      <c r="D47" t="s">
        <v>6165</v>
      </c>
      <c r="E47" s="2">
        <v>6</v>
      </c>
      <c r="F47" s="2" t="str">
        <f>_xlfn.XLOOKUP(C47,customers!$A$1:$A$1001,customers!B46:B1046,,0)</f>
        <v>Loydie Langlais</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f t="shared" si="0"/>
        <v>178.70999999999998</v>
      </c>
      <c r="N47" s="3" t="str">
        <f t="shared" si="1"/>
        <v>Liberica</v>
      </c>
      <c r="O47" s="4" t="str">
        <f t="shared" si="2"/>
        <v>Dark</v>
      </c>
      <c r="P47" t="str">
        <f>_xlfn.XLOOKUP(Orders_Table[[#This Row],[Customer ID]],customers!$A$1:$A$1001,customers!I46:I1046,,0)</f>
        <v>Yes</v>
      </c>
    </row>
    <row r="48" spans="1:16" x14ac:dyDescent="0.2">
      <c r="A48" s="2" t="s">
        <v>750</v>
      </c>
      <c r="B48" s="5">
        <v>43776</v>
      </c>
      <c r="C48" s="2" t="s">
        <v>751</v>
      </c>
      <c r="D48" t="s">
        <v>6166</v>
      </c>
      <c r="E48" s="2">
        <v>2</v>
      </c>
      <c r="F48" s="2" t="str">
        <f>_xlfn.XLOOKUP(C48,customers!$A$1:$A$1001,customers!B47:B1047,,0)</f>
        <v>Hamish MacSherry</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f t="shared" si="0"/>
        <v>63.249999999999993</v>
      </c>
      <c r="N48" s="3" t="str">
        <f t="shared" si="1"/>
        <v>Excelsa</v>
      </c>
      <c r="O48" s="4" t="str">
        <f t="shared" si="2"/>
        <v>Medium</v>
      </c>
      <c r="P48" t="str">
        <f>_xlfn.XLOOKUP(Orders_Table[[#This Row],[Customer ID]],customers!$A$1:$A$1001,customers!I47:I1047,,0)</f>
        <v>Yes</v>
      </c>
    </row>
    <row r="49" spans="1:16" x14ac:dyDescent="0.2">
      <c r="A49" s="2" t="s">
        <v>755</v>
      </c>
      <c r="B49" s="5">
        <v>43644</v>
      </c>
      <c r="C49" s="2" t="s">
        <v>756</v>
      </c>
      <c r="D49" t="s">
        <v>6167</v>
      </c>
      <c r="E49" s="2">
        <v>2</v>
      </c>
      <c r="F49" s="2" t="str">
        <f>_xlfn.XLOOKUP(C49,customers!$A$1:$A$1001,customers!B48:B1048,,0)</f>
        <v>Rudy Farquharson</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f t="shared" si="0"/>
        <v>7.77</v>
      </c>
      <c r="N49" s="3" t="str">
        <f t="shared" si="1"/>
        <v>Arabica</v>
      </c>
      <c r="O49" s="4" t="str">
        <f t="shared" si="2"/>
        <v>Light</v>
      </c>
      <c r="P49" t="str">
        <f>_xlfn.XLOOKUP(Orders_Table[[#This Row],[Customer ID]],customers!$A$1:$A$1001,customers!I48:I1048,,0)</f>
        <v>Yes</v>
      </c>
    </row>
    <row r="50" spans="1:16" x14ac:dyDescent="0.2">
      <c r="A50" s="2" t="s">
        <v>761</v>
      </c>
      <c r="B50" s="5">
        <v>44085</v>
      </c>
      <c r="C50" s="2" t="s">
        <v>762</v>
      </c>
      <c r="D50" t="s">
        <v>6168</v>
      </c>
      <c r="E50" s="2">
        <v>4</v>
      </c>
      <c r="F50" s="2" t="str">
        <f>_xlfn.XLOOKUP(C50,customers!$A$1:$A$1001,customers!B49:B1049,,0)</f>
        <v>Vicki Kirdsch</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f t="shared" si="0"/>
        <v>91.539999999999992</v>
      </c>
      <c r="N50" s="3" t="str">
        <f t="shared" si="1"/>
        <v>Arabica</v>
      </c>
      <c r="O50" s="4" t="str">
        <f t="shared" si="2"/>
        <v>Dark</v>
      </c>
      <c r="P50" t="str">
        <f>_xlfn.XLOOKUP(Orders_Table[[#This Row],[Customer ID]],customers!$A$1:$A$1001,customers!I49:I1049,,0)</f>
        <v>No</v>
      </c>
    </row>
    <row r="51" spans="1:16" x14ac:dyDescent="0.2">
      <c r="A51" s="2" t="s">
        <v>766</v>
      </c>
      <c r="B51" s="5">
        <v>44790</v>
      </c>
      <c r="C51" s="2" t="s">
        <v>767</v>
      </c>
      <c r="D51" t="s">
        <v>6140</v>
      </c>
      <c r="E51" s="2">
        <v>3</v>
      </c>
      <c r="F51" s="2" t="str">
        <f>_xlfn.XLOOKUP(C51,customers!$A$1:$A$1001,customers!B50:B1050,,0)</f>
        <v>Ruy Cancellieri</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f t="shared" si="0"/>
        <v>38.849999999999994</v>
      </c>
      <c r="N51" s="3" t="str">
        <f t="shared" si="1"/>
        <v>Arabica</v>
      </c>
      <c r="O51" s="4" t="str">
        <f t="shared" si="2"/>
        <v>Light</v>
      </c>
      <c r="P51" t="str">
        <f>_xlfn.XLOOKUP(Orders_Table[[#This Row],[Customer ID]],customers!$A$1:$A$1001,customers!I50:I1050,,0)</f>
        <v>No</v>
      </c>
    </row>
    <row r="52" spans="1:16" x14ac:dyDescent="0.2">
      <c r="A52" s="2" t="s">
        <v>772</v>
      </c>
      <c r="B52" s="5">
        <v>44792</v>
      </c>
      <c r="C52" s="2" t="s">
        <v>773</v>
      </c>
      <c r="D52" t="s">
        <v>6169</v>
      </c>
      <c r="E52" s="2">
        <v>2</v>
      </c>
      <c r="F52" s="2" t="str">
        <f>_xlfn.XLOOKUP(C52,customers!$A$1:$A$1001,customers!B51:B1051,,0)</f>
        <v>Rudiger Di Bartolomeo</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f t="shared" si="0"/>
        <v>15.54</v>
      </c>
      <c r="N52" s="3" t="str">
        <f t="shared" si="1"/>
        <v>Liberica</v>
      </c>
      <c r="O52" s="4" t="str">
        <f t="shared" si="2"/>
        <v>Dark</v>
      </c>
      <c r="P52" t="str">
        <f>_xlfn.XLOOKUP(Orders_Table[[#This Row],[Customer ID]],customers!$A$1:$A$1001,customers!I51:I1051,,0)</f>
        <v>Yes</v>
      </c>
    </row>
    <row r="53" spans="1:16" x14ac:dyDescent="0.2">
      <c r="A53" s="2" t="s">
        <v>778</v>
      </c>
      <c r="B53" s="5">
        <v>43600</v>
      </c>
      <c r="C53" s="2" t="s">
        <v>779</v>
      </c>
      <c r="D53" t="s">
        <v>6164</v>
      </c>
      <c r="E53" s="2">
        <v>4</v>
      </c>
      <c r="F53" s="2" t="str">
        <f>_xlfn.XLOOKUP(C53,customers!$A$1:$A$1001,customers!B52:B1052,,0)</f>
        <v>Dyanna Aizikovitz</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f t="shared" si="0"/>
        <v>145.82</v>
      </c>
      <c r="N53" s="3" t="str">
        <f t="shared" si="1"/>
        <v>Liberica</v>
      </c>
      <c r="O53" s="4" t="str">
        <f t="shared" si="2"/>
        <v>Light</v>
      </c>
      <c r="P53" t="str">
        <f>_xlfn.XLOOKUP(Orders_Table[[#This Row],[Customer ID]],customers!$A$1:$A$1001,customers!I52:I1052,,0)</f>
        <v>Yes</v>
      </c>
    </row>
    <row r="54" spans="1:16" x14ac:dyDescent="0.2">
      <c r="A54" s="2" t="s">
        <v>784</v>
      </c>
      <c r="B54" s="5">
        <v>43719</v>
      </c>
      <c r="C54" s="2" t="s">
        <v>785</v>
      </c>
      <c r="D54" t="s">
        <v>6146</v>
      </c>
      <c r="E54" s="2">
        <v>5</v>
      </c>
      <c r="F54" s="2" t="str">
        <f>_xlfn.XLOOKUP(C54,customers!$A$1:$A$1001,customers!B53:B1053,,0)</f>
        <v>Emiline Priddis</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f t="shared" si="0"/>
        <v>29.849999999999998</v>
      </c>
      <c r="N54" s="3" t="str">
        <f t="shared" si="1"/>
        <v>Robusta</v>
      </c>
      <c r="O54" s="4" t="str">
        <f t="shared" si="2"/>
        <v>Medium</v>
      </c>
      <c r="P54" t="str">
        <f>_xlfn.XLOOKUP(Orders_Table[[#This Row],[Customer ID]],customers!$A$1:$A$1001,customers!I53:I1053,,0)</f>
        <v>No</v>
      </c>
    </row>
    <row r="55" spans="1:16" x14ac:dyDescent="0.2">
      <c r="A55" s="2" t="s">
        <v>784</v>
      </c>
      <c r="B55" s="5">
        <v>43719</v>
      </c>
      <c r="C55" s="2" t="s">
        <v>785</v>
      </c>
      <c r="D55" t="s">
        <v>6164</v>
      </c>
      <c r="E55" s="2">
        <v>2</v>
      </c>
      <c r="F55" s="2" t="str">
        <f>_xlfn.XLOOKUP(C55,customers!$A$1:$A$1001,customers!B54:B1054,,0)</f>
        <v>Queenie Veel</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f t="shared" si="0"/>
        <v>72.91</v>
      </c>
      <c r="N55" s="3" t="str">
        <f t="shared" si="1"/>
        <v>Liberica</v>
      </c>
      <c r="O55" s="4" t="str">
        <f t="shared" si="2"/>
        <v>Light</v>
      </c>
      <c r="P55" t="str">
        <f>_xlfn.XLOOKUP(Orders_Table[[#This Row],[Customer ID]],customers!$A$1:$A$1001,customers!I54:I1054,,0)</f>
        <v>Yes</v>
      </c>
    </row>
    <row r="56" spans="1:16" x14ac:dyDescent="0.2">
      <c r="A56" s="2" t="s">
        <v>794</v>
      </c>
      <c r="B56" s="5">
        <v>44271</v>
      </c>
      <c r="C56" s="2" t="s">
        <v>795</v>
      </c>
      <c r="D56" t="s">
        <v>6162</v>
      </c>
      <c r="E56" s="2">
        <v>5</v>
      </c>
      <c r="F56" s="2" t="str">
        <f>_xlfn.XLOOKUP(C56,customers!$A$1:$A$1001,customers!B55:B1055,,0)</f>
        <v>Isahella Hagland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f t="shared" si="0"/>
        <v>72.75</v>
      </c>
      <c r="N56" s="3" t="str">
        <f t="shared" si="1"/>
        <v>Liberica</v>
      </c>
      <c r="O56" s="4" t="str">
        <f t="shared" si="2"/>
        <v>Medium</v>
      </c>
      <c r="P56" t="str">
        <f>_xlfn.XLOOKUP(Orders_Table[[#This Row],[Customer ID]],customers!$A$1:$A$1001,customers!I55:I1055,,0)</f>
        <v>No</v>
      </c>
    </row>
    <row r="57" spans="1:16" x14ac:dyDescent="0.2">
      <c r="A57" s="2" t="s">
        <v>800</v>
      </c>
      <c r="B57" s="5">
        <v>44168</v>
      </c>
      <c r="C57" s="2" t="s">
        <v>801</v>
      </c>
      <c r="D57" t="s">
        <v>6170</v>
      </c>
      <c r="E57" s="2">
        <v>3</v>
      </c>
      <c r="F57" s="2" t="str">
        <f>_xlfn.XLOOKUP(C57,customers!$A$1:$A$1001,customers!B56:B1056,,0)</f>
        <v>Marie-jeanne Redgrave</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f t="shared" si="0"/>
        <v>47.55</v>
      </c>
      <c r="N57" s="3" t="str">
        <f t="shared" si="1"/>
        <v>Liberica</v>
      </c>
      <c r="O57" s="4" t="str">
        <f t="shared" si="2"/>
        <v>Light</v>
      </c>
      <c r="P57" t="str">
        <f>_xlfn.XLOOKUP(Orders_Table[[#This Row],[Customer ID]],customers!$A$1:$A$1001,customers!I56:I1056,,0)</f>
        <v>Yes</v>
      </c>
    </row>
    <row r="58" spans="1:16" x14ac:dyDescent="0.2">
      <c r="A58" s="2" t="s">
        <v>805</v>
      </c>
      <c r="B58" s="5">
        <v>43857</v>
      </c>
      <c r="C58" s="2" t="s">
        <v>806</v>
      </c>
      <c r="D58" t="s">
        <v>6153</v>
      </c>
      <c r="E58" s="2">
        <v>3</v>
      </c>
      <c r="F58" s="2" t="str">
        <f>_xlfn.XLOOKUP(C58,customers!$A$1:$A$1001,customers!B57:B1057,,0)</f>
        <v>Shawnee Critchlow</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f t="shared" si="0"/>
        <v>10.935</v>
      </c>
      <c r="N58" s="3" t="str">
        <f t="shared" si="1"/>
        <v>Excelsa</v>
      </c>
      <c r="O58" s="4" t="str">
        <f t="shared" si="2"/>
        <v>Dark</v>
      </c>
      <c r="P58" t="str">
        <f>_xlfn.XLOOKUP(Orders_Table[[#This Row],[Customer ID]],customers!$A$1:$A$1001,customers!I57:I1057,,0)</f>
        <v>No</v>
      </c>
    </row>
    <row r="59" spans="1:16" x14ac:dyDescent="0.2">
      <c r="A59" s="2" t="s">
        <v>811</v>
      </c>
      <c r="B59" s="5">
        <v>44759</v>
      </c>
      <c r="C59" s="2" t="s">
        <v>812</v>
      </c>
      <c r="D59" t="s">
        <v>6171</v>
      </c>
      <c r="E59" s="2">
        <v>4</v>
      </c>
      <c r="F59" s="2" t="str">
        <f>_xlfn.XLOOKUP(C59,customers!$A$1:$A$1001,customers!B58:B1058,,0)</f>
        <v>Carmina Hubbuck</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f t="shared" si="0"/>
        <v>59.4</v>
      </c>
      <c r="N59" s="3" t="str">
        <f t="shared" si="1"/>
        <v>Excelsa</v>
      </c>
      <c r="O59" s="4" t="str">
        <f t="shared" si="2"/>
        <v>Light</v>
      </c>
      <c r="P59" t="str">
        <f>_xlfn.XLOOKUP(Orders_Table[[#This Row],[Customer ID]],customers!$A$1:$A$1001,customers!I58:I1058,,0)</f>
        <v>No</v>
      </c>
    </row>
    <row r="60" spans="1:16" x14ac:dyDescent="0.2">
      <c r="A60" s="2" t="s">
        <v>817</v>
      </c>
      <c r="B60" s="5">
        <v>44624</v>
      </c>
      <c r="C60" s="2" t="s">
        <v>818</v>
      </c>
      <c r="D60" t="s">
        <v>6165</v>
      </c>
      <c r="E60" s="2">
        <v>3</v>
      </c>
      <c r="F60" s="2" t="str">
        <f>_xlfn.XLOOKUP(C60,customers!$A$1:$A$1001,customers!B59:B1059,,0)</f>
        <v>Geneva Standley</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f t="shared" si="0"/>
        <v>89.35499999999999</v>
      </c>
      <c r="N60" s="3" t="str">
        <f t="shared" si="1"/>
        <v>Liberica</v>
      </c>
      <c r="O60" s="4" t="str">
        <f t="shared" si="2"/>
        <v>Dark</v>
      </c>
      <c r="P60" t="str">
        <f>_xlfn.XLOOKUP(Orders_Table[[#This Row],[Customer ID]],customers!$A$1:$A$1001,customers!I59:I1059,,0)</f>
        <v>Yes</v>
      </c>
    </row>
    <row r="61" spans="1:16" x14ac:dyDescent="0.2">
      <c r="A61" s="2" t="s">
        <v>822</v>
      </c>
      <c r="B61" s="5">
        <v>44537</v>
      </c>
      <c r="C61" s="2" t="s">
        <v>823</v>
      </c>
      <c r="D61" t="s">
        <v>6160</v>
      </c>
      <c r="E61" s="2">
        <v>3</v>
      </c>
      <c r="F61" s="2" t="str">
        <f>_xlfn.XLOOKUP(C61,customers!$A$1:$A$1001,customers!B60:B1060,,0)</f>
        <v>Muffin Yallop</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f t="shared" si="0"/>
        <v>26.19</v>
      </c>
      <c r="N61" s="3" t="str">
        <f t="shared" si="1"/>
        <v>Liberica</v>
      </c>
      <c r="O61" s="4" t="str">
        <f t="shared" si="2"/>
        <v>Medium</v>
      </c>
      <c r="P61" t="str">
        <f>_xlfn.XLOOKUP(Orders_Table[[#This Row],[Customer ID]],customers!$A$1:$A$1001,customers!I60:I1060,,0)</f>
        <v>Yes</v>
      </c>
    </row>
    <row r="62" spans="1:16" x14ac:dyDescent="0.2">
      <c r="A62" s="2" t="s">
        <v>827</v>
      </c>
      <c r="B62" s="5">
        <v>44252</v>
      </c>
      <c r="C62" s="2" t="s">
        <v>828</v>
      </c>
      <c r="D62" t="s">
        <v>6168</v>
      </c>
      <c r="E62" s="2">
        <v>5</v>
      </c>
      <c r="F62" s="2" t="str">
        <f>_xlfn.XLOOKUP(C62,customers!$A$1:$A$1001,customers!B61:B1061,,0)</f>
        <v>Ezri Hows</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f t="shared" si="0"/>
        <v>114.42499999999998</v>
      </c>
      <c r="N62" s="3" t="str">
        <f t="shared" si="1"/>
        <v>Arabica</v>
      </c>
      <c r="O62" s="4" t="str">
        <f t="shared" si="2"/>
        <v>Dark</v>
      </c>
      <c r="P62" t="str">
        <f>_xlfn.XLOOKUP(Orders_Table[[#This Row],[Customer ID]],customers!$A$1:$A$1001,customers!I61:I1061,,0)</f>
        <v>Yes</v>
      </c>
    </row>
    <row r="63" spans="1:16" x14ac:dyDescent="0.2">
      <c r="A63" s="2" t="s">
        <v>833</v>
      </c>
      <c r="B63" s="5">
        <v>43521</v>
      </c>
      <c r="C63" s="2" t="s">
        <v>834</v>
      </c>
      <c r="D63" t="s">
        <v>6172</v>
      </c>
      <c r="E63" s="2">
        <v>5</v>
      </c>
      <c r="F63" s="2" t="str">
        <f>_xlfn.XLOOKUP(C63,customers!$A$1:$A$1001,customers!B62:B1062,,0)</f>
        <v>Mahala Ludwell</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f t="shared" si="0"/>
        <v>26.849999999999994</v>
      </c>
      <c r="N63" s="3" t="str">
        <f t="shared" si="1"/>
        <v>Robusta</v>
      </c>
      <c r="O63" s="4" t="str">
        <f t="shared" si="2"/>
        <v>Dark</v>
      </c>
      <c r="P63" t="str">
        <f>_xlfn.XLOOKUP(Orders_Table[[#This Row],[Customer ID]],customers!$A$1:$A$1001,customers!I62:I1062,,0)</f>
        <v>Yes</v>
      </c>
    </row>
    <row r="64" spans="1:16" x14ac:dyDescent="0.2">
      <c r="A64" s="2" t="s">
        <v>838</v>
      </c>
      <c r="B64" s="5">
        <v>43505</v>
      </c>
      <c r="C64" s="2" t="s">
        <v>839</v>
      </c>
      <c r="D64" t="s">
        <v>6145</v>
      </c>
      <c r="E64" s="2">
        <v>5</v>
      </c>
      <c r="F64" s="2" t="str">
        <f>_xlfn.XLOOKUP(C64,customers!$A$1:$A$1001,customers!B63:B1063,,0)</f>
        <v>Stanford Rodliff</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f t="shared" si="0"/>
        <v>23.774999999999999</v>
      </c>
      <c r="N64" s="3" t="str">
        <f t="shared" si="1"/>
        <v>Liberica</v>
      </c>
      <c r="O64" s="4" t="str">
        <f t="shared" si="2"/>
        <v>Light</v>
      </c>
      <c r="P64" t="str">
        <f>_xlfn.XLOOKUP(Orders_Table[[#This Row],[Customer ID]],customers!$A$1:$A$1001,customers!I63:I1063,,0)</f>
        <v>Yes</v>
      </c>
    </row>
    <row r="65" spans="1:16" x14ac:dyDescent="0.2">
      <c r="A65" s="2" t="s">
        <v>843</v>
      </c>
      <c r="B65" s="5">
        <v>43868</v>
      </c>
      <c r="C65" s="2" t="s">
        <v>844</v>
      </c>
      <c r="D65" t="s">
        <v>6157</v>
      </c>
      <c r="E65" s="2">
        <v>1</v>
      </c>
      <c r="F65" s="2" t="str">
        <f>_xlfn.XLOOKUP(C65,customers!$A$1:$A$1001,customers!B64:B1064,,0)</f>
        <v>Hewet Synnot</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f t="shared" si="0"/>
        <v>6.75</v>
      </c>
      <c r="N65" s="3" t="str">
        <f t="shared" si="1"/>
        <v>Arabica</v>
      </c>
      <c r="O65" s="4" t="str">
        <f t="shared" si="2"/>
        <v>Medium</v>
      </c>
      <c r="P65" t="str">
        <f>_xlfn.XLOOKUP(Orders_Table[[#This Row],[Customer ID]],customers!$A$1:$A$1001,customers!I64:I1064,,0)</f>
        <v>No</v>
      </c>
    </row>
    <row r="66" spans="1:16" x14ac:dyDescent="0.2">
      <c r="A66" s="2" t="s">
        <v>849</v>
      </c>
      <c r="B66" s="5">
        <v>43913</v>
      </c>
      <c r="C66" s="2" t="s">
        <v>850</v>
      </c>
      <c r="D66" t="s">
        <v>6146</v>
      </c>
      <c r="E66" s="2">
        <v>6</v>
      </c>
      <c r="F66" s="2" t="str">
        <f>_xlfn.XLOOKUP(C66,customers!$A$1:$A$1001,customers!B65:B1065,,0)</f>
        <v>Timofei Woofinden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f t="shared" si="0"/>
        <v>35.82</v>
      </c>
      <c r="N66" s="3" t="str">
        <f t="shared" si="1"/>
        <v>Robusta</v>
      </c>
      <c r="O66" s="4" t="str">
        <f t="shared" si="2"/>
        <v>Medium</v>
      </c>
      <c r="P66" t="str">
        <f>_xlfn.XLOOKUP(Orders_Table[[#This Row],[Customer ID]],customers!$A$1:$A$1001,customers!I65:I1065,,0)</f>
        <v>No</v>
      </c>
    </row>
    <row r="67" spans="1:16" x14ac:dyDescent="0.2">
      <c r="A67" s="2" t="s">
        <v>854</v>
      </c>
      <c r="B67" s="5">
        <v>44626</v>
      </c>
      <c r="C67" s="2" t="s">
        <v>855</v>
      </c>
      <c r="D67" t="s">
        <v>6149</v>
      </c>
      <c r="E67" s="2">
        <v>4</v>
      </c>
      <c r="F67" s="2" t="str">
        <f>_xlfn.XLOOKUP(C67,customers!$A$1:$A$1001,customers!B66:B1066,,0)</f>
        <v>Bidget Tremellier</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f t="shared" ref="M67:M130" si="3">L67*E67</f>
        <v>82.339999999999989</v>
      </c>
      <c r="N67" s="3" t="str">
        <f t="shared" ref="N67:N130" si="4">IF(I67="Rob","Robusta",IF(I67="Exc","Excelsa",IF(I67="Ara","Arabica",IF(I67="Lib","Liberica",""))))</f>
        <v>Robusta</v>
      </c>
      <c r="O67" s="4" t="str">
        <f t="shared" ref="O67:O130" si="5">IF(J67="M","Medium",IF(J67="L","Light",IF(J67="D","Dark","")))</f>
        <v>Dark</v>
      </c>
      <c r="P67" t="str">
        <f>_xlfn.XLOOKUP(Orders_Table[[#This Row],[Customer ID]],customers!$A$1:$A$1001,customers!I66:I1066,,0)</f>
        <v>Yes</v>
      </c>
    </row>
    <row r="68" spans="1:16" x14ac:dyDescent="0.2">
      <c r="A68" s="2" t="s">
        <v>860</v>
      </c>
      <c r="B68" s="5">
        <v>44666</v>
      </c>
      <c r="C68" s="2" t="s">
        <v>861</v>
      </c>
      <c r="D68" t="s">
        <v>6173</v>
      </c>
      <c r="E68" s="2">
        <v>1</v>
      </c>
      <c r="F68" s="2" t="str">
        <f>_xlfn.XLOOKUP(C68,customers!$A$1:$A$1001,customers!B67:B1067,,0)</f>
        <v>Osbert Robins</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f t="shared" si="3"/>
        <v>7.169999999999999</v>
      </c>
      <c r="N68" s="3" t="str">
        <f t="shared" si="4"/>
        <v>Robusta</v>
      </c>
      <c r="O68" s="4" t="str">
        <f t="shared" si="5"/>
        <v>Light</v>
      </c>
      <c r="P68" t="str">
        <f>_xlfn.XLOOKUP(Orders_Table[[#This Row],[Customer ID]],customers!$A$1:$A$1001,customers!I67:I1067,,0)</f>
        <v>Yes</v>
      </c>
    </row>
    <row r="69" spans="1:16" x14ac:dyDescent="0.2">
      <c r="A69" s="2" t="s">
        <v>866</v>
      </c>
      <c r="B69" s="5">
        <v>44519</v>
      </c>
      <c r="C69" s="2" t="s">
        <v>867</v>
      </c>
      <c r="D69" t="s">
        <v>6145</v>
      </c>
      <c r="E69" s="2">
        <v>2</v>
      </c>
      <c r="F69" s="2" t="str">
        <f>_xlfn.XLOOKUP(C69,customers!$A$1:$A$1001,customers!B68:B1068,,0)</f>
        <v>Ewell Hanby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f t="shared" si="3"/>
        <v>9.51</v>
      </c>
      <c r="N69" s="3" t="str">
        <f t="shared" si="4"/>
        <v>Liberica</v>
      </c>
      <c r="O69" s="4" t="str">
        <f t="shared" si="5"/>
        <v>Light</v>
      </c>
      <c r="P69" t="str">
        <f>_xlfn.XLOOKUP(Orders_Table[[#This Row],[Customer ID]],customers!$A$1:$A$1001,customers!I68:I1068,,0)</f>
        <v>Yes</v>
      </c>
    </row>
    <row r="70" spans="1:16" x14ac:dyDescent="0.2">
      <c r="A70" s="2" t="s">
        <v>872</v>
      </c>
      <c r="B70" s="5">
        <v>43754</v>
      </c>
      <c r="C70" s="2" t="s">
        <v>873</v>
      </c>
      <c r="D70" t="s">
        <v>6174</v>
      </c>
      <c r="E70" s="2">
        <v>1</v>
      </c>
      <c r="F70" s="2" t="str">
        <f>_xlfn.XLOOKUP(C70,customers!$A$1:$A$1001,customers!B69:B1069,,0)</f>
        <v>Lowell Keenleyside</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f t="shared" si="3"/>
        <v>2.9849999999999999</v>
      </c>
      <c r="N70" s="3" t="str">
        <f t="shared" si="4"/>
        <v>Robusta</v>
      </c>
      <c r="O70" s="4" t="str">
        <f t="shared" si="5"/>
        <v>Medium</v>
      </c>
      <c r="P70" t="str">
        <f>_xlfn.XLOOKUP(Orders_Table[[#This Row],[Customer ID]],customers!$A$1:$A$1001,customers!I69:I1069,,0)</f>
        <v>No</v>
      </c>
    </row>
    <row r="71" spans="1:16" x14ac:dyDescent="0.2">
      <c r="A71" s="2" t="s">
        <v>878</v>
      </c>
      <c r="B71" s="5">
        <v>43795</v>
      </c>
      <c r="C71" s="2" t="s">
        <v>879</v>
      </c>
      <c r="D71" t="s">
        <v>6138</v>
      </c>
      <c r="E71" s="2">
        <v>6</v>
      </c>
      <c r="F71" s="2" t="str">
        <f>_xlfn.XLOOKUP(C71,customers!$A$1:$A$1001,customers!B70:B1070,,0)</f>
        <v>Abraham Coleman</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f t="shared" si="3"/>
        <v>59.699999999999996</v>
      </c>
      <c r="N71" s="3" t="str">
        <f t="shared" si="4"/>
        <v>Robusta</v>
      </c>
      <c r="O71" s="4" t="str">
        <f t="shared" si="5"/>
        <v>Medium</v>
      </c>
      <c r="P71" t="str">
        <f>_xlfn.XLOOKUP(Orders_Table[[#This Row],[Customer ID]],customers!$A$1:$A$1001,customers!I70:I1070,,0)</f>
        <v>No</v>
      </c>
    </row>
    <row r="72" spans="1:16" x14ac:dyDescent="0.2">
      <c r="A72" s="2" t="s">
        <v>885</v>
      </c>
      <c r="B72" s="5">
        <v>43646</v>
      </c>
      <c r="C72" s="2" t="s">
        <v>886</v>
      </c>
      <c r="D72" t="s">
        <v>6148</v>
      </c>
      <c r="E72" s="2">
        <v>4</v>
      </c>
      <c r="F72" s="2" t="str">
        <f>_xlfn.XLOOKUP(C72,customers!$A$1:$A$1001,customers!B71:B1071,,0)</f>
        <v>Vallie Kundt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f t="shared" si="3"/>
        <v>136.61999999999998</v>
      </c>
      <c r="N72" s="3" t="str">
        <f t="shared" si="4"/>
        <v>Excelsa</v>
      </c>
      <c r="O72" s="4" t="str">
        <f t="shared" si="5"/>
        <v>Light</v>
      </c>
      <c r="P72" t="str">
        <f>_xlfn.XLOOKUP(Orders_Table[[#This Row],[Customer ID]],customers!$A$1:$A$1001,customers!I71:I1071,,0)</f>
        <v>Yes</v>
      </c>
    </row>
    <row r="73" spans="1:16" x14ac:dyDescent="0.2">
      <c r="A73" s="2" t="s">
        <v>891</v>
      </c>
      <c r="B73" s="5">
        <v>44200</v>
      </c>
      <c r="C73" s="2" t="s">
        <v>892</v>
      </c>
      <c r="D73" t="s">
        <v>6145</v>
      </c>
      <c r="E73" s="2">
        <v>2</v>
      </c>
      <c r="F73" s="2" t="str">
        <f>_xlfn.XLOOKUP(C73,customers!$A$1:$A$1001,customers!B72:B1072,,0)</f>
        <v>Julio Armytage</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f t="shared" si="3"/>
        <v>9.51</v>
      </c>
      <c r="N73" s="3" t="str">
        <f t="shared" si="4"/>
        <v>Liberica</v>
      </c>
      <c r="O73" s="4" t="str">
        <f t="shared" si="5"/>
        <v>Light</v>
      </c>
      <c r="P73" t="str">
        <f>_xlfn.XLOOKUP(Orders_Table[[#This Row],[Customer ID]],customers!$A$1:$A$1001,customers!I72:I1072,,0)</f>
        <v>Yes</v>
      </c>
    </row>
    <row r="74" spans="1:16" x14ac:dyDescent="0.2">
      <c r="A74" s="2" t="s">
        <v>897</v>
      </c>
      <c r="B74" s="5">
        <v>44131</v>
      </c>
      <c r="C74" s="2" t="s">
        <v>898</v>
      </c>
      <c r="D74" t="s">
        <v>6175</v>
      </c>
      <c r="E74" s="2">
        <v>3</v>
      </c>
      <c r="F74" s="2" t="str">
        <f>_xlfn.XLOOKUP(C74,customers!$A$1:$A$1001,customers!B73:B1073,,0)</f>
        <v>Winn Keyse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f t="shared" si="3"/>
        <v>77.624999999999986</v>
      </c>
      <c r="N74" s="3" t="str">
        <f t="shared" si="4"/>
        <v>Arabica</v>
      </c>
      <c r="O74" s="4" t="str">
        <f t="shared" si="5"/>
        <v>Medium</v>
      </c>
      <c r="P74" t="str">
        <f>_xlfn.XLOOKUP(Orders_Table[[#This Row],[Customer ID]],customers!$A$1:$A$1001,customers!I73:I1073,,0)</f>
        <v>Yes</v>
      </c>
    </row>
    <row r="75" spans="1:16" x14ac:dyDescent="0.2">
      <c r="A75" s="2" t="s">
        <v>902</v>
      </c>
      <c r="B75" s="5">
        <v>44362</v>
      </c>
      <c r="C75" s="2" t="s">
        <v>903</v>
      </c>
      <c r="D75" t="s">
        <v>6159</v>
      </c>
      <c r="E75" s="2">
        <v>5</v>
      </c>
      <c r="F75" s="2" t="str">
        <f>_xlfn.XLOOKUP(C75,customers!$A$1:$A$1001,customers!B74:B1074,,0)</f>
        <v>Leonore Francisco</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f t="shared" si="3"/>
        <v>21.825000000000003</v>
      </c>
      <c r="N75" s="3" t="str">
        <f t="shared" si="4"/>
        <v>Liberica</v>
      </c>
      <c r="O75" s="4" t="str">
        <f t="shared" si="5"/>
        <v>Medium</v>
      </c>
      <c r="P75" t="str">
        <f>_xlfn.XLOOKUP(Orders_Table[[#This Row],[Customer ID]],customers!$A$1:$A$1001,customers!I74:I1074,,0)</f>
        <v>No</v>
      </c>
    </row>
    <row r="76" spans="1:16" x14ac:dyDescent="0.2">
      <c r="A76" s="2" t="s">
        <v>907</v>
      </c>
      <c r="B76" s="5">
        <v>44396</v>
      </c>
      <c r="C76" s="2" t="s">
        <v>908</v>
      </c>
      <c r="D76" t="s">
        <v>6176</v>
      </c>
      <c r="E76" s="2">
        <v>2</v>
      </c>
      <c r="F76" s="2" t="str">
        <f>_xlfn.XLOOKUP(C76,customers!$A$1:$A$1001,customers!B75:B1075,,0)</f>
        <v>Giacobo Skingle</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f t="shared" si="3"/>
        <v>17.82</v>
      </c>
      <c r="N76" s="3" t="str">
        <f t="shared" si="4"/>
        <v>Excelsa</v>
      </c>
      <c r="O76" s="4" t="str">
        <f t="shared" si="5"/>
        <v>Light</v>
      </c>
      <c r="P76" t="str">
        <f>_xlfn.XLOOKUP(Orders_Table[[#This Row],[Customer ID]],customers!$A$1:$A$1001,customers!I75:I1075,,0)</f>
        <v>Yes</v>
      </c>
    </row>
    <row r="77" spans="1:16" x14ac:dyDescent="0.2">
      <c r="A77" s="2" t="s">
        <v>913</v>
      </c>
      <c r="B77" s="5">
        <v>44400</v>
      </c>
      <c r="C77" s="2" t="s">
        <v>914</v>
      </c>
      <c r="D77" t="s">
        <v>6177</v>
      </c>
      <c r="E77" s="2">
        <v>6</v>
      </c>
      <c r="F77" s="2" t="str">
        <f>_xlfn.XLOOKUP(C77,customers!$A$1:$A$1001,customers!B76:B1076,,0)</f>
        <v>Jacinthe Balsillie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f t="shared" si="3"/>
        <v>53.699999999999996</v>
      </c>
      <c r="N77" s="3" t="str">
        <f t="shared" si="4"/>
        <v>Robusta</v>
      </c>
      <c r="O77" s="4" t="str">
        <f t="shared" si="5"/>
        <v>Dark</v>
      </c>
      <c r="P77" t="str">
        <f>_xlfn.XLOOKUP(Orders_Table[[#This Row],[Customer ID]],customers!$A$1:$A$1001,customers!I76:I1076,,0)</f>
        <v>Yes</v>
      </c>
    </row>
    <row r="78" spans="1:16" x14ac:dyDescent="0.2">
      <c r="A78" s="2" t="s">
        <v>919</v>
      </c>
      <c r="B78" s="5">
        <v>43855</v>
      </c>
      <c r="C78" s="2" t="s">
        <v>920</v>
      </c>
      <c r="D78" t="s">
        <v>6178</v>
      </c>
      <c r="E78" s="2">
        <v>1</v>
      </c>
      <c r="F78" s="2" t="str">
        <f>_xlfn.XLOOKUP(C78,customers!$A$1:$A$1001,customers!B77:B1077,,0)</f>
        <v>Bettina Leffek</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f t="shared" si="3"/>
        <v>3.5849999999999995</v>
      </c>
      <c r="N78" s="3" t="str">
        <f t="shared" si="4"/>
        <v>Robusta</v>
      </c>
      <c r="O78" s="4" t="str">
        <f t="shared" si="5"/>
        <v>Light</v>
      </c>
      <c r="P78" t="str">
        <f>_xlfn.XLOOKUP(Orders_Table[[#This Row],[Customer ID]],customers!$A$1:$A$1001,customers!I77:I1077,,0)</f>
        <v>Yes</v>
      </c>
    </row>
    <row r="79" spans="1:16" x14ac:dyDescent="0.2">
      <c r="A79" s="2" t="s">
        <v>924</v>
      </c>
      <c r="B79" s="5">
        <v>43594</v>
      </c>
      <c r="C79" s="2" t="s">
        <v>925</v>
      </c>
      <c r="D79" t="s">
        <v>6153</v>
      </c>
      <c r="E79" s="2">
        <v>2</v>
      </c>
      <c r="F79" s="2" t="str">
        <f>_xlfn.XLOOKUP(C79,customers!$A$1:$A$1001,customers!B78:B1078,,0)</f>
        <v>Jocko Pray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f t="shared" si="3"/>
        <v>7.29</v>
      </c>
      <c r="N79" s="3" t="str">
        <f t="shared" si="4"/>
        <v>Excelsa</v>
      </c>
      <c r="O79" s="4" t="str">
        <f t="shared" si="5"/>
        <v>Dark</v>
      </c>
      <c r="P79" t="str">
        <f>_xlfn.XLOOKUP(Orders_Table[[#This Row],[Customer ID]],customers!$A$1:$A$1001,customers!I78:I1078,,0)</f>
        <v>No</v>
      </c>
    </row>
    <row r="80" spans="1:16" x14ac:dyDescent="0.2">
      <c r="A80" s="2" t="s">
        <v>930</v>
      </c>
      <c r="B80" s="5">
        <v>43920</v>
      </c>
      <c r="C80" s="2" t="s">
        <v>931</v>
      </c>
      <c r="D80" t="s">
        <v>6157</v>
      </c>
      <c r="E80" s="2">
        <v>6</v>
      </c>
      <c r="F80" s="2" t="str">
        <f>_xlfn.XLOOKUP(C80,customers!$A$1:$A$1001,customers!B79:B1079,,0)</f>
        <v>Fielding Keinrat</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f t="shared" si="3"/>
        <v>40.5</v>
      </c>
      <c r="N80" s="3" t="str">
        <f t="shared" si="4"/>
        <v>Arabica</v>
      </c>
      <c r="O80" s="4" t="str">
        <f t="shared" si="5"/>
        <v>Medium</v>
      </c>
      <c r="P80" t="str">
        <f>_xlfn.XLOOKUP(Orders_Table[[#This Row],[Customer ID]],customers!$A$1:$A$1001,customers!I79:I1079,,0)</f>
        <v>Yes</v>
      </c>
    </row>
    <row r="81" spans="1:16" x14ac:dyDescent="0.2">
      <c r="A81" s="2" t="s">
        <v>936</v>
      </c>
      <c r="B81" s="5">
        <v>44633</v>
      </c>
      <c r="C81" s="2" t="s">
        <v>937</v>
      </c>
      <c r="D81" t="s">
        <v>6179</v>
      </c>
      <c r="E81" s="2">
        <v>4</v>
      </c>
      <c r="F81" s="2" t="str">
        <f>_xlfn.XLOOKUP(C81,customers!$A$1:$A$1001,customers!B80:B1080,,0)</f>
        <v>Say Risborough</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f t="shared" si="3"/>
        <v>47.8</v>
      </c>
      <c r="N81" s="3" t="str">
        <f t="shared" si="4"/>
        <v>Robusta</v>
      </c>
      <c r="O81" s="4" t="str">
        <f t="shared" si="5"/>
        <v>Light</v>
      </c>
      <c r="P81" t="str">
        <f>_xlfn.XLOOKUP(Orders_Table[[#This Row],[Customer ID]],customers!$A$1:$A$1001,customers!I80:I1080,,0)</f>
        <v>Yes</v>
      </c>
    </row>
    <row r="82" spans="1:16" x14ac:dyDescent="0.2">
      <c r="A82" s="2" t="s">
        <v>942</v>
      </c>
      <c r="B82" s="5">
        <v>43572</v>
      </c>
      <c r="C82" s="2" t="s">
        <v>943</v>
      </c>
      <c r="D82" t="s">
        <v>6180</v>
      </c>
      <c r="E82" s="2">
        <v>5</v>
      </c>
      <c r="F82" s="2" t="str">
        <f>_xlfn.XLOOKUP(C82,customers!$A$1:$A$1001,customers!B81:B1081,,0)</f>
        <v>Kari Swede</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f t="shared" si="3"/>
        <v>38.849999999999994</v>
      </c>
      <c r="N82" s="3" t="str">
        <f t="shared" si="4"/>
        <v>Arabica</v>
      </c>
      <c r="O82" s="4" t="str">
        <f t="shared" si="5"/>
        <v>Light</v>
      </c>
      <c r="P82" t="str">
        <f>_xlfn.XLOOKUP(Orders_Table[[#This Row],[Customer ID]],customers!$A$1:$A$1001,customers!I81:I1081,,0)</f>
        <v>No</v>
      </c>
    </row>
    <row r="83" spans="1:16" x14ac:dyDescent="0.2">
      <c r="A83" s="2" t="s">
        <v>948</v>
      </c>
      <c r="B83" s="5">
        <v>43763</v>
      </c>
      <c r="C83" s="2" t="s">
        <v>949</v>
      </c>
      <c r="D83" t="s">
        <v>6164</v>
      </c>
      <c r="E83" s="2">
        <v>3</v>
      </c>
      <c r="F83" s="2" t="str">
        <f>_xlfn.XLOOKUP(C83,customers!$A$1:$A$1001,customers!B82:B1082,,0)</f>
        <v>Dottie Tift</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f t="shared" si="3"/>
        <v>109.36499999999999</v>
      </c>
      <c r="N83" s="3" t="str">
        <f t="shared" si="4"/>
        <v>Liberica</v>
      </c>
      <c r="O83" s="4" t="str">
        <f t="shared" si="5"/>
        <v>Light</v>
      </c>
      <c r="P83" t="str">
        <f>_xlfn.XLOOKUP(Orders_Table[[#This Row],[Customer ID]],customers!$A$1:$A$1001,customers!I82:I1082,,0)</f>
        <v>Yes</v>
      </c>
    </row>
    <row r="84" spans="1:16" x14ac:dyDescent="0.2">
      <c r="A84" s="2" t="s">
        <v>954</v>
      </c>
      <c r="B84" s="5">
        <v>43721</v>
      </c>
      <c r="C84" s="2" t="s">
        <v>955</v>
      </c>
      <c r="D84" t="s">
        <v>6181</v>
      </c>
      <c r="E84" s="2">
        <v>3</v>
      </c>
      <c r="F84" s="2" t="str">
        <f>_xlfn.XLOOKUP(C84,customers!$A$1:$A$1001,customers!B83:B1083,,0)</f>
        <v>Claiborne Feye</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f t="shared" si="3"/>
        <v>100.39499999999998</v>
      </c>
      <c r="N84" s="3" t="str">
        <f t="shared" si="4"/>
        <v>Liberica</v>
      </c>
      <c r="O84" s="4" t="str">
        <f t="shared" si="5"/>
        <v>Medium</v>
      </c>
      <c r="P84" t="str">
        <f>_xlfn.XLOOKUP(Orders_Table[[#This Row],[Customer ID]],customers!$A$1:$A$1001,customers!I83:I1083,,0)</f>
        <v>No</v>
      </c>
    </row>
    <row r="85" spans="1:16" x14ac:dyDescent="0.2">
      <c r="A85" s="2" t="s">
        <v>960</v>
      </c>
      <c r="B85" s="5">
        <v>43933</v>
      </c>
      <c r="C85" s="2" t="s">
        <v>961</v>
      </c>
      <c r="D85" t="s">
        <v>6149</v>
      </c>
      <c r="E85" s="2">
        <v>4</v>
      </c>
      <c r="F85" s="2" t="str">
        <f>_xlfn.XLOOKUP(C85,customers!$A$1:$A$1001,customers!B84:B1084,,0)</f>
        <v>Sherman Mewrcik</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f t="shared" si="3"/>
        <v>82.339999999999989</v>
      </c>
      <c r="N85" s="3" t="str">
        <f t="shared" si="4"/>
        <v>Robusta</v>
      </c>
      <c r="O85" s="4" t="str">
        <f t="shared" si="5"/>
        <v>Dark</v>
      </c>
      <c r="P85" t="str">
        <f>_xlfn.XLOOKUP(Orders_Table[[#This Row],[Customer ID]],customers!$A$1:$A$1001,customers!I84:I1084,,0)</f>
        <v>Yes</v>
      </c>
    </row>
    <row r="86" spans="1:16" x14ac:dyDescent="0.2">
      <c r="A86" s="2" t="s">
        <v>965</v>
      </c>
      <c r="B86" s="5">
        <v>43783</v>
      </c>
      <c r="C86" s="2" t="s">
        <v>966</v>
      </c>
      <c r="D86" t="s">
        <v>6161</v>
      </c>
      <c r="E86" s="2">
        <v>1</v>
      </c>
      <c r="F86" s="2" t="str">
        <f>_xlfn.XLOOKUP(C86,customers!$A$1:$A$1001,customers!B85:B1085,,0)</f>
        <v>Stanislaus Valsler</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f t="shared" si="3"/>
        <v>9.51</v>
      </c>
      <c r="N86" s="3" t="str">
        <f t="shared" si="4"/>
        <v>Liberica</v>
      </c>
      <c r="O86" s="4" t="str">
        <f t="shared" si="5"/>
        <v>Light</v>
      </c>
      <c r="P86" t="str">
        <f>_xlfn.XLOOKUP(Orders_Table[[#This Row],[Customer ID]],customers!$A$1:$A$1001,customers!I85:I1085,,0)</f>
        <v>No</v>
      </c>
    </row>
    <row r="87" spans="1:16" x14ac:dyDescent="0.2">
      <c r="A87" s="2" t="s">
        <v>971</v>
      </c>
      <c r="B87" s="5">
        <v>43664</v>
      </c>
      <c r="C87" s="2" t="s">
        <v>972</v>
      </c>
      <c r="D87" t="s">
        <v>6182</v>
      </c>
      <c r="E87" s="2">
        <v>3</v>
      </c>
      <c r="F87" s="2" t="str">
        <f>_xlfn.XLOOKUP(C87,customers!$A$1:$A$1001,customers!B86:B1086,,0)</f>
        <v>Serena Earley</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f t="shared" si="3"/>
        <v>89.35499999999999</v>
      </c>
      <c r="N87" s="3" t="str">
        <f t="shared" si="4"/>
        <v>Arabica</v>
      </c>
      <c r="O87" s="4" t="str">
        <f t="shared" si="5"/>
        <v>Light</v>
      </c>
      <c r="P87" t="str">
        <f>_xlfn.XLOOKUP(Orders_Table[[#This Row],[Customer ID]],customers!$A$1:$A$1001,customers!I86:I1086,,0)</f>
        <v>No</v>
      </c>
    </row>
    <row r="88" spans="1:16" x14ac:dyDescent="0.2">
      <c r="A88" s="2" t="s">
        <v>971</v>
      </c>
      <c r="B88" s="5">
        <v>43664</v>
      </c>
      <c r="C88" s="2" t="s">
        <v>972</v>
      </c>
      <c r="D88" t="s">
        <v>6154</v>
      </c>
      <c r="E88" s="2">
        <v>4</v>
      </c>
      <c r="F88" s="2" t="str">
        <f>_xlfn.XLOOKUP(C88,customers!$A$1:$A$1001,customers!B87:B1087,,0)</f>
        <v>Minny Chamberlayne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f t="shared" si="3"/>
        <v>11.94</v>
      </c>
      <c r="N88" s="3" t="str">
        <f t="shared" si="4"/>
        <v>Arabica</v>
      </c>
      <c r="O88" s="4" t="str">
        <f t="shared" si="5"/>
        <v>Dark</v>
      </c>
      <c r="P88" t="str">
        <f>_xlfn.XLOOKUP(Orders_Table[[#This Row],[Customer ID]],customers!$A$1:$A$1001,customers!I87:I1087,,0)</f>
        <v>Yes</v>
      </c>
    </row>
    <row r="89" spans="1:16" x14ac:dyDescent="0.2">
      <c r="A89" s="2" t="s">
        <v>980</v>
      </c>
      <c r="B89" s="5">
        <v>44289</v>
      </c>
      <c r="C89" s="2" t="s">
        <v>981</v>
      </c>
      <c r="D89" t="s">
        <v>6155</v>
      </c>
      <c r="E89" s="2">
        <v>3</v>
      </c>
      <c r="F89" s="2" t="str">
        <f>_xlfn.XLOOKUP(C89,customers!$A$1:$A$1001,customers!B88:B1088,,0)</f>
        <v>Elysee Sketch</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f t="shared" si="3"/>
        <v>33.75</v>
      </c>
      <c r="N89" s="3" t="str">
        <f t="shared" si="4"/>
        <v>Arabica</v>
      </c>
      <c r="O89" s="4" t="str">
        <f t="shared" si="5"/>
        <v>Medium</v>
      </c>
      <c r="P89" t="str">
        <f>_xlfn.XLOOKUP(Orders_Table[[#This Row],[Customer ID]],customers!$A$1:$A$1001,customers!I88:I1088,,0)</f>
        <v>Yes</v>
      </c>
    </row>
    <row r="90" spans="1:16" x14ac:dyDescent="0.2">
      <c r="A90" s="2" t="s">
        <v>985</v>
      </c>
      <c r="B90" s="5">
        <v>44284</v>
      </c>
      <c r="C90" s="2" t="s">
        <v>986</v>
      </c>
      <c r="D90" t="s">
        <v>6179</v>
      </c>
      <c r="E90" s="2">
        <v>3</v>
      </c>
      <c r="F90" s="2" t="str">
        <f>_xlfn.XLOOKUP(C90,customers!$A$1:$A$1001,customers!B89:B1089,,0)</f>
        <v>Odille Thynne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f t="shared" si="3"/>
        <v>35.849999999999994</v>
      </c>
      <c r="N90" s="3" t="str">
        <f t="shared" si="4"/>
        <v>Robusta</v>
      </c>
      <c r="O90" s="4" t="str">
        <f t="shared" si="5"/>
        <v>Light</v>
      </c>
      <c r="P90" t="str">
        <f>_xlfn.XLOOKUP(Orders_Table[[#This Row],[Customer ID]],customers!$A$1:$A$1001,customers!I89:I1089,,0)</f>
        <v>Yes</v>
      </c>
    </row>
    <row r="91" spans="1:16" x14ac:dyDescent="0.2">
      <c r="A91" s="2" t="s">
        <v>990</v>
      </c>
      <c r="B91" s="5">
        <v>44545</v>
      </c>
      <c r="C91" s="2" t="s">
        <v>991</v>
      </c>
      <c r="D91" t="s">
        <v>6140</v>
      </c>
      <c r="E91" s="2">
        <v>6</v>
      </c>
      <c r="F91" s="2" t="str">
        <f>_xlfn.XLOOKUP(C91,customers!$A$1:$A$1001,customers!B90:B1090,,0)</f>
        <v>Katerina Melloi</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f t="shared" si="3"/>
        <v>77.699999999999989</v>
      </c>
      <c r="N91" s="3" t="str">
        <f t="shared" si="4"/>
        <v>Arabica</v>
      </c>
      <c r="O91" s="4" t="str">
        <f t="shared" si="5"/>
        <v>Light</v>
      </c>
      <c r="P91" t="str">
        <f>_xlfn.XLOOKUP(Orders_Table[[#This Row],[Customer ID]],customers!$A$1:$A$1001,customers!I90:I1090,,0)</f>
        <v>No</v>
      </c>
    </row>
    <row r="92" spans="1:16" x14ac:dyDescent="0.2">
      <c r="A92" s="2" t="s">
        <v>996</v>
      </c>
      <c r="B92" s="5">
        <v>43971</v>
      </c>
      <c r="C92" s="2" t="s">
        <v>997</v>
      </c>
      <c r="D92" t="s">
        <v>6140</v>
      </c>
      <c r="E92" s="2">
        <v>4</v>
      </c>
      <c r="F92" s="2" t="str">
        <f>_xlfn.XLOOKUP(C92,customers!$A$1:$A$1001,customers!B91:B1091,,0)</f>
        <v>Abrahan Mussen</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f t="shared" si="3"/>
        <v>51.8</v>
      </c>
      <c r="N92" s="3" t="str">
        <f t="shared" si="4"/>
        <v>Arabica</v>
      </c>
      <c r="O92" s="4" t="str">
        <f t="shared" si="5"/>
        <v>Light</v>
      </c>
      <c r="P92" t="str">
        <f>_xlfn.XLOOKUP(Orders_Table[[#This Row],[Customer ID]],customers!$A$1:$A$1001,customers!I91:I1091,,0)</f>
        <v>No</v>
      </c>
    </row>
    <row r="93" spans="1:16" x14ac:dyDescent="0.2">
      <c r="A93" s="2" t="s">
        <v>1001</v>
      </c>
      <c r="B93" s="5">
        <v>44137</v>
      </c>
      <c r="C93" s="2" t="s">
        <v>1002</v>
      </c>
      <c r="D93" t="s">
        <v>6175</v>
      </c>
      <c r="E93" s="2">
        <v>4</v>
      </c>
      <c r="F93" s="2" t="str">
        <f>_xlfn.XLOOKUP(C93,customers!$A$1:$A$1001,customers!B92:B1092,,0)</f>
        <v>Anny Mundford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f t="shared" si="3"/>
        <v>103.49999999999999</v>
      </c>
      <c r="N93" s="3" t="str">
        <f t="shared" si="4"/>
        <v>Arabica</v>
      </c>
      <c r="O93" s="4" t="str">
        <f t="shared" si="5"/>
        <v>Medium</v>
      </c>
      <c r="P93" t="str">
        <f>_xlfn.XLOOKUP(Orders_Table[[#This Row],[Customer ID]],customers!$A$1:$A$1001,customers!I92:I1092,,0)</f>
        <v>No</v>
      </c>
    </row>
    <row r="94" spans="1:16" x14ac:dyDescent="0.2">
      <c r="A94" s="2" t="s">
        <v>1007</v>
      </c>
      <c r="B94" s="5">
        <v>44037</v>
      </c>
      <c r="C94" s="2" t="s">
        <v>1008</v>
      </c>
      <c r="D94" t="s">
        <v>6171</v>
      </c>
      <c r="E94" s="2">
        <v>3</v>
      </c>
      <c r="F94" s="2" t="str">
        <f>_xlfn.XLOOKUP(C94,customers!$A$1:$A$1001,customers!B93:B1093,,0)</f>
        <v>Isa Blazewicz</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f t="shared" si="3"/>
        <v>44.55</v>
      </c>
      <c r="N94" s="3" t="str">
        <f t="shared" si="4"/>
        <v>Excelsa</v>
      </c>
      <c r="O94" s="4" t="str">
        <f t="shared" si="5"/>
        <v>Light</v>
      </c>
      <c r="P94" t="str">
        <f>_xlfn.XLOOKUP(Orders_Table[[#This Row],[Customer ID]],customers!$A$1:$A$1001,customers!I93:I1093,,0)</f>
        <v>No</v>
      </c>
    </row>
    <row r="95" spans="1:16" x14ac:dyDescent="0.2">
      <c r="A95" s="2" t="s">
        <v>1012</v>
      </c>
      <c r="B95" s="5">
        <v>43538</v>
      </c>
      <c r="C95" s="2" t="s">
        <v>1013</v>
      </c>
      <c r="D95" t="s">
        <v>6176</v>
      </c>
      <c r="E95" s="2">
        <v>4</v>
      </c>
      <c r="F95" s="2" t="str">
        <f>_xlfn.XLOOKUP(C95,customers!$A$1:$A$1001,customers!B94:B1094,,0)</f>
        <v>Mord Meriet</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f t="shared" si="3"/>
        <v>35.64</v>
      </c>
      <c r="N95" s="3" t="str">
        <f t="shared" si="4"/>
        <v>Excelsa</v>
      </c>
      <c r="O95" s="4" t="str">
        <f t="shared" si="5"/>
        <v>Light</v>
      </c>
      <c r="P95" t="str">
        <f>_xlfn.XLOOKUP(Orders_Table[[#This Row],[Customer ID]],customers!$A$1:$A$1001,customers!I94:I1094,,0)</f>
        <v>No</v>
      </c>
    </row>
    <row r="96" spans="1:16" x14ac:dyDescent="0.2">
      <c r="A96" s="2" t="s">
        <v>1018</v>
      </c>
      <c r="B96" s="5">
        <v>44014</v>
      </c>
      <c r="C96" s="2" t="s">
        <v>1019</v>
      </c>
      <c r="D96" t="s">
        <v>6154</v>
      </c>
      <c r="E96" s="2">
        <v>6</v>
      </c>
      <c r="F96" s="2" t="str">
        <f>_xlfn.XLOOKUP(C96,customers!$A$1:$A$1001,customers!B95:B1095,,0)</f>
        <v>Astrix Kitchingham</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f t="shared" si="3"/>
        <v>17.91</v>
      </c>
      <c r="N96" s="3" t="str">
        <f t="shared" si="4"/>
        <v>Arabica</v>
      </c>
      <c r="O96" s="4" t="str">
        <f t="shared" si="5"/>
        <v>Dark</v>
      </c>
      <c r="P96" t="str">
        <f>_xlfn.XLOOKUP(Orders_Table[[#This Row],[Customer ID]],customers!$A$1:$A$1001,customers!I95:I1095,,0)</f>
        <v>Yes</v>
      </c>
    </row>
    <row r="97" spans="1:16" x14ac:dyDescent="0.2">
      <c r="A97" s="2" t="s">
        <v>1022</v>
      </c>
      <c r="B97" s="5">
        <v>43816</v>
      </c>
      <c r="C97" s="2" t="s">
        <v>1023</v>
      </c>
      <c r="D97" t="s">
        <v>6175</v>
      </c>
      <c r="E97" s="2">
        <v>6</v>
      </c>
      <c r="F97" s="2" t="str">
        <f>_xlfn.XLOOKUP(C97,customers!$A$1:$A$1001,customers!B96:B1096,,0)</f>
        <v>Madelene Prinn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f t="shared" si="3"/>
        <v>155.24999999999997</v>
      </c>
      <c r="N97" s="3" t="str">
        <f t="shared" si="4"/>
        <v>Arabica</v>
      </c>
      <c r="O97" s="4" t="str">
        <f t="shared" si="5"/>
        <v>Medium</v>
      </c>
      <c r="P97" t="str">
        <f>_xlfn.XLOOKUP(Orders_Table[[#This Row],[Customer ID]],customers!$A$1:$A$1001,customers!I96:I1096,,0)</f>
        <v>Yes</v>
      </c>
    </row>
    <row r="98" spans="1:16" x14ac:dyDescent="0.2">
      <c r="A98" s="2" t="s">
        <v>1027</v>
      </c>
      <c r="B98" s="5">
        <v>44171</v>
      </c>
      <c r="C98" s="2" t="s">
        <v>1028</v>
      </c>
      <c r="D98" t="s">
        <v>6154</v>
      </c>
      <c r="E98" s="2">
        <v>2</v>
      </c>
      <c r="F98" s="2" t="str">
        <f>_xlfn.XLOOKUP(C98,customers!$A$1:$A$1001,customers!B97:B1097,,0)</f>
        <v>Philipa Petrushanko</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f t="shared" si="3"/>
        <v>5.97</v>
      </c>
      <c r="N98" s="3" t="str">
        <f t="shared" si="4"/>
        <v>Arabica</v>
      </c>
      <c r="O98" s="4" t="str">
        <f t="shared" si="5"/>
        <v>Dark</v>
      </c>
      <c r="P98" t="str">
        <f>_xlfn.XLOOKUP(Orders_Table[[#This Row],[Customer ID]],customers!$A$1:$A$1001,customers!I97:I1097,,0)</f>
        <v>Yes</v>
      </c>
    </row>
    <row r="99" spans="1:16" x14ac:dyDescent="0.2">
      <c r="A99" s="2" t="s">
        <v>1032</v>
      </c>
      <c r="B99" s="5">
        <v>44259</v>
      </c>
      <c r="C99" s="2" t="s">
        <v>1033</v>
      </c>
      <c r="D99" t="s">
        <v>6157</v>
      </c>
      <c r="E99" s="2">
        <v>2</v>
      </c>
      <c r="F99" s="2" t="str">
        <f>_xlfn.XLOOKUP(C99,customers!$A$1:$A$1001,customers!B98:B1098,,0)</f>
        <v>Emlynne Laird</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f t="shared" si="3"/>
        <v>13.5</v>
      </c>
      <c r="N99" s="3" t="str">
        <f t="shared" si="4"/>
        <v>Arabica</v>
      </c>
      <c r="O99" s="4" t="str">
        <f t="shared" si="5"/>
        <v>Medium</v>
      </c>
      <c r="P99" t="str">
        <f>_xlfn.XLOOKUP(Orders_Table[[#This Row],[Customer ID]],customers!$A$1:$A$1001,customers!I98:I1098,,0)</f>
        <v>No</v>
      </c>
    </row>
    <row r="100" spans="1:16" x14ac:dyDescent="0.2">
      <c r="A100" s="2" t="s">
        <v>1038</v>
      </c>
      <c r="B100" s="5">
        <v>44394</v>
      </c>
      <c r="C100" s="2" t="s">
        <v>1039</v>
      </c>
      <c r="D100" t="s">
        <v>6154</v>
      </c>
      <c r="E100" s="2">
        <v>1</v>
      </c>
      <c r="F100" s="2" t="str">
        <f>_xlfn.XLOOKUP(C100,customers!$A$1:$A$1001,customers!B99:B1099,,0)</f>
        <v>Nealson Cuttler</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f t="shared" si="3"/>
        <v>2.9849999999999999</v>
      </c>
      <c r="N100" s="3" t="str">
        <f t="shared" si="4"/>
        <v>Arabica</v>
      </c>
      <c r="O100" s="4" t="str">
        <f t="shared" si="5"/>
        <v>Dark</v>
      </c>
      <c r="P100" t="str">
        <f>_xlfn.XLOOKUP(Orders_Table[[#This Row],[Customer ID]],customers!$A$1:$A$1001,customers!I99:I1099,,0)</f>
        <v>No</v>
      </c>
    </row>
    <row r="101" spans="1:16" x14ac:dyDescent="0.2">
      <c r="A101" s="2" t="s">
        <v>1043</v>
      </c>
      <c r="B101" s="5">
        <v>44139</v>
      </c>
      <c r="C101" s="2" t="s">
        <v>1044</v>
      </c>
      <c r="D101" t="s">
        <v>6159</v>
      </c>
      <c r="E101" s="2">
        <v>3</v>
      </c>
      <c r="F101" s="2" t="str">
        <f>_xlfn.XLOOKUP(C101,customers!$A$1:$A$1001,customers!B100:B1100,,0)</f>
        <v>Jenn Munnings</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f t="shared" si="3"/>
        <v>13.095000000000001</v>
      </c>
      <c r="N101" s="3" t="str">
        <f t="shared" si="4"/>
        <v>Liberica</v>
      </c>
      <c r="O101" s="4" t="str">
        <f t="shared" si="5"/>
        <v>Medium</v>
      </c>
      <c r="P101" t="str">
        <f>_xlfn.XLOOKUP(Orders_Table[[#This Row],[Customer ID]],customers!$A$1:$A$1001,customers!I100:I1100,,0)</f>
        <v>No</v>
      </c>
    </row>
    <row r="102" spans="1:16" x14ac:dyDescent="0.2">
      <c r="A102" s="2" t="s">
        <v>1048</v>
      </c>
      <c r="B102" s="5">
        <v>44291</v>
      </c>
      <c r="C102" s="2" t="s">
        <v>1049</v>
      </c>
      <c r="D102" t="s">
        <v>6167</v>
      </c>
      <c r="E102" s="2">
        <v>2</v>
      </c>
      <c r="F102" s="2" t="str">
        <f>_xlfn.XLOOKUP(C102,customers!$A$1:$A$1001,customers!B101:B1101,,0)</f>
        <v>Ingaborg Dunwoody</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f t="shared" si="3"/>
        <v>7.77</v>
      </c>
      <c r="N102" s="3" t="str">
        <f t="shared" si="4"/>
        <v>Arabica</v>
      </c>
      <c r="O102" s="4" t="str">
        <f t="shared" si="5"/>
        <v>Light</v>
      </c>
      <c r="P102" t="str">
        <f>_xlfn.XLOOKUP(Orders_Table[[#This Row],[Customer ID]],customers!$A$1:$A$1001,customers!I101:I1101,,0)</f>
        <v>No</v>
      </c>
    </row>
    <row r="103" spans="1:16" x14ac:dyDescent="0.2">
      <c r="A103" s="2" t="s">
        <v>1053</v>
      </c>
      <c r="B103" s="5">
        <v>43891</v>
      </c>
      <c r="C103" s="2" t="s">
        <v>1054</v>
      </c>
      <c r="D103" t="s">
        <v>6165</v>
      </c>
      <c r="E103" s="2">
        <v>5</v>
      </c>
      <c r="F103" s="2" t="str">
        <f>_xlfn.XLOOKUP(C103,customers!$A$1:$A$1001,customers!B102:B1102,,0)</f>
        <v>Tallie felip</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f t="shared" si="3"/>
        <v>148.92499999999998</v>
      </c>
      <c r="N103" s="3" t="str">
        <f t="shared" si="4"/>
        <v>Liberica</v>
      </c>
      <c r="O103" s="4" t="str">
        <f t="shared" si="5"/>
        <v>Dark</v>
      </c>
      <c r="P103" t="str">
        <f>_xlfn.XLOOKUP(Orders_Table[[#This Row],[Customer ID]],customers!$A$1:$A$1001,customers!I102:I1102,,0)</f>
        <v>Yes</v>
      </c>
    </row>
    <row r="104" spans="1:16" x14ac:dyDescent="0.2">
      <c r="A104" s="2" t="s">
        <v>1059</v>
      </c>
      <c r="B104" s="5">
        <v>44488</v>
      </c>
      <c r="C104" s="2" t="s">
        <v>1060</v>
      </c>
      <c r="D104" t="s">
        <v>6143</v>
      </c>
      <c r="E104" s="2">
        <v>3</v>
      </c>
      <c r="F104" s="2" t="str">
        <f>_xlfn.XLOOKUP(C104,customers!$A$1:$A$1001,customers!B103:B1103,,0)</f>
        <v>Sarette Ducarel</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f t="shared" si="3"/>
        <v>38.849999999999994</v>
      </c>
      <c r="N104" s="3" t="str">
        <f t="shared" si="4"/>
        <v>Liberica</v>
      </c>
      <c r="O104" s="4" t="str">
        <f t="shared" si="5"/>
        <v>Dark</v>
      </c>
      <c r="P104" t="str">
        <f>_xlfn.XLOOKUP(Orders_Table[[#This Row],[Customer ID]],customers!$A$1:$A$1001,customers!I103:I1103,,0)</f>
        <v>No</v>
      </c>
    </row>
    <row r="105" spans="1:16" x14ac:dyDescent="0.2">
      <c r="A105" s="2" t="s">
        <v>1065</v>
      </c>
      <c r="B105" s="5">
        <v>44750</v>
      </c>
      <c r="C105" s="2" t="s">
        <v>1066</v>
      </c>
      <c r="D105" t="s">
        <v>6174</v>
      </c>
      <c r="E105" s="2">
        <v>4</v>
      </c>
      <c r="F105" s="2" t="str">
        <f>_xlfn.XLOOKUP(C105,customers!$A$1:$A$1001,customers!B104:B1104,,0)</f>
        <v>Nertie Poolman</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f t="shared" si="3"/>
        <v>11.94</v>
      </c>
      <c r="N105" s="3" t="str">
        <f t="shared" si="4"/>
        <v>Robusta</v>
      </c>
      <c r="O105" s="4" t="str">
        <f t="shared" si="5"/>
        <v>Medium</v>
      </c>
      <c r="P105" t="str">
        <f>_xlfn.XLOOKUP(Orders_Table[[#This Row],[Customer ID]],customers!$A$1:$A$1001,customers!I104:I1104,,0)</f>
        <v>No</v>
      </c>
    </row>
    <row r="106" spans="1:16" x14ac:dyDescent="0.2">
      <c r="A106" s="2" t="s">
        <v>1071</v>
      </c>
      <c r="B106" s="5">
        <v>43694</v>
      </c>
      <c r="C106" s="2" t="s">
        <v>1072</v>
      </c>
      <c r="D106" t="s">
        <v>6162</v>
      </c>
      <c r="E106" s="2">
        <v>6</v>
      </c>
      <c r="F106" s="2" t="str">
        <f>_xlfn.XLOOKUP(C106,customers!$A$1:$A$1001,customers!B105:B1105,,0)</f>
        <v>Constance Halfhide</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f t="shared" si="3"/>
        <v>87.300000000000011</v>
      </c>
      <c r="N106" s="3" t="str">
        <f t="shared" si="4"/>
        <v>Liberica</v>
      </c>
      <c r="O106" s="4" t="str">
        <f t="shared" si="5"/>
        <v>Medium</v>
      </c>
      <c r="P106" t="str">
        <f>_xlfn.XLOOKUP(Orders_Table[[#This Row],[Customer ID]],customers!$A$1:$A$1001,customers!I105:I1105,,0)</f>
        <v>Yes</v>
      </c>
    </row>
    <row r="107" spans="1:16" x14ac:dyDescent="0.2">
      <c r="A107" s="2" t="s">
        <v>1077</v>
      </c>
      <c r="B107" s="5">
        <v>43982</v>
      </c>
      <c r="C107" s="2" t="s">
        <v>1078</v>
      </c>
      <c r="D107" t="s">
        <v>6157</v>
      </c>
      <c r="E107" s="2">
        <v>6</v>
      </c>
      <c r="F107" s="2" t="str">
        <f>_xlfn.XLOOKUP(C107,customers!$A$1:$A$1001,customers!B106:B1106,,0)</f>
        <v>Anselma Attwater</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f t="shared" si="3"/>
        <v>40.5</v>
      </c>
      <c r="N107" s="3" t="str">
        <f t="shared" si="4"/>
        <v>Arabica</v>
      </c>
      <c r="O107" s="4" t="str">
        <f t="shared" si="5"/>
        <v>Medium</v>
      </c>
      <c r="P107" t="str">
        <f>_xlfn.XLOOKUP(Orders_Table[[#This Row],[Customer ID]],customers!$A$1:$A$1001,customers!I106:I1106,,0)</f>
        <v>Yes</v>
      </c>
    </row>
    <row r="108" spans="1:16" x14ac:dyDescent="0.2">
      <c r="A108" s="2" t="s">
        <v>1083</v>
      </c>
      <c r="B108" s="5">
        <v>43956</v>
      </c>
      <c r="C108" s="2" t="s">
        <v>1084</v>
      </c>
      <c r="D108" t="s">
        <v>6183</v>
      </c>
      <c r="E108" s="2">
        <v>2</v>
      </c>
      <c r="F108" s="2" t="str">
        <f>_xlfn.XLOOKUP(C108,customers!$A$1:$A$1001,customers!B107:B1107,,0)</f>
        <v>Dael Camilletti</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f t="shared" si="3"/>
        <v>24.3</v>
      </c>
      <c r="N108" s="3" t="str">
        <f t="shared" si="4"/>
        <v>Excelsa</v>
      </c>
      <c r="O108" s="4" t="str">
        <f t="shared" si="5"/>
        <v>Dark</v>
      </c>
      <c r="P108" t="str">
        <f>_xlfn.XLOOKUP(Orders_Table[[#This Row],[Customer ID]],customers!$A$1:$A$1001,customers!I107:I1107,,0)</f>
        <v>Yes</v>
      </c>
    </row>
    <row r="109" spans="1:16" x14ac:dyDescent="0.2">
      <c r="A109" s="2" t="s">
        <v>1089</v>
      </c>
      <c r="B109" s="5">
        <v>43569</v>
      </c>
      <c r="C109" s="2" t="s">
        <v>1090</v>
      </c>
      <c r="D109" t="s">
        <v>6146</v>
      </c>
      <c r="E109" s="2">
        <v>3</v>
      </c>
      <c r="F109" s="2" t="str">
        <f>_xlfn.XLOOKUP(C109,customers!$A$1:$A$1001,customers!B108:B1108,,0)</f>
        <v>Murdock Hame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f t="shared" si="3"/>
        <v>17.91</v>
      </c>
      <c r="N109" s="3" t="str">
        <f t="shared" si="4"/>
        <v>Robusta</v>
      </c>
      <c r="O109" s="4" t="str">
        <f t="shared" si="5"/>
        <v>Medium</v>
      </c>
      <c r="P109" t="str">
        <f>_xlfn.XLOOKUP(Orders_Table[[#This Row],[Customer ID]],customers!$A$1:$A$1001,customers!I108:I1108,,0)</f>
        <v>No</v>
      </c>
    </row>
    <row r="110" spans="1:16" x14ac:dyDescent="0.2">
      <c r="A110" s="2" t="s">
        <v>1095</v>
      </c>
      <c r="B110" s="5">
        <v>44041</v>
      </c>
      <c r="C110" s="2" t="s">
        <v>1096</v>
      </c>
      <c r="D110" t="s">
        <v>6157</v>
      </c>
      <c r="E110" s="2">
        <v>4</v>
      </c>
      <c r="F110" s="2" t="str">
        <f>_xlfn.XLOOKUP(C110,customers!$A$1:$A$1001,customers!B109:B1109,,0)</f>
        <v>Alfy Snowding</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f t="shared" si="3"/>
        <v>27</v>
      </c>
      <c r="N110" s="3" t="str">
        <f t="shared" si="4"/>
        <v>Arabica</v>
      </c>
      <c r="O110" s="4" t="str">
        <f t="shared" si="5"/>
        <v>Medium</v>
      </c>
      <c r="P110" t="str">
        <f>_xlfn.XLOOKUP(Orders_Table[[#This Row],[Customer ID]],customers!$A$1:$A$1001,customers!I109:I1109,,0)</f>
        <v>Yes</v>
      </c>
    </row>
    <row r="111" spans="1:16" x14ac:dyDescent="0.2">
      <c r="A111" s="2" t="s">
        <v>1100</v>
      </c>
      <c r="B111" s="5">
        <v>43811</v>
      </c>
      <c r="C111" s="2" t="s">
        <v>1101</v>
      </c>
      <c r="D111" t="s">
        <v>6169</v>
      </c>
      <c r="E111" s="2">
        <v>1</v>
      </c>
      <c r="F111" s="2" t="str">
        <f>_xlfn.XLOOKUP(C111,customers!$A$1:$A$1001,customers!B110:B1110,,0)</f>
        <v>Rem Furman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f t="shared" si="3"/>
        <v>7.77</v>
      </c>
      <c r="N111" s="3" t="str">
        <f t="shared" si="4"/>
        <v>Liberica</v>
      </c>
      <c r="O111" s="4" t="str">
        <f t="shared" si="5"/>
        <v>Dark</v>
      </c>
      <c r="P111" t="str">
        <f>_xlfn.XLOOKUP(Orders_Table[[#This Row],[Customer ID]],customers!$A$1:$A$1001,customers!I110:I1110,,0)</f>
        <v>Yes</v>
      </c>
    </row>
    <row r="112" spans="1:16" x14ac:dyDescent="0.2">
      <c r="A112" s="2" t="s">
        <v>1106</v>
      </c>
      <c r="B112" s="5">
        <v>44727</v>
      </c>
      <c r="C112" s="2" t="s">
        <v>1107</v>
      </c>
      <c r="D112" t="s">
        <v>6184</v>
      </c>
      <c r="E112" s="2">
        <v>3</v>
      </c>
      <c r="F112" s="2" t="str">
        <f>_xlfn.XLOOKUP(C112,customers!$A$1:$A$1001,customers!B111:B1111,,0)</f>
        <v>Monte Percifull</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f t="shared" si="3"/>
        <v>13.365</v>
      </c>
      <c r="N112" s="3" t="str">
        <f t="shared" si="4"/>
        <v>Excelsa</v>
      </c>
      <c r="O112" s="4" t="str">
        <f t="shared" si="5"/>
        <v>Light</v>
      </c>
      <c r="P112" t="str">
        <f>_xlfn.XLOOKUP(Orders_Table[[#This Row],[Customer ID]],customers!$A$1:$A$1001,customers!I111:I1111,,0)</f>
        <v>No</v>
      </c>
    </row>
    <row r="113" spans="1:16" x14ac:dyDescent="0.2">
      <c r="A113" s="2" t="s">
        <v>1112</v>
      </c>
      <c r="B113" s="5">
        <v>43642</v>
      </c>
      <c r="C113" s="2" t="s">
        <v>1113</v>
      </c>
      <c r="D113" t="s">
        <v>6172</v>
      </c>
      <c r="E113" s="2">
        <v>5</v>
      </c>
      <c r="F113" s="2" t="str">
        <f>_xlfn.XLOOKUP(C113,customers!$A$1:$A$1001,customers!B112:B1112,,0)</f>
        <v>Waneta Edinborough</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f t="shared" si="3"/>
        <v>26.849999999999994</v>
      </c>
      <c r="N113" s="3" t="str">
        <f t="shared" si="4"/>
        <v>Robusta</v>
      </c>
      <c r="O113" s="4" t="str">
        <f t="shared" si="5"/>
        <v>Dark</v>
      </c>
      <c r="P113" t="str">
        <f>_xlfn.XLOOKUP(Orders_Table[[#This Row],[Customer ID]],customers!$A$1:$A$1001,customers!I112:I1112,,0)</f>
        <v>No</v>
      </c>
    </row>
    <row r="114" spans="1:16" x14ac:dyDescent="0.2">
      <c r="A114" s="2" t="s">
        <v>1117</v>
      </c>
      <c r="B114" s="5">
        <v>44481</v>
      </c>
      <c r="C114" s="2" t="s">
        <v>1118</v>
      </c>
      <c r="D114" t="s">
        <v>6155</v>
      </c>
      <c r="E114" s="2">
        <v>1</v>
      </c>
      <c r="F114" s="2" t="str">
        <f>_xlfn.XLOOKUP(C114,customers!$A$1:$A$1001,customers!B113:B1113,,0)</f>
        <v>Ketty Bromehead</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f t="shared" si="3"/>
        <v>11.25</v>
      </c>
      <c r="N114" s="3" t="str">
        <f t="shared" si="4"/>
        <v>Arabica</v>
      </c>
      <c r="O114" s="4" t="str">
        <f t="shared" si="5"/>
        <v>Medium</v>
      </c>
      <c r="P114" t="str">
        <f>_xlfn.XLOOKUP(Orders_Table[[#This Row],[Customer ID]],customers!$A$1:$A$1001,customers!I113:I1113,,0)</f>
        <v>Yes</v>
      </c>
    </row>
    <row r="115" spans="1:16" x14ac:dyDescent="0.2">
      <c r="A115" s="2" t="s">
        <v>1123</v>
      </c>
      <c r="B115" s="5">
        <v>43556</v>
      </c>
      <c r="C115" s="2" t="s">
        <v>1124</v>
      </c>
      <c r="D115" t="s">
        <v>6162</v>
      </c>
      <c r="E115" s="2">
        <v>1</v>
      </c>
      <c r="F115" s="2" t="str">
        <f>_xlfn.XLOOKUP(C115,customers!$A$1:$A$1001,customers!B114:B1114,,0)</f>
        <v>Anabelle Hutchens</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f t="shared" si="3"/>
        <v>14.55</v>
      </c>
      <c r="N115" s="3" t="str">
        <f t="shared" si="4"/>
        <v>Liberica</v>
      </c>
      <c r="O115" s="4" t="str">
        <f t="shared" si="5"/>
        <v>Medium</v>
      </c>
      <c r="P115" t="str">
        <f>_xlfn.XLOOKUP(Orders_Table[[#This Row],[Customer ID]],customers!$A$1:$A$1001,customers!I114:I1114,,0)</f>
        <v>No</v>
      </c>
    </row>
    <row r="116" spans="1:16" x14ac:dyDescent="0.2">
      <c r="A116" s="2" t="s">
        <v>1129</v>
      </c>
      <c r="B116" s="5">
        <v>44265</v>
      </c>
      <c r="C116" s="2" t="s">
        <v>1130</v>
      </c>
      <c r="D116" t="s">
        <v>6178</v>
      </c>
      <c r="E116" s="2">
        <v>4</v>
      </c>
      <c r="F116" s="2" t="str">
        <f>_xlfn.XLOOKUP(C116,customers!$A$1:$A$1001,customers!B115:B1115,,0)</f>
        <v>Beltran Mathon</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f t="shared" si="3"/>
        <v>14.339999999999998</v>
      </c>
      <c r="N116" s="3" t="str">
        <f t="shared" si="4"/>
        <v>Robusta</v>
      </c>
      <c r="O116" s="4" t="str">
        <f t="shared" si="5"/>
        <v>Light</v>
      </c>
      <c r="P116" t="str">
        <f>_xlfn.XLOOKUP(Orders_Table[[#This Row],[Customer ID]],customers!$A$1:$A$1001,customers!I115:I1115,,0)</f>
        <v>No</v>
      </c>
    </row>
    <row r="117" spans="1:16" x14ac:dyDescent="0.2">
      <c r="A117" s="2" t="s">
        <v>1134</v>
      </c>
      <c r="B117" s="5">
        <v>43693</v>
      </c>
      <c r="C117" s="2" t="s">
        <v>1135</v>
      </c>
      <c r="D117" t="s">
        <v>6170</v>
      </c>
      <c r="E117" s="2">
        <v>1</v>
      </c>
      <c r="F117" s="2" t="str">
        <f>_xlfn.XLOOKUP(C117,customers!$A$1:$A$1001,customers!B116:B1116,,0)</f>
        <v>Portie Cutchie</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f t="shared" si="3"/>
        <v>15.85</v>
      </c>
      <c r="N117" s="3" t="str">
        <f t="shared" si="4"/>
        <v>Liberica</v>
      </c>
      <c r="O117" s="4" t="str">
        <f t="shared" si="5"/>
        <v>Light</v>
      </c>
      <c r="P117" t="str">
        <f>_xlfn.XLOOKUP(Orders_Table[[#This Row],[Customer ID]],customers!$A$1:$A$1001,customers!I116:I1116,,0)</f>
        <v>No</v>
      </c>
    </row>
    <row r="118" spans="1:16" x14ac:dyDescent="0.2">
      <c r="A118" s="2" t="s">
        <v>1140</v>
      </c>
      <c r="B118" s="5">
        <v>44054</v>
      </c>
      <c r="C118" s="2" t="s">
        <v>1141</v>
      </c>
      <c r="D118" t="s">
        <v>6145</v>
      </c>
      <c r="E118" s="2">
        <v>4</v>
      </c>
      <c r="F118" s="2" t="str">
        <f>_xlfn.XLOOKUP(C118,customers!$A$1:$A$1001,customers!B117:B1117,,0)</f>
        <v>Conny Gheraldi</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f t="shared" si="3"/>
        <v>19.02</v>
      </c>
      <c r="N118" s="3" t="str">
        <f t="shared" si="4"/>
        <v>Liberica</v>
      </c>
      <c r="O118" s="4" t="str">
        <f t="shared" si="5"/>
        <v>Light</v>
      </c>
      <c r="P118" t="str">
        <f>_xlfn.XLOOKUP(Orders_Table[[#This Row],[Customer ID]],customers!$A$1:$A$1001,customers!I117:I1117,,0)</f>
        <v>No</v>
      </c>
    </row>
    <row r="119" spans="1:16" x14ac:dyDescent="0.2">
      <c r="A119" s="2" t="s">
        <v>1146</v>
      </c>
      <c r="B119" s="5">
        <v>44656</v>
      </c>
      <c r="C119" s="2" t="s">
        <v>1147</v>
      </c>
      <c r="D119" t="s">
        <v>6161</v>
      </c>
      <c r="E119" s="2">
        <v>4</v>
      </c>
      <c r="F119" s="2" t="str">
        <f>_xlfn.XLOOKUP(C119,customers!$A$1:$A$1001,customers!B118:B1118,,0)</f>
        <v>Tomas Sutty</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f t="shared" si="3"/>
        <v>38.04</v>
      </c>
      <c r="N119" s="3" t="str">
        <f t="shared" si="4"/>
        <v>Liberica</v>
      </c>
      <c r="O119" s="4" t="str">
        <f t="shared" si="5"/>
        <v>Light</v>
      </c>
      <c r="P119" t="str">
        <f>_xlfn.XLOOKUP(Orders_Table[[#This Row],[Customer ID]],customers!$A$1:$A$1001,customers!I118:I1118,,0)</f>
        <v>No</v>
      </c>
    </row>
    <row r="120" spans="1:16" x14ac:dyDescent="0.2">
      <c r="A120" s="2" t="s">
        <v>1152</v>
      </c>
      <c r="B120" s="5">
        <v>43760</v>
      </c>
      <c r="C120" s="2" t="s">
        <v>1153</v>
      </c>
      <c r="D120" t="s">
        <v>6144</v>
      </c>
      <c r="E120" s="2">
        <v>3</v>
      </c>
      <c r="F120" s="2" t="str">
        <f>_xlfn.XLOOKUP(C120,customers!$A$1:$A$1001,customers!B119:B1119,,0)</f>
        <v>Carlie Harce</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f t="shared" si="3"/>
        <v>21.87</v>
      </c>
      <c r="N120" s="3" t="str">
        <f t="shared" si="4"/>
        <v>Excelsa</v>
      </c>
      <c r="O120" s="4" t="str">
        <f t="shared" si="5"/>
        <v>Dark</v>
      </c>
      <c r="P120" t="str">
        <f>_xlfn.XLOOKUP(Orders_Table[[#This Row],[Customer ID]],customers!$A$1:$A$1001,customers!I119:I1119,,0)</f>
        <v>No</v>
      </c>
    </row>
    <row r="121" spans="1:16" x14ac:dyDescent="0.2">
      <c r="A121" s="2" t="s">
        <v>1158</v>
      </c>
      <c r="B121" s="5">
        <v>44471</v>
      </c>
      <c r="C121" s="2" t="s">
        <v>1159</v>
      </c>
      <c r="D121" t="s">
        <v>6156</v>
      </c>
      <c r="E121" s="2">
        <v>1</v>
      </c>
      <c r="F121" s="2" t="str">
        <f>_xlfn.XLOOKUP(C121,customers!$A$1:$A$1001,customers!B120:B1120,,0)</f>
        <v>Friederike Drysdale</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f t="shared" si="3"/>
        <v>4.125</v>
      </c>
      <c r="N121" s="3" t="str">
        <f t="shared" si="4"/>
        <v>Excelsa</v>
      </c>
      <c r="O121" s="4" t="str">
        <f t="shared" si="5"/>
        <v>Medium</v>
      </c>
      <c r="P121" t="str">
        <f>_xlfn.XLOOKUP(Orders_Table[[#This Row],[Customer ID]],customers!$A$1:$A$1001,customers!I120:I1120,,0)</f>
        <v>Yes</v>
      </c>
    </row>
    <row r="122" spans="1:16" x14ac:dyDescent="0.2">
      <c r="A122" s="2" t="s">
        <v>1158</v>
      </c>
      <c r="B122" s="5">
        <v>44471</v>
      </c>
      <c r="C122" s="2" t="s">
        <v>1159</v>
      </c>
      <c r="D122" t="s">
        <v>6167</v>
      </c>
      <c r="E122" s="2">
        <v>1</v>
      </c>
      <c r="F122" s="2" t="str">
        <f>_xlfn.XLOOKUP(C122,customers!$A$1:$A$1001,customers!B121:B1121,,0)</f>
        <v>Devon Magowan</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f t="shared" si="3"/>
        <v>3.8849999999999998</v>
      </c>
      <c r="N122" s="3" t="str">
        <f t="shared" si="4"/>
        <v>Arabica</v>
      </c>
      <c r="O122" s="4" t="str">
        <f t="shared" si="5"/>
        <v>Light</v>
      </c>
      <c r="P122" t="str">
        <f>_xlfn.XLOOKUP(Orders_Table[[#This Row],[Customer ID]],customers!$A$1:$A$1001,customers!I121:I1121,,0)</f>
        <v>No</v>
      </c>
    </row>
    <row r="123" spans="1:16" x14ac:dyDescent="0.2">
      <c r="A123" s="2" t="s">
        <v>1158</v>
      </c>
      <c r="B123" s="5">
        <v>44471</v>
      </c>
      <c r="C123" s="2" t="s">
        <v>1159</v>
      </c>
      <c r="D123" t="s">
        <v>6141</v>
      </c>
      <c r="E123" s="2">
        <v>5</v>
      </c>
      <c r="F123" s="2" t="str">
        <f>_xlfn.XLOOKUP(C123,customers!$A$1:$A$1001,customers!B122:B1122,,0)</f>
        <v>Codi Littrell</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f t="shared" si="3"/>
        <v>68.75</v>
      </c>
      <c r="N123" s="3" t="str">
        <f t="shared" si="4"/>
        <v>Excelsa</v>
      </c>
      <c r="O123" s="4" t="str">
        <f t="shared" si="5"/>
        <v>Medium</v>
      </c>
      <c r="P123" t="str">
        <f>_xlfn.XLOOKUP(Orders_Table[[#This Row],[Customer ID]],customers!$A$1:$A$1001,customers!I122:I1122,,0)</f>
        <v>Yes</v>
      </c>
    </row>
    <row r="124" spans="1:16" x14ac:dyDescent="0.2">
      <c r="A124" s="2" t="s">
        <v>1174</v>
      </c>
      <c r="B124" s="5">
        <v>44268</v>
      </c>
      <c r="C124" s="2" t="s">
        <v>1175</v>
      </c>
      <c r="D124" t="s">
        <v>6158</v>
      </c>
      <c r="E124" s="2">
        <v>4</v>
      </c>
      <c r="F124" s="2" t="str">
        <f>_xlfn.XLOOKUP(C124,customers!$A$1:$A$1001,customers!B123:B1123,,0)</f>
        <v>Effie Yurkov</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f t="shared" si="3"/>
        <v>23.88</v>
      </c>
      <c r="N124" s="3" t="str">
        <f t="shared" si="4"/>
        <v>Arabica</v>
      </c>
      <c r="O124" s="4" t="str">
        <f t="shared" si="5"/>
        <v>Dark</v>
      </c>
      <c r="P124" t="str">
        <f>_xlfn.XLOOKUP(Orders_Table[[#This Row],[Customer ID]],customers!$A$1:$A$1001,customers!I123:I1123,,0)</f>
        <v>No</v>
      </c>
    </row>
    <row r="125" spans="1:16" x14ac:dyDescent="0.2">
      <c r="A125" s="2" t="s">
        <v>1180</v>
      </c>
      <c r="B125" s="5">
        <v>44724</v>
      </c>
      <c r="C125" s="2" t="s">
        <v>1181</v>
      </c>
      <c r="D125" t="s">
        <v>6164</v>
      </c>
      <c r="E125" s="2">
        <v>4</v>
      </c>
      <c r="F125" s="2" t="str">
        <f>_xlfn.XLOOKUP(C125,customers!$A$1:$A$1001,customers!B124:B1124,,0)</f>
        <v>Georgena Bentjens</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f t="shared" si="3"/>
        <v>145.82</v>
      </c>
      <c r="N125" s="3" t="str">
        <f t="shared" si="4"/>
        <v>Liberica</v>
      </c>
      <c r="O125" s="4" t="str">
        <f t="shared" si="5"/>
        <v>Light</v>
      </c>
      <c r="P125" t="str">
        <f>_xlfn.XLOOKUP(Orders_Table[[#This Row],[Customer ID]],customers!$A$1:$A$1001,customers!I124:I1124,,0)</f>
        <v>No</v>
      </c>
    </row>
    <row r="126" spans="1:16" x14ac:dyDescent="0.2">
      <c r="A126" s="2" t="s">
        <v>1186</v>
      </c>
      <c r="B126" s="5">
        <v>43582</v>
      </c>
      <c r="C126" s="2" t="s">
        <v>1187</v>
      </c>
      <c r="D126" t="s">
        <v>6159</v>
      </c>
      <c r="E126" s="2">
        <v>5</v>
      </c>
      <c r="F126" s="2" t="str">
        <f>_xlfn.XLOOKUP(C126,customers!$A$1:$A$1001,customers!B125:B1125,,0)</f>
        <v>Lyn Entwistle</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f t="shared" si="3"/>
        <v>21.825000000000003</v>
      </c>
      <c r="N126" s="3" t="str">
        <f t="shared" si="4"/>
        <v>Liberica</v>
      </c>
      <c r="O126" s="4" t="str">
        <f t="shared" si="5"/>
        <v>Medium</v>
      </c>
      <c r="P126" t="str">
        <f>_xlfn.XLOOKUP(Orders_Table[[#This Row],[Customer ID]],customers!$A$1:$A$1001,customers!I125:I1125,,0)</f>
        <v>Yes</v>
      </c>
    </row>
    <row r="127" spans="1:16" x14ac:dyDescent="0.2">
      <c r="A127" s="2" t="s">
        <v>1192</v>
      </c>
      <c r="B127" s="5">
        <v>43608</v>
      </c>
      <c r="C127" s="2" t="s">
        <v>1193</v>
      </c>
      <c r="D127" t="s">
        <v>6160</v>
      </c>
      <c r="E127" s="2">
        <v>3</v>
      </c>
      <c r="F127" s="2" t="str">
        <f>_xlfn.XLOOKUP(C127,customers!$A$1:$A$1001,customers!B126:B1126,,0)</f>
        <v>Mercedes Acott</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f t="shared" si="3"/>
        <v>26.19</v>
      </c>
      <c r="N127" s="3" t="str">
        <f t="shared" si="4"/>
        <v>Liberica</v>
      </c>
      <c r="O127" s="4" t="str">
        <f t="shared" si="5"/>
        <v>Medium</v>
      </c>
      <c r="P127" t="str">
        <f>_xlfn.XLOOKUP(Orders_Table[[#This Row],[Customer ID]],customers!$A$1:$A$1001,customers!I126:I1126,,0)</f>
        <v>Yes</v>
      </c>
    </row>
    <row r="128" spans="1:16" x14ac:dyDescent="0.2">
      <c r="A128" s="2" t="s">
        <v>1198</v>
      </c>
      <c r="B128" s="5">
        <v>44026</v>
      </c>
      <c r="C128" s="2" t="s">
        <v>1199</v>
      </c>
      <c r="D128" t="s">
        <v>6155</v>
      </c>
      <c r="E128" s="2">
        <v>1</v>
      </c>
      <c r="F128" s="2" t="str">
        <f>_xlfn.XLOOKUP(C128,customers!$A$1:$A$1001,customers!B127:B1127,,0)</f>
        <v>Devy Bulbrook</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f t="shared" si="3"/>
        <v>11.25</v>
      </c>
      <c r="N128" s="3" t="str">
        <f t="shared" si="4"/>
        <v>Arabica</v>
      </c>
      <c r="O128" s="4" t="str">
        <f t="shared" si="5"/>
        <v>Medium</v>
      </c>
      <c r="P128" t="str">
        <f>_xlfn.XLOOKUP(Orders_Table[[#This Row],[Customer ID]],customers!$A$1:$A$1001,customers!I127:I1127,,0)</f>
        <v>No</v>
      </c>
    </row>
    <row r="129" spans="1:16" x14ac:dyDescent="0.2">
      <c r="A129" s="2" t="s">
        <v>1204</v>
      </c>
      <c r="B129" s="5">
        <v>44510</v>
      </c>
      <c r="C129" s="2" t="s">
        <v>1205</v>
      </c>
      <c r="D129" t="s">
        <v>6143</v>
      </c>
      <c r="E129" s="2">
        <v>6</v>
      </c>
      <c r="F129" s="2" t="str">
        <f>_xlfn.XLOOKUP(C129,customers!$A$1:$A$1001,customers!B128:B1128,,0)</f>
        <v>Rosaline McLae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f t="shared" si="3"/>
        <v>77.699999999999989</v>
      </c>
      <c r="N129" s="3" t="str">
        <f t="shared" si="4"/>
        <v>Liberica</v>
      </c>
      <c r="O129" s="4" t="str">
        <f t="shared" si="5"/>
        <v>Dark</v>
      </c>
      <c r="P129" t="str">
        <f>_xlfn.XLOOKUP(Orders_Table[[#This Row],[Customer ID]],customers!$A$1:$A$1001,customers!I128:I1128,,0)</f>
        <v>No</v>
      </c>
    </row>
    <row r="130" spans="1:16" x14ac:dyDescent="0.2">
      <c r="A130" s="2" t="s">
        <v>1210</v>
      </c>
      <c r="B130" s="5">
        <v>44439</v>
      </c>
      <c r="C130" s="2" t="s">
        <v>1211</v>
      </c>
      <c r="D130" t="s">
        <v>6157</v>
      </c>
      <c r="E130" s="2">
        <v>1</v>
      </c>
      <c r="F130" s="2" t="str">
        <f>_xlfn.XLOOKUP(C130,customers!$A$1:$A$1001,customers!B129:B1129,,0)</f>
        <v>Zacharias Kiffe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f t="shared" si="3"/>
        <v>6.75</v>
      </c>
      <c r="N130" s="3" t="str">
        <f t="shared" si="4"/>
        <v>Arabica</v>
      </c>
      <c r="O130" s="4" t="str">
        <f t="shared" si="5"/>
        <v>Medium</v>
      </c>
      <c r="P130" t="str">
        <f>_xlfn.XLOOKUP(Orders_Table[[#This Row],[Customer ID]],customers!$A$1:$A$1001,customers!I129:I1129,,0)</f>
        <v>Yes</v>
      </c>
    </row>
    <row r="131" spans="1:16" x14ac:dyDescent="0.2">
      <c r="A131" s="2" t="s">
        <v>1216</v>
      </c>
      <c r="B131" s="5">
        <v>43652</v>
      </c>
      <c r="C131" s="2" t="s">
        <v>1217</v>
      </c>
      <c r="D131" t="s">
        <v>6183</v>
      </c>
      <c r="E131" s="2">
        <v>1</v>
      </c>
      <c r="F131" s="2" t="str">
        <f>_xlfn.XLOOKUP(C131,customers!$A$1:$A$1001,customers!B130:B1130,,0)</f>
        <v>Cobby Cromwell</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f t="shared" ref="M131:M194" si="6">L131*E131</f>
        <v>12.15</v>
      </c>
      <c r="N131" s="3" t="str">
        <f t="shared" ref="N131:N194" si="7">IF(I131="Rob","Robusta",IF(I131="Exc","Excelsa",IF(I131="Ara","Arabica",IF(I131="Lib","Liberica",""))))</f>
        <v>Excelsa</v>
      </c>
      <c r="O131" s="4" t="str">
        <f t="shared" ref="O131:O194" si="8">IF(J131="M","Medium",IF(J131="L","Light",IF(J131="D","Dark","")))</f>
        <v>Dark</v>
      </c>
      <c r="P131" t="str">
        <f>_xlfn.XLOOKUP(Orders_Table[[#This Row],[Customer ID]],customers!$A$1:$A$1001,customers!I130:I1130,,0)</f>
        <v>No</v>
      </c>
    </row>
    <row r="132" spans="1:16" x14ac:dyDescent="0.2">
      <c r="A132" s="2" t="s">
        <v>1222</v>
      </c>
      <c r="B132" s="5">
        <v>44624</v>
      </c>
      <c r="C132" s="2" t="s">
        <v>1223</v>
      </c>
      <c r="D132" t="s">
        <v>6182</v>
      </c>
      <c r="E132" s="2">
        <v>5</v>
      </c>
      <c r="F132" s="2" t="str">
        <f>_xlfn.XLOOKUP(C132,customers!$A$1:$A$1001,customers!B131:B1131,,0)</f>
        <v>Tani Taffarello</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f t="shared" si="6"/>
        <v>148.92499999999998</v>
      </c>
      <c r="N132" s="3" t="str">
        <f t="shared" si="7"/>
        <v>Arabica</v>
      </c>
      <c r="O132" s="4" t="str">
        <f t="shared" si="8"/>
        <v>Light</v>
      </c>
      <c r="P132" t="str">
        <f>_xlfn.XLOOKUP(Orders_Table[[#This Row],[Customer ID]],customers!$A$1:$A$1001,customers!I131:I1131,,0)</f>
        <v>Yes</v>
      </c>
    </row>
    <row r="133" spans="1:16" x14ac:dyDescent="0.2">
      <c r="A133" s="2" t="s">
        <v>1227</v>
      </c>
      <c r="B133" s="5">
        <v>44196</v>
      </c>
      <c r="C133" s="2" t="s">
        <v>1228</v>
      </c>
      <c r="D133" t="s">
        <v>6144</v>
      </c>
      <c r="E133" s="2">
        <v>2</v>
      </c>
      <c r="F133" s="2" t="str">
        <f>_xlfn.XLOOKUP(C133,customers!$A$1:$A$1001,customers!B132:B1132,,0)</f>
        <v>Javier Kopke</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f t="shared" si="6"/>
        <v>14.58</v>
      </c>
      <c r="N133" s="3" t="str">
        <f t="shared" si="7"/>
        <v>Excelsa</v>
      </c>
      <c r="O133" s="4" t="str">
        <f t="shared" si="8"/>
        <v>Dark</v>
      </c>
      <c r="P133" t="str">
        <f>_xlfn.XLOOKUP(Orders_Table[[#This Row],[Customer ID]],customers!$A$1:$A$1001,customers!I132:I1132,,0)</f>
        <v>No</v>
      </c>
    </row>
    <row r="134" spans="1:16" x14ac:dyDescent="0.2">
      <c r="A134" s="2" t="s">
        <v>1233</v>
      </c>
      <c r="B134" s="5">
        <v>44043</v>
      </c>
      <c r="C134" s="2" t="s">
        <v>1234</v>
      </c>
      <c r="D134" t="s">
        <v>6182</v>
      </c>
      <c r="E134" s="2">
        <v>5</v>
      </c>
      <c r="F134" s="2" t="str">
        <f>_xlfn.XLOOKUP(C134,customers!$A$1:$A$1001,customers!B133:B1133,,0)</f>
        <v>Arabella Fransewich</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f t="shared" si="6"/>
        <v>148.92499999999998</v>
      </c>
      <c r="N134" s="3" t="str">
        <f t="shared" si="7"/>
        <v>Arabica</v>
      </c>
      <c r="O134" s="4" t="str">
        <f t="shared" si="8"/>
        <v>Light</v>
      </c>
      <c r="P134" t="str">
        <f>_xlfn.XLOOKUP(Orders_Table[[#This Row],[Customer ID]],customers!$A$1:$A$1001,customers!I133:I1133,,0)</f>
        <v>Yes</v>
      </c>
    </row>
    <row r="135" spans="1:16" x14ac:dyDescent="0.2">
      <c r="A135" s="2" t="s">
        <v>1239</v>
      </c>
      <c r="B135" s="5">
        <v>44340</v>
      </c>
      <c r="C135" s="2" t="s">
        <v>1240</v>
      </c>
      <c r="D135" t="s">
        <v>6143</v>
      </c>
      <c r="E135" s="2">
        <v>1</v>
      </c>
      <c r="F135" s="2" t="str">
        <f>_xlfn.XLOOKUP(C135,customers!$A$1:$A$1001,customers!B134:B1134,,0)</f>
        <v>Myles Seawright</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f t="shared" si="6"/>
        <v>12.95</v>
      </c>
      <c r="N135" s="3" t="str">
        <f t="shared" si="7"/>
        <v>Liberica</v>
      </c>
      <c r="O135" s="4" t="str">
        <f t="shared" si="8"/>
        <v>Dark</v>
      </c>
      <c r="P135" t="str">
        <f>_xlfn.XLOOKUP(Orders_Table[[#This Row],[Customer ID]],customers!$A$1:$A$1001,customers!I134:I1134,,0)</f>
        <v>No</v>
      </c>
    </row>
    <row r="136" spans="1:16" x14ac:dyDescent="0.2">
      <c r="A136" s="2" t="s">
        <v>1245</v>
      </c>
      <c r="B136" s="5">
        <v>44758</v>
      </c>
      <c r="C136" s="2" t="s">
        <v>1246</v>
      </c>
      <c r="D136" t="s">
        <v>6166</v>
      </c>
      <c r="E136" s="2">
        <v>3</v>
      </c>
      <c r="F136" s="2" t="str">
        <f>_xlfn.XLOOKUP(C136,customers!$A$1:$A$1001,customers!B135:B1135,,0)</f>
        <v>Annecorinne Leehane</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f t="shared" si="6"/>
        <v>94.874999999999986</v>
      </c>
      <c r="N136" s="3" t="str">
        <f t="shared" si="7"/>
        <v>Excelsa</v>
      </c>
      <c r="O136" s="4" t="str">
        <f t="shared" si="8"/>
        <v>Medium</v>
      </c>
      <c r="P136" t="str">
        <f>_xlfn.XLOOKUP(Orders_Table[[#This Row],[Customer ID]],customers!$A$1:$A$1001,customers!I135:I1135,,0)</f>
        <v>Yes</v>
      </c>
    </row>
    <row r="137" spans="1:16" x14ac:dyDescent="0.2">
      <c r="A137" s="2" t="s">
        <v>1249</v>
      </c>
      <c r="B137" s="5">
        <v>44232</v>
      </c>
      <c r="C137" s="2" t="s">
        <v>976</v>
      </c>
      <c r="D137" t="s">
        <v>6180</v>
      </c>
      <c r="E137" s="2">
        <v>5</v>
      </c>
      <c r="F137" s="2" t="str">
        <f>_xlfn.XLOOKUP(C137,customers!$A$1:$A$1001,customers!B136:B1136,,0)</f>
        <v>Lenka Rushmer</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f t="shared" si="6"/>
        <v>38.849999999999994</v>
      </c>
      <c r="N137" s="3" t="str">
        <f t="shared" si="7"/>
        <v>Arabica</v>
      </c>
      <c r="O137" s="4" t="str">
        <f t="shared" si="8"/>
        <v>Light</v>
      </c>
      <c r="P137" t="str">
        <f>_xlfn.XLOOKUP(Orders_Table[[#This Row],[Customer ID]],customers!$A$1:$A$1001,customers!I136:I1136,,0)</f>
        <v>Yes</v>
      </c>
    </row>
    <row r="138" spans="1:16" x14ac:dyDescent="0.2">
      <c r="A138" s="2" t="s">
        <v>1255</v>
      </c>
      <c r="B138" s="5">
        <v>44406</v>
      </c>
      <c r="C138" s="2" t="s">
        <v>1256</v>
      </c>
      <c r="D138" t="s">
        <v>6154</v>
      </c>
      <c r="E138" s="2">
        <v>4</v>
      </c>
      <c r="F138" s="2" t="str">
        <f>_xlfn.XLOOKUP(C138,customers!$A$1:$A$1001,customers!B137:B1137,,0)</f>
        <v>Zachariah Carlson</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f t="shared" si="6"/>
        <v>11.94</v>
      </c>
      <c r="N138" s="3" t="str">
        <f t="shared" si="7"/>
        <v>Arabica</v>
      </c>
      <c r="O138" s="4" t="str">
        <f t="shared" si="8"/>
        <v>Dark</v>
      </c>
      <c r="P138" t="str">
        <f>_xlfn.XLOOKUP(Orders_Table[[#This Row],[Customer ID]],customers!$A$1:$A$1001,customers!I137:I1137,,0)</f>
        <v>Yes</v>
      </c>
    </row>
    <row r="139" spans="1:16" x14ac:dyDescent="0.2">
      <c r="A139" s="2" t="s">
        <v>1261</v>
      </c>
      <c r="B139" s="5">
        <v>44637</v>
      </c>
      <c r="C139" s="2" t="s">
        <v>1262</v>
      </c>
      <c r="D139" t="s">
        <v>6148</v>
      </c>
      <c r="E139" s="2">
        <v>3</v>
      </c>
      <c r="F139" s="2" t="str">
        <f>_xlfn.XLOOKUP(C139,customers!$A$1:$A$1001,customers!B138:B1138,,0)</f>
        <v>Donnie Hedlestone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f t="shared" si="6"/>
        <v>102.46499999999997</v>
      </c>
      <c r="N139" s="3" t="str">
        <f t="shared" si="7"/>
        <v>Excelsa</v>
      </c>
      <c r="O139" s="4" t="str">
        <f t="shared" si="8"/>
        <v>Light</v>
      </c>
      <c r="P139" t="str">
        <f>_xlfn.XLOOKUP(Orders_Table[[#This Row],[Customer ID]],customers!$A$1:$A$1001,customers!I138:I1138,,0)</f>
        <v>No</v>
      </c>
    </row>
    <row r="140" spans="1:16" x14ac:dyDescent="0.2">
      <c r="A140" s="2" t="s">
        <v>1266</v>
      </c>
      <c r="B140" s="5">
        <v>44238</v>
      </c>
      <c r="C140" s="2" t="s">
        <v>1267</v>
      </c>
      <c r="D140" t="s">
        <v>6183</v>
      </c>
      <c r="E140" s="2">
        <v>4</v>
      </c>
      <c r="F140" s="2" t="str">
        <f>_xlfn.XLOOKUP(C140,customers!$A$1:$A$1001,customers!B139:B1139,,0)</f>
        <v>Dorelia Bury</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f t="shared" si="6"/>
        <v>48.6</v>
      </c>
      <c r="N140" s="3" t="str">
        <f t="shared" si="7"/>
        <v>Excelsa</v>
      </c>
      <c r="O140" s="4" t="str">
        <f t="shared" si="8"/>
        <v>Dark</v>
      </c>
      <c r="P140" t="str">
        <f>_xlfn.XLOOKUP(Orders_Table[[#This Row],[Customer ID]],customers!$A$1:$A$1001,customers!I139:I1139,,0)</f>
        <v>Yes</v>
      </c>
    </row>
    <row r="141" spans="1:16" x14ac:dyDescent="0.2">
      <c r="A141" s="2" t="s">
        <v>1271</v>
      </c>
      <c r="B141" s="5">
        <v>43509</v>
      </c>
      <c r="C141" s="2" t="s">
        <v>1272</v>
      </c>
      <c r="D141" t="s">
        <v>6143</v>
      </c>
      <c r="E141" s="2">
        <v>6</v>
      </c>
      <c r="F141" s="2" t="str">
        <f>_xlfn.XLOOKUP(C141,customers!$A$1:$A$1001,customers!B140:B1140,,0)</f>
        <v>Emlynne Palfrey</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f t="shared" si="6"/>
        <v>77.699999999999989</v>
      </c>
      <c r="N141" s="3" t="str">
        <f t="shared" si="7"/>
        <v>Liberica</v>
      </c>
      <c r="O141" s="4" t="str">
        <f t="shared" si="8"/>
        <v>Dark</v>
      </c>
      <c r="P141" t="str">
        <f>_xlfn.XLOOKUP(Orders_Table[[#This Row],[Customer ID]],customers!$A$1:$A$1001,customers!I140:I1140,,0)</f>
        <v>Yes</v>
      </c>
    </row>
    <row r="142" spans="1:16" x14ac:dyDescent="0.2">
      <c r="A142" s="2" t="s">
        <v>1276</v>
      </c>
      <c r="B142" s="5">
        <v>44694</v>
      </c>
      <c r="C142" s="2" t="s">
        <v>1277</v>
      </c>
      <c r="D142" t="s">
        <v>6165</v>
      </c>
      <c r="E142" s="2">
        <v>1</v>
      </c>
      <c r="F142" s="2" t="str">
        <f>_xlfn.XLOOKUP(C142,customers!$A$1:$A$1001,customers!B141:B1141,,0)</f>
        <v>Christopher Grieveson</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f t="shared" si="6"/>
        <v>29.784999999999997</v>
      </c>
      <c r="N142" s="3" t="str">
        <f t="shared" si="7"/>
        <v>Liberica</v>
      </c>
      <c r="O142" s="4" t="str">
        <f t="shared" si="8"/>
        <v>Dark</v>
      </c>
      <c r="P142" t="str">
        <f>_xlfn.XLOOKUP(Orders_Table[[#This Row],[Customer ID]],customers!$A$1:$A$1001,customers!I141:I1141,,0)</f>
        <v>Yes</v>
      </c>
    </row>
    <row r="143" spans="1:16" x14ac:dyDescent="0.2">
      <c r="A143" s="2" t="s">
        <v>1283</v>
      </c>
      <c r="B143" s="5">
        <v>43970</v>
      </c>
      <c r="C143" s="2" t="s">
        <v>1284</v>
      </c>
      <c r="D143" t="s">
        <v>6167</v>
      </c>
      <c r="E143" s="2">
        <v>4</v>
      </c>
      <c r="F143" s="2" t="str">
        <f>_xlfn.XLOOKUP(C143,customers!$A$1:$A$1001,customers!B142:B1142,,0)</f>
        <v>Flory Crumpe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f t="shared" si="6"/>
        <v>15.54</v>
      </c>
      <c r="N143" s="3" t="str">
        <f t="shared" si="7"/>
        <v>Arabica</v>
      </c>
      <c r="O143" s="4" t="str">
        <f t="shared" si="8"/>
        <v>Light</v>
      </c>
      <c r="P143" t="str">
        <f>_xlfn.XLOOKUP(Orders_Table[[#This Row],[Customer ID]],customers!$A$1:$A$1001,customers!I142:I1142,,0)</f>
        <v>No</v>
      </c>
    </row>
    <row r="144" spans="1:16" x14ac:dyDescent="0.2">
      <c r="A144" s="2" t="s">
        <v>1289</v>
      </c>
      <c r="B144" s="5">
        <v>44678</v>
      </c>
      <c r="C144" s="2" t="s">
        <v>1290</v>
      </c>
      <c r="D144" t="s">
        <v>6148</v>
      </c>
      <c r="E144" s="2">
        <v>4</v>
      </c>
      <c r="F144" s="2" t="str">
        <f>_xlfn.XLOOKUP(C144,customers!$A$1:$A$1001,customers!B143:B1143,,0)</f>
        <v>Nanine McCarthy</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f t="shared" si="6"/>
        <v>136.61999999999998</v>
      </c>
      <c r="N144" s="3" t="str">
        <f t="shared" si="7"/>
        <v>Excelsa</v>
      </c>
      <c r="O144" s="4" t="str">
        <f t="shared" si="8"/>
        <v>Light</v>
      </c>
      <c r="P144" t="str">
        <f>_xlfn.XLOOKUP(Orders_Table[[#This Row],[Customer ID]],customers!$A$1:$A$1001,customers!I143:I1143,,0)</f>
        <v>No</v>
      </c>
    </row>
    <row r="145" spans="1:16" x14ac:dyDescent="0.2">
      <c r="A145" s="2" t="s">
        <v>1293</v>
      </c>
      <c r="B145" s="5">
        <v>44083</v>
      </c>
      <c r="C145" s="2" t="s">
        <v>1294</v>
      </c>
      <c r="D145" t="s">
        <v>6160</v>
      </c>
      <c r="E145" s="2">
        <v>2</v>
      </c>
      <c r="F145" s="2" t="str">
        <f>_xlfn.XLOOKUP(C145,customers!$A$1:$A$1001,customers!B144:B1144,,0)</f>
        <v>Byram Mergue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f t="shared" si="6"/>
        <v>17.46</v>
      </c>
      <c r="N145" s="3" t="str">
        <f t="shared" si="7"/>
        <v>Liberica</v>
      </c>
      <c r="O145" s="4" t="str">
        <f t="shared" si="8"/>
        <v>Medium</v>
      </c>
      <c r="P145" t="str">
        <f>_xlfn.XLOOKUP(Orders_Table[[#This Row],[Customer ID]],customers!$A$1:$A$1001,customers!I144:I1144,,0)</f>
        <v>Yes</v>
      </c>
    </row>
    <row r="146" spans="1:16" x14ac:dyDescent="0.2">
      <c r="A146" s="2" t="s">
        <v>1299</v>
      </c>
      <c r="B146" s="5">
        <v>44265</v>
      </c>
      <c r="C146" s="2" t="s">
        <v>1300</v>
      </c>
      <c r="D146" t="s">
        <v>6148</v>
      </c>
      <c r="E146" s="2">
        <v>2</v>
      </c>
      <c r="F146" s="2" t="str">
        <f>_xlfn.XLOOKUP(C146,customers!$A$1:$A$1001,customers!B145:B1145,,0)</f>
        <v>Mathew Goulter</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f t="shared" si="6"/>
        <v>68.309999999999988</v>
      </c>
      <c r="N146" s="3" t="str">
        <f t="shared" si="7"/>
        <v>Excelsa</v>
      </c>
      <c r="O146" s="4" t="str">
        <f t="shared" si="8"/>
        <v>Light</v>
      </c>
      <c r="P146" t="str">
        <f>_xlfn.XLOOKUP(Orders_Table[[#This Row],[Customer ID]],customers!$A$1:$A$1001,customers!I145:I1145,,0)</f>
        <v>Yes</v>
      </c>
    </row>
    <row r="147" spans="1:16" x14ac:dyDescent="0.2">
      <c r="A147" s="2" t="s">
        <v>1305</v>
      </c>
      <c r="B147" s="5">
        <v>43562</v>
      </c>
      <c r="C147" s="2" t="s">
        <v>1306</v>
      </c>
      <c r="D147" t="s">
        <v>6159</v>
      </c>
      <c r="E147" s="2">
        <v>4</v>
      </c>
      <c r="F147" s="2" t="str">
        <f>_xlfn.XLOOKUP(C147,customers!$A$1:$A$1001,customers!B146:B1146,,0)</f>
        <v>Domeniga Duke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f t="shared" si="6"/>
        <v>17.46</v>
      </c>
      <c r="N147" s="3" t="str">
        <f t="shared" si="7"/>
        <v>Liberica</v>
      </c>
      <c r="O147" s="4" t="str">
        <f t="shared" si="8"/>
        <v>Medium</v>
      </c>
      <c r="P147" t="str">
        <f>_xlfn.XLOOKUP(Orders_Table[[#This Row],[Customer ID]],customers!$A$1:$A$1001,customers!I146:I1146,,0)</f>
        <v>No</v>
      </c>
    </row>
    <row r="148" spans="1:16" x14ac:dyDescent="0.2">
      <c r="A148" s="2" t="s">
        <v>1311</v>
      </c>
      <c r="B148" s="5">
        <v>44024</v>
      </c>
      <c r="C148" s="2" t="s">
        <v>1312</v>
      </c>
      <c r="D148" t="s">
        <v>6162</v>
      </c>
      <c r="E148" s="2">
        <v>3</v>
      </c>
      <c r="F148" s="2" t="str">
        <f>_xlfn.XLOOKUP(C148,customers!$A$1:$A$1001,customers!B147:B1147,,0)</f>
        <v>Isidore Hussey</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f t="shared" si="6"/>
        <v>43.650000000000006</v>
      </c>
      <c r="N148" s="3" t="str">
        <f t="shared" si="7"/>
        <v>Liberica</v>
      </c>
      <c r="O148" s="4" t="str">
        <f t="shared" si="8"/>
        <v>Medium</v>
      </c>
      <c r="P148" t="str">
        <f>_xlfn.XLOOKUP(Orders_Table[[#This Row],[Customer ID]],customers!$A$1:$A$1001,customers!I147:I1147,,0)</f>
        <v>No</v>
      </c>
    </row>
    <row r="149" spans="1:16" x14ac:dyDescent="0.2">
      <c r="A149" s="2" t="s">
        <v>1311</v>
      </c>
      <c r="B149" s="5">
        <v>44024</v>
      </c>
      <c r="C149" s="2" t="s">
        <v>1312</v>
      </c>
      <c r="D149" t="s">
        <v>6141</v>
      </c>
      <c r="E149" s="2">
        <v>2</v>
      </c>
      <c r="F149" s="2" t="str">
        <f>_xlfn.XLOOKUP(C149,customers!$A$1:$A$1001,customers!B148:B1148,,0)</f>
        <v>Cassie Pinkerton</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f t="shared" si="6"/>
        <v>27.5</v>
      </c>
      <c r="N149" s="3" t="str">
        <f t="shared" si="7"/>
        <v>Excelsa</v>
      </c>
      <c r="O149" s="4" t="str">
        <f t="shared" si="8"/>
        <v>Medium</v>
      </c>
      <c r="P149" t="str">
        <f>_xlfn.XLOOKUP(Orders_Table[[#This Row],[Customer ID]],customers!$A$1:$A$1001,customers!I148:I1148,,0)</f>
        <v>No</v>
      </c>
    </row>
    <row r="150" spans="1:16" x14ac:dyDescent="0.2">
      <c r="A150" s="2" t="s">
        <v>1322</v>
      </c>
      <c r="B150" s="5">
        <v>44551</v>
      </c>
      <c r="C150" s="2" t="s">
        <v>1323</v>
      </c>
      <c r="D150" t="s">
        <v>6153</v>
      </c>
      <c r="E150" s="2">
        <v>5</v>
      </c>
      <c r="F150" s="2" t="str">
        <f>_xlfn.XLOOKUP(C150,customers!$A$1:$A$1001,customers!B149:B1149,,0)</f>
        <v>Dorian Vizor</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f t="shared" si="6"/>
        <v>18.225000000000001</v>
      </c>
      <c r="N150" s="3" t="str">
        <f t="shared" si="7"/>
        <v>Excelsa</v>
      </c>
      <c r="O150" s="4" t="str">
        <f t="shared" si="8"/>
        <v>Dark</v>
      </c>
      <c r="P150" t="str">
        <f>_xlfn.XLOOKUP(Orders_Table[[#This Row],[Customer ID]],customers!$A$1:$A$1001,customers!I149:I1149,,0)</f>
        <v>Yes</v>
      </c>
    </row>
    <row r="151" spans="1:16" x14ac:dyDescent="0.2">
      <c r="A151" s="2" t="s">
        <v>1328</v>
      </c>
      <c r="B151" s="5">
        <v>44108</v>
      </c>
      <c r="C151" s="2" t="s">
        <v>1329</v>
      </c>
      <c r="D151" t="s">
        <v>6175</v>
      </c>
      <c r="E151" s="2">
        <v>2</v>
      </c>
      <c r="F151" s="2" t="str">
        <f>_xlfn.XLOOKUP(C151,customers!$A$1:$A$1001,customers!B150:B1150,,0)</f>
        <v>Ken Lestrange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f t="shared" si="6"/>
        <v>51.749999999999993</v>
      </c>
      <c r="N151" s="3" t="str">
        <f t="shared" si="7"/>
        <v>Arabica</v>
      </c>
      <c r="O151" s="4" t="str">
        <f t="shared" si="8"/>
        <v>Medium</v>
      </c>
      <c r="P151" t="str">
        <f>_xlfn.XLOOKUP(Orders_Table[[#This Row],[Customer ID]],customers!$A$1:$A$1001,customers!I150:I1150,,0)</f>
        <v>Yes</v>
      </c>
    </row>
    <row r="152" spans="1:16" x14ac:dyDescent="0.2">
      <c r="A152" s="2" t="s">
        <v>1333</v>
      </c>
      <c r="B152" s="5">
        <v>44051</v>
      </c>
      <c r="C152" s="2" t="s">
        <v>1334</v>
      </c>
      <c r="D152" t="s">
        <v>6143</v>
      </c>
      <c r="E152" s="2">
        <v>1</v>
      </c>
      <c r="F152" s="2" t="str">
        <f>_xlfn.XLOOKUP(C152,customers!$A$1:$A$1001,customers!B151:B1151,,0)</f>
        <v>Arel De Lasci</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f t="shared" si="6"/>
        <v>12.95</v>
      </c>
      <c r="N152" s="3" t="str">
        <f t="shared" si="7"/>
        <v>Liberica</v>
      </c>
      <c r="O152" s="4" t="str">
        <f t="shared" si="8"/>
        <v>Dark</v>
      </c>
      <c r="P152" t="str">
        <f>_xlfn.XLOOKUP(Orders_Table[[#This Row],[Customer ID]],customers!$A$1:$A$1001,customers!I151:I1151,,0)</f>
        <v>Yes</v>
      </c>
    </row>
    <row r="153" spans="1:16" x14ac:dyDescent="0.2">
      <c r="A153" s="2" t="s">
        <v>1339</v>
      </c>
      <c r="B153" s="5">
        <v>44115</v>
      </c>
      <c r="C153" s="2" t="s">
        <v>1340</v>
      </c>
      <c r="D153" t="s">
        <v>6155</v>
      </c>
      <c r="E153" s="2">
        <v>3</v>
      </c>
      <c r="F153" s="2" t="str">
        <f>_xlfn.XLOOKUP(C153,customers!$A$1:$A$1001,customers!B152:B1152,,0)</f>
        <v>Perkin Stonner</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f t="shared" si="6"/>
        <v>33.75</v>
      </c>
      <c r="N153" s="3" t="str">
        <f t="shared" si="7"/>
        <v>Arabica</v>
      </c>
      <c r="O153" s="4" t="str">
        <f t="shared" si="8"/>
        <v>Medium</v>
      </c>
      <c r="P153" t="str">
        <f>_xlfn.XLOOKUP(Orders_Table[[#This Row],[Customer ID]],customers!$A$1:$A$1001,customers!I152:I1152,,0)</f>
        <v>No</v>
      </c>
    </row>
    <row r="154" spans="1:16" x14ac:dyDescent="0.2">
      <c r="A154" s="2" t="s">
        <v>1344</v>
      </c>
      <c r="B154" s="5">
        <v>44510</v>
      </c>
      <c r="C154" s="2" t="s">
        <v>1345</v>
      </c>
      <c r="D154" t="s">
        <v>6151</v>
      </c>
      <c r="E154" s="2">
        <v>3</v>
      </c>
      <c r="F154" s="2" t="str">
        <f>_xlfn.XLOOKUP(C154,customers!$A$1:$A$1001,customers!B153:B1153,,0)</f>
        <v>Rhodie Whife</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f t="shared" si="6"/>
        <v>68.655000000000001</v>
      </c>
      <c r="N154" s="3" t="str">
        <f t="shared" si="7"/>
        <v>Robusta</v>
      </c>
      <c r="O154" s="4" t="str">
        <f t="shared" si="8"/>
        <v>Medium</v>
      </c>
      <c r="P154" t="str">
        <f>_xlfn.XLOOKUP(Orders_Table[[#This Row],[Customer ID]],customers!$A$1:$A$1001,customers!I153:I1153,,0)</f>
        <v>Yes</v>
      </c>
    </row>
    <row r="155" spans="1:16" x14ac:dyDescent="0.2">
      <c r="A155" s="2" t="s">
        <v>1350</v>
      </c>
      <c r="B155" s="5">
        <v>44367</v>
      </c>
      <c r="C155" s="2" t="s">
        <v>1351</v>
      </c>
      <c r="D155" t="s">
        <v>6163</v>
      </c>
      <c r="E155" s="2">
        <v>1</v>
      </c>
      <c r="F155" s="2" t="str">
        <f>_xlfn.XLOOKUP(C155,customers!$A$1:$A$1001,customers!B154:B1154,,0)</f>
        <v>Janifer Bagot</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f t="shared" si="6"/>
        <v>2.6849999999999996</v>
      </c>
      <c r="N155" s="3" t="str">
        <f t="shared" si="7"/>
        <v>Robusta</v>
      </c>
      <c r="O155" s="4" t="str">
        <f t="shared" si="8"/>
        <v>Dark</v>
      </c>
      <c r="P155" t="str">
        <f>_xlfn.XLOOKUP(Orders_Table[[#This Row],[Customer ID]],customers!$A$1:$A$1001,customers!I154:I1154,,0)</f>
        <v>No</v>
      </c>
    </row>
    <row r="156" spans="1:16" x14ac:dyDescent="0.2">
      <c r="A156" s="2" t="s">
        <v>1355</v>
      </c>
      <c r="B156" s="5">
        <v>44473</v>
      </c>
      <c r="C156" s="2" t="s">
        <v>1356</v>
      </c>
      <c r="D156" t="s">
        <v>6168</v>
      </c>
      <c r="E156" s="2">
        <v>5</v>
      </c>
      <c r="F156" s="2" t="str">
        <f>_xlfn.XLOOKUP(C156,customers!$A$1:$A$1001,customers!B155:B1155,,0)</f>
        <v>Cos Fluin</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f t="shared" si="6"/>
        <v>114.42499999999998</v>
      </c>
      <c r="N156" s="3" t="str">
        <f t="shared" si="7"/>
        <v>Arabica</v>
      </c>
      <c r="O156" s="4" t="str">
        <f t="shared" si="8"/>
        <v>Dark</v>
      </c>
      <c r="P156" t="str">
        <f>_xlfn.XLOOKUP(Orders_Table[[#This Row],[Customer ID]],customers!$A$1:$A$1001,customers!I155:I1155,,0)</f>
        <v>No</v>
      </c>
    </row>
    <row r="157" spans="1:16" x14ac:dyDescent="0.2">
      <c r="A157" s="2" t="s">
        <v>1361</v>
      </c>
      <c r="B157" s="5">
        <v>43640</v>
      </c>
      <c r="C157" s="2" t="s">
        <v>1362</v>
      </c>
      <c r="D157" t="s">
        <v>6175</v>
      </c>
      <c r="E157" s="2">
        <v>6</v>
      </c>
      <c r="F157" s="2" t="str">
        <f>_xlfn.XLOOKUP(C157,customers!$A$1:$A$1001,customers!B156:B1156,,0)</f>
        <v>Paola Brydell</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f t="shared" si="6"/>
        <v>155.24999999999997</v>
      </c>
      <c r="N157" s="3" t="str">
        <f t="shared" si="7"/>
        <v>Arabica</v>
      </c>
      <c r="O157" s="4" t="str">
        <f t="shared" si="8"/>
        <v>Medium</v>
      </c>
      <c r="P157" t="str">
        <f>_xlfn.XLOOKUP(Orders_Table[[#This Row],[Customer ID]],customers!$A$1:$A$1001,customers!I156:I1156,,0)</f>
        <v>No</v>
      </c>
    </row>
    <row r="158" spans="1:16" x14ac:dyDescent="0.2">
      <c r="A158" s="2" t="s">
        <v>1367</v>
      </c>
      <c r="B158" s="5">
        <v>43764</v>
      </c>
      <c r="C158" s="2" t="s">
        <v>1368</v>
      </c>
      <c r="D158" t="s">
        <v>6175</v>
      </c>
      <c r="E158" s="2">
        <v>3</v>
      </c>
      <c r="F158" s="2" t="str">
        <f>_xlfn.XLOOKUP(C158,customers!$A$1:$A$1001,customers!B157:B1157,,0)</f>
        <v>Natka Leethem</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f t="shared" si="6"/>
        <v>77.624999999999986</v>
      </c>
      <c r="N158" s="3" t="str">
        <f t="shared" si="7"/>
        <v>Arabica</v>
      </c>
      <c r="O158" s="4" t="str">
        <f t="shared" si="8"/>
        <v>Medium</v>
      </c>
      <c r="P158" t="str">
        <f>_xlfn.XLOOKUP(Orders_Table[[#This Row],[Customer ID]],customers!$A$1:$A$1001,customers!I157:I1157,,0)</f>
        <v>Yes</v>
      </c>
    </row>
    <row r="159" spans="1:16" x14ac:dyDescent="0.2">
      <c r="A159" s="2" t="s">
        <v>1373</v>
      </c>
      <c r="B159" s="5">
        <v>44374</v>
      </c>
      <c r="C159" s="2" t="s">
        <v>1374</v>
      </c>
      <c r="D159" t="s">
        <v>6149</v>
      </c>
      <c r="E159" s="2">
        <v>3</v>
      </c>
      <c r="F159" s="2" t="str">
        <f>_xlfn.XLOOKUP(C159,customers!$A$1:$A$1001,customers!B158:B1158,,0)</f>
        <v>Stacy Pickworth</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f t="shared" si="6"/>
        <v>61.754999999999995</v>
      </c>
      <c r="N159" s="3" t="str">
        <f t="shared" si="7"/>
        <v>Robusta</v>
      </c>
      <c r="O159" s="4" t="str">
        <f t="shared" si="8"/>
        <v>Dark</v>
      </c>
      <c r="P159" t="str">
        <f>_xlfn.XLOOKUP(Orders_Table[[#This Row],[Customer ID]],customers!$A$1:$A$1001,customers!I158:I1158,,0)</f>
        <v>No</v>
      </c>
    </row>
    <row r="160" spans="1:16" x14ac:dyDescent="0.2">
      <c r="A160" s="2" t="s">
        <v>1379</v>
      </c>
      <c r="B160" s="5">
        <v>43714</v>
      </c>
      <c r="C160" s="2" t="s">
        <v>1380</v>
      </c>
      <c r="D160" t="s">
        <v>6149</v>
      </c>
      <c r="E160" s="2">
        <v>6</v>
      </c>
      <c r="F160" s="2" t="str">
        <f>_xlfn.XLOOKUP(C160,customers!$A$1:$A$1001,customers!B159:B1159,,0)</f>
        <v>Nanny Lush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f t="shared" si="6"/>
        <v>123.50999999999999</v>
      </c>
      <c r="N160" s="3" t="str">
        <f t="shared" si="7"/>
        <v>Robusta</v>
      </c>
      <c r="O160" s="4" t="str">
        <f t="shared" si="8"/>
        <v>Dark</v>
      </c>
      <c r="P160" t="str">
        <f>_xlfn.XLOOKUP(Orders_Table[[#This Row],[Customer ID]],customers!$A$1:$A$1001,customers!I159:I1159,,0)</f>
        <v>No</v>
      </c>
    </row>
    <row r="161" spans="1:16" x14ac:dyDescent="0.2">
      <c r="A161" s="2" t="s">
        <v>1384</v>
      </c>
      <c r="B161" s="5">
        <v>44316</v>
      </c>
      <c r="C161" s="2" t="s">
        <v>1385</v>
      </c>
      <c r="D161" t="s">
        <v>6164</v>
      </c>
      <c r="E161" s="2">
        <v>6</v>
      </c>
      <c r="F161" s="2" t="str">
        <f>_xlfn.XLOOKUP(C161,customers!$A$1:$A$1001,customers!B160:B1160,,0)</f>
        <v>Tess Bennison</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f t="shared" si="6"/>
        <v>218.73</v>
      </c>
      <c r="N161" s="3" t="str">
        <f t="shared" si="7"/>
        <v>Liberica</v>
      </c>
      <c r="O161" s="4" t="str">
        <f t="shared" si="8"/>
        <v>Light</v>
      </c>
      <c r="P161" t="str">
        <f>_xlfn.XLOOKUP(Orders_Table[[#This Row],[Customer ID]],customers!$A$1:$A$1001,customers!I160:I1160,,0)</f>
        <v>Yes</v>
      </c>
    </row>
    <row r="162" spans="1:16" x14ac:dyDescent="0.2">
      <c r="A162" s="2" t="s">
        <v>1389</v>
      </c>
      <c r="B162" s="5">
        <v>43837</v>
      </c>
      <c r="C162" s="2" t="s">
        <v>1390</v>
      </c>
      <c r="D162" t="s">
        <v>6139</v>
      </c>
      <c r="E162" s="2">
        <v>4</v>
      </c>
      <c r="F162" s="2" t="str">
        <f>_xlfn.XLOOKUP(C162,customers!$A$1:$A$1001,customers!B161:B1161,,0)</f>
        <v>Freddie Cusick</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f t="shared" si="6"/>
        <v>33</v>
      </c>
      <c r="N162" s="3" t="str">
        <f t="shared" si="7"/>
        <v>Excelsa</v>
      </c>
      <c r="O162" s="4" t="str">
        <f t="shared" si="8"/>
        <v>Medium</v>
      </c>
      <c r="P162" t="str">
        <f>_xlfn.XLOOKUP(Orders_Table[[#This Row],[Customer ID]],customers!$A$1:$A$1001,customers!I161:I1161,,0)</f>
        <v>Yes</v>
      </c>
    </row>
    <row r="163" spans="1:16" x14ac:dyDescent="0.2">
      <c r="A163" s="2" t="s">
        <v>1395</v>
      </c>
      <c r="B163" s="5">
        <v>44207</v>
      </c>
      <c r="C163" s="2" t="s">
        <v>1396</v>
      </c>
      <c r="D163" t="s">
        <v>6180</v>
      </c>
      <c r="E163" s="2">
        <v>3</v>
      </c>
      <c r="F163" s="2" t="str">
        <f>_xlfn.XLOOKUP(C163,customers!$A$1:$A$1001,customers!B162:B1162,,0)</f>
        <v>Skylar Jeyness</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f t="shared" si="6"/>
        <v>23.31</v>
      </c>
      <c r="N163" s="3" t="str">
        <f t="shared" si="7"/>
        <v>Arabica</v>
      </c>
      <c r="O163" s="4" t="str">
        <f t="shared" si="8"/>
        <v>Light</v>
      </c>
      <c r="P163" t="str">
        <f>_xlfn.XLOOKUP(Orders_Table[[#This Row],[Customer ID]],customers!$A$1:$A$1001,customers!I162:I1162,,0)</f>
        <v>No</v>
      </c>
    </row>
    <row r="164" spans="1:16" x14ac:dyDescent="0.2">
      <c r="A164" s="2" t="s">
        <v>1401</v>
      </c>
      <c r="B164" s="5">
        <v>44515</v>
      </c>
      <c r="C164" s="2" t="s">
        <v>1402</v>
      </c>
      <c r="D164" t="s">
        <v>6144</v>
      </c>
      <c r="E164" s="2">
        <v>3</v>
      </c>
      <c r="F164" s="2" t="str">
        <f>_xlfn.XLOOKUP(C164,customers!$A$1:$A$1001,customers!B163:B1163,,0)</f>
        <v>Diena Peetermann</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f t="shared" si="6"/>
        <v>21.87</v>
      </c>
      <c r="N164" s="3" t="str">
        <f t="shared" si="7"/>
        <v>Excelsa</v>
      </c>
      <c r="O164" s="4" t="str">
        <f t="shared" si="8"/>
        <v>Dark</v>
      </c>
      <c r="P164" t="str">
        <f>_xlfn.XLOOKUP(Orders_Table[[#This Row],[Customer ID]],customers!$A$1:$A$1001,customers!I163:I1163,,0)</f>
        <v>No</v>
      </c>
    </row>
    <row r="165" spans="1:16" x14ac:dyDescent="0.2">
      <c r="A165" s="2" t="s">
        <v>1407</v>
      </c>
      <c r="B165" s="5">
        <v>43619</v>
      </c>
      <c r="C165" s="2" t="s">
        <v>1408</v>
      </c>
      <c r="D165" t="s">
        <v>6163</v>
      </c>
      <c r="E165" s="2">
        <v>6</v>
      </c>
      <c r="F165" s="2" t="str">
        <f>_xlfn.XLOOKUP(C165,customers!$A$1:$A$1001,customers!B164:B1164,,0)</f>
        <v>Flynn Antony</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f t="shared" si="6"/>
        <v>16.11</v>
      </c>
      <c r="N165" s="3" t="str">
        <f t="shared" si="7"/>
        <v>Robusta</v>
      </c>
      <c r="O165" s="4" t="str">
        <f t="shared" si="8"/>
        <v>Dark</v>
      </c>
      <c r="P165" t="str">
        <f>_xlfn.XLOOKUP(Orders_Table[[#This Row],[Customer ID]],customers!$A$1:$A$1001,customers!I164:I1164,,0)</f>
        <v>No</v>
      </c>
    </row>
    <row r="166" spans="1:16" x14ac:dyDescent="0.2">
      <c r="A166" s="2" t="s">
        <v>1413</v>
      </c>
      <c r="B166" s="5">
        <v>44182</v>
      </c>
      <c r="C166" s="2" t="s">
        <v>1414</v>
      </c>
      <c r="D166" t="s">
        <v>6144</v>
      </c>
      <c r="E166" s="2">
        <v>4</v>
      </c>
      <c r="F166" s="2" t="str">
        <f>_xlfn.XLOOKUP(C166,customers!$A$1:$A$1001,customers!B165:B1165,,0)</f>
        <v>Homer Dulany</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f t="shared" si="6"/>
        <v>29.16</v>
      </c>
      <c r="N166" s="3" t="str">
        <f t="shared" si="7"/>
        <v>Excelsa</v>
      </c>
      <c r="O166" s="4" t="str">
        <f t="shared" si="8"/>
        <v>Dark</v>
      </c>
      <c r="P166" t="str">
        <f>_xlfn.XLOOKUP(Orders_Table[[#This Row],[Customer ID]],customers!$A$1:$A$1001,customers!I165:I1165,,0)</f>
        <v>Yes</v>
      </c>
    </row>
    <row r="167" spans="1:16" x14ac:dyDescent="0.2">
      <c r="A167" s="2" t="s">
        <v>1420</v>
      </c>
      <c r="B167" s="5">
        <v>44234</v>
      </c>
      <c r="C167" s="2" t="s">
        <v>1421</v>
      </c>
      <c r="D167" t="s">
        <v>6177</v>
      </c>
      <c r="E167" s="2">
        <v>6</v>
      </c>
      <c r="F167" s="2" t="str">
        <f>_xlfn.XLOOKUP(C167,customers!$A$1:$A$1001,customers!B166:B1166,,0)</f>
        <v>Fiorenze Drogan</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f t="shared" si="6"/>
        <v>53.699999999999996</v>
      </c>
      <c r="N167" s="3" t="str">
        <f t="shared" si="7"/>
        <v>Robusta</v>
      </c>
      <c r="O167" s="4" t="str">
        <f t="shared" si="8"/>
        <v>Dark</v>
      </c>
      <c r="P167" t="str">
        <f>_xlfn.XLOOKUP(Orders_Table[[#This Row],[Customer ID]],customers!$A$1:$A$1001,customers!I166:I1166,,0)</f>
        <v>No</v>
      </c>
    </row>
    <row r="168" spans="1:16" x14ac:dyDescent="0.2">
      <c r="A168" s="2" t="s">
        <v>1425</v>
      </c>
      <c r="B168" s="5">
        <v>44270</v>
      </c>
      <c r="C168" s="2" t="s">
        <v>1426</v>
      </c>
      <c r="D168" t="s">
        <v>6172</v>
      </c>
      <c r="E168" s="2">
        <v>5</v>
      </c>
      <c r="F168" s="2" t="str">
        <f>_xlfn.XLOOKUP(C168,customers!$A$1:$A$1001,customers!B167:B1167,,0)</f>
        <v>Quinn Parsons</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f t="shared" si="6"/>
        <v>26.849999999999994</v>
      </c>
      <c r="N168" s="3" t="str">
        <f t="shared" si="7"/>
        <v>Robusta</v>
      </c>
      <c r="O168" s="4" t="str">
        <f t="shared" si="8"/>
        <v>Dark</v>
      </c>
      <c r="P168" t="str">
        <f>_xlfn.XLOOKUP(Orders_Table[[#This Row],[Customer ID]],customers!$A$1:$A$1001,customers!I167:I1167,,0)</f>
        <v>Yes</v>
      </c>
    </row>
    <row r="169" spans="1:16" x14ac:dyDescent="0.2">
      <c r="A169" s="2" t="s">
        <v>1430</v>
      </c>
      <c r="B169" s="5">
        <v>44777</v>
      </c>
      <c r="C169" s="2" t="s">
        <v>1431</v>
      </c>
      <c r="D169" t="s">
        <v>6139</v>
      </c>
      <c r="E169" s="2">
        <v>5</v>
      </c>
      <c r="F169" s="2" t="str">
        <f>_xlfn.XLOOKUP(C169,customers!$A$1:$A$1001,customers!B168:B1168,,0)</f>
        <v>Elonore Goodings</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f t="shared" si="6"/>
        <v>41.25</v>
      </c>
      <c r="N169" s="3" t="str">
        <f t="shared" si="7"/>
        <v>Excelsa</v>
      </c>
      <c r="O169" s="4" t="str">
        <f t="shared" si="8"/>
        <v>Medium</v>
      </c>
      <c r="P169" t="str">
        <f>_xlfn.XLOOKUP(Orders_Table[[#This Row],[Customer ID]],customers!$A$1:$A$1001,customers!I168:I1168,,0)</f>
        <v>No</v>
      </c>
    </row>
    <row r="170" spans="1:16" x14ac:dyDescent="0.2">
      <c r="A170" s="2" t="s">
        <v>1436</v>
      </c>
      <c r="B170" s="5">
        <v>43484</v>
      </c>
      <c r="C170" s="2" t="s">
        <v>1437</v>
      </c>
      <c r="D170" t="s">
        <v>6157</v>
      </c>
      <c r="E170" s="2">
        <v>6</v>
      </c>
      <c r="F170" s="2" t="str">
        <f>_xlfn.XLOOKUP(C170,customers!$A$1:$A$1001,customers!B169:B1169,,0)</f>
        <v>Terencio O'Moylan</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f t="shared" si="6"/>
        <v>40.5</v>
      </c>
      <c r="N170" s="3" t="str">
        <f t="shared" si="7"/>
        <v>Arabica</v>
      </c>
      <c r="O170" s="4" t="str">
        <f t="shared" si="8"/>
        <v>Medium</v>
      </c>
      <c r="P170" t="str">
        <f>_xlfn.XLOOKUP(Orders_Table[[#This Row],[Customer ID]],customers!$A$1:$A$1001,customers!I169:I1169,,0)</f>
        <v>No</v>
      </c>
    </row>
    <row r="171" spans="1:16" x14ac:dyDescent="0.2">
      <c r="A171" s="2" t="s">
        <v>1441</v>
      </c>
      <c r="B171" s="5">
        <v>44643</v>
      </c>
      <c r="C171" s="2" t="s">
        <v>1442</v>
      </c>
      <c r="D171" t="s">
        <v>6177</v>
      </c>
      <c r="E171" s="2">
        <v>2</v>
      </c>
      <c r="F171" s="2" t="str">
        <f>_xlfn.XLOOKUP(C171,customers!$A$1:$A$1001,customers!B170:B1170,,0)</f>
        <v>Wyatan Fetherston</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f t="shared" si="6"/>
        <v>17.899999999999999</v>
      </c>
      <c r="N171" s="3" t="str">
        <f t="shared" si="7"/>
        <v>Robusta</v>
      </c>
      <c r="O171" s="4" t="str">
        <f t="shared" si="8"/>
        <v>Dark</v>
      </c>
      <c r="P171" t="str">
        <f>_xlfn.XLOOKUP(Orders_Table[[#This Row],[Customer ID]],customers!$A$1:$A$1001,customers!I170:I1170,,0)</f>
        <v>No</v>
      </c>
    </row>
    <row r="172" spans="1:16" x14ac:dyDescent="0.2">
      <c r="A172" s="2" t="s">
        <v>1448</v>
      </c>
      <c r="B172" s="5">
        <v>44476</v>
      </c>
      <c r="C172" s="2" t="s">
        <v>1449</v>
      </c>
      <c r="D172" t="s">
        <v>6148</v>
      </c>
      <c r="E172" s="2">
        <v>2</v>
      </c>
      <c r="F172" s="2" t="str">
        <f>_xlfn.XLOOKUP(C172,customers!$A$1:$A$1001,customers!B171:B1171,,0)</f>
        <v>Wesley Giorgioni</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f t="shared" si="6"/>
        <v>68.309999999999988</v>
      </c>
      <c r="N172" s="3" t="str">
        <f t="shared" si="7"/>
        <v>Excelsa</v>
      </c>
      <c r="O172" s="4" t="str">
        <f t="shared" si="8"/>
        <v>Light</v>
      </c>
      <c r="P172" t="str">
        <f>_xlfn.XLOOKUP(Orders_Table[[#This Row],[Customer ID]],customers!$A$1:$A$1001,customers!I171:I1171,,0)</f>
        <v>Yes</v>
      </c>
    </row>
    <row r="173" spans="1:16" x14ac:dyDescent="0.2">
      <c r="A173" s="2" t="s">
        <v>1453</v>
      </c>
      <c r="B173" s="5">
        <v>43544</v>
      </c>
      <c r="C173" s="2" t="s">
        <v>1454</v>
      </c>
      <c r="D173" t="s">
        <v>6166</v>
      </c>
      <c r="E173" s="2">
        <v>2</v>
      </c>
      <c r="F173" s="2" t="str">
        <f>_xlfn.XLOOKUP(C173,customers!$A$1:$A$1001,customers!B172:B1172,,0)</f>
        <v>Christy Franseco</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f t="shared" si="6"/>
        <v>63.249999999999993</v>
      </c>
      <c r="N173" s="3" t="str">
        <f t="shared" si="7"/>
        <v>Excelsa</v>
      </c>
      <c r="O173" s="4" t="str">
        <f t="shared" si="8"/>
        <v>Medium</v>
      </c>
      <c r="P173" t="str">
        <f>_xlfn.XLOOKUP(Orders_Table[[#This Row],[Customer ID]],customers!$A$1:$A$1001,customers!I172:I1172,,0)</f>
        <v>No</v>
      </c>
    </row>
    <row r="174" spans="1:16" x14ac:dyDescent="0.2">
      <c r="A174" s="2" t="s">
        <v>1459</v>
      </c>
      <c r="B174" s="5">
        <v>44545</v>
      </c>
      <c r="C174" s="2" t="s">
        <v>1460</v>
      </c>
      <c r="D174" t="s">
        <v>6144</v>
      </c>
      <c r="E174" s="2">
        <v>3</v>
      </c>
      <c r="F174" s="2" t="str">
        <f>_xlfn.XLOOKUP(C174,customers!$A$1:$A$1001,customers!B173:B1173,,0)</f>
        <v>Catarina Donn</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f t="shared" si="6"/>
        <v>21.87</v>
      </c>
      <c r="N174" s="3" t="str">
        <f t="shared" si="7"/>
        <v>Excelsa</v>
      </c>
      <c r="O174" s="4" t="str">
        <f t="shared" si="8"/>
        <v>Dark</v>
      </c>
      <c r="P174" t="str">
        <f>_xlfn.XLOOKUP(Orders_Table[[#This Row],[Customer ID]],customers!$A$1:$A$1001,customers!I173:I1173,,0)</f>
        <v>Yes</v>
      </c>
    </row>
    <row r="175" spans="1:16" x14ac:dyDescent="0.2">
      <c r="A175" s="2" t="s">
        <v>1464</v>
      </c>
      <c r="B175" s="5">
        <v>44720</v>
      </c>
      <c r="C175" s="2" t="s">
        <v>1465</v>
      </c>
      <c r="D175" t="s">
        <v>6151</v>
      </c>
      <c r="E175" s="2">
        <v>4</v>
      </c>
      <c r="F175" s="2" t="str">
        <f>_xlfn.XLOOKUP(C175,customers!$A$1:$A$1001,customers!B174:B1174,,0)</f>
        <v>Rebeka Worg</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f t="shared" si="6"/>
        <v>91.539999999999992</v>
      </c>
      <c r="N175" s="3" t="str">
        <f t="shared" si="7"/>
        <v>Robusta</v>
      </c>
      <c r="O175" s="4" t="str">
        <f t="shared" si="8"/>
        <v>Medium</v>
      </c>
      <c r="P175" t="str">
        <f>_xlfn.XLOOKUP(Orders_Table[[#This Row],[Customer ID]],customers!$A$1:$A$1001,customers!I174:I1174,,0)</f>
        <v>Yes</v>
      </c>
    </row>
    <row r="176" spans="1:16" x14ac:dyDescent="0.2">
      <c r="A176" s="2" t="s">
        <v>1470</v>
      </c>
      <c r="B176" s="5">
        <v>43813</v>
      </c>
      <c r="C176" s="2" t="s">
        <v>1471</v>
      </c>
      <c r="D176" t="s">
        <v>6148</v>
      </c>
      <c r="E176" s="2">
        <v>6</v>
      </c>
      <c r="F176" s="2" t="str">
        <f>_xlfn.XLOOKUP(C176,customers!$A$1:$A$1001,customers!B175:B1175,,0)</f>
        <v>Shelli Keynd</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f t="shared" si="6"/>
        <v>204.92999999999995</v>
      </c>
      <c r="N176" s="3" t="str">
        <f t="shared" si="7"/>
        <v>Excelsa</v>
      </c>
      <c r="O176" s="4" t="str">
        <f t="shared" si="8"/>
        <v>Light</v>
      </c>
      <c r="P176" t="str">
        <f>_xlfn.XLOOKUP(Orders_Table[[#This Row],[Customer ID]],customers!$A$1:$A$1001,customers!I175:I1175,,0)</f>
        <v>No</v>
      </c>
    </row>
    <row r="177" spans="1:16" x14ac:dyDescent="0.2">
      <c r="A177" s="2" t="s">
        <v>1475</v>
      </c>
      <c r="B177" s="5">
        <v>44296</v>
      </c>
      <c r="C177" s="2" t="s">
        <v>1476</v>
      </c>
      <c r="D177" t="s">
        <v>6166</v>
      </c>
      <c r="E177" s="2">
        <v>2</v>
      </c>
      <c r="F177" s="2" t="str">
        <f>_xlfn.XLOOKUP(C177,customers!$A$1:$A$1001,customers!B176:B1176,,0)</f>
        <v>Joshuah Awdry</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f t="shared" si="6"/>
        <v>63.249999999999993</v>
      </c>
      <c r="N177" s="3" t="str">
        <f t="shared" si="7"/>
        <v>Excelsa</v>
      </c>
      <c r="O177" s="4" t="str">
        <f t="shared" si="8"/>
        <v>Medium</v>
      </c>
      <c r="P177" t="str">
        <f>_xlfn.XLOOKUP(Orders_Table[[#This Row],[Customer ID]],customers!$A$1:$A$1001,customers!I176:I1176,,0)</f>
        <v>No</v>
      </c>
    </row>
    <row r="178" spans="1:16" x14ac:dyDescent="0.2">
      <c r="A178" s="2" t="s">
        <v>1481</v>
      </c>
      <c r="B178" s="5">
        <v>43900</v>
      </c>
      <c r="C178" s="2" t="s">
        <v>1482</v>
      </c>
      <c r="D178" t="s">
        <v>6148</v>
      </c>
      <c r="E178" s="2">
        <v>1</v>
      </c>
      <c r="F178" s="2" t="str">
        <f>_xlfn.XLOOKUP(C178,customers!$A$1:$A$1001,customers!B177:B1177,,0)</f>
        <v>Selie Baulcombe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f t="shared" si="6"/>
        <v>34.154999999999994</v>
      </c>
      <c r="N178" s="3" t="str">
        <f t="shared" si="7"/>
        <v>Excelsa</v>
      </c>
      <c r="O178" s="4" t="str">
        <f t="shared" si="8"/>
        <v>Light</v>
      </c>
      <c r="P178" t="str">
        <f>_xlfn.XLOOKUP(Orders_Table[[#This Row],[Customer ID]],customers!$A$1:$A$1001,customers!I177:I1177,,0)</f>
        <v>No</v>
      </c>
    </row>
    <row r="179" spans="1:16" x14ac:dyDescent="0.2">
      <c r="A179" s="2" t="s">
        <v>1487</v>
      </c>
      <c r="B179" s="5">
        <v>44120</v>
      </c>
      <c r="C179" s="2" t="s">
        <v>1488</v>
      </c>
      <c r="D179" t="s">
        <v>6142</v>
      </c>
      <c r="E179" s="2">
        <v>4</v>
      </c>
      <c r="F179" s="2" t="str">
        <f>_xlfn.XLOOKUP(C179,customers!$A$1:$A$1001,customers!B178:B1178,,0)</f>
        <v>Jodee Caldicott</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f t="shared" si="6"/>
        <v>109.93999999999998</v>
      </c>
      <c r="N179" s="3" t="str">
        <f t="shared" si="7"/>
        <v>Robusta</v>
      </c>
      <c r="O179" s="4" t="str">
        <f t="shared" si="8"/>
        <v>Light</v>
      </c>
      <c r="P179" t="str">
        <f>_xlfn.XLOOKUP(Orders_Table[[#This Row],[Customer ID]],customers!$A$1:$A$1001,customers!I178:I1178,,0)</f>
        <v>No</v>
      </c>
    </row>
    <row r="180" spans="1:16" x14ac:dyDescent="0.2">
      <c r="A180" s="2" t="s">
        <v>1492</v>
      </c>
      <c r="B180" s="5">
        <v>43746</v>
      </c>
      <c r="C180" s="2" t="s">
        <v>1493</v>
      </c>
      <c r="D180" t="s">
        <v>6140</v>
      </c>
      <c r="E180" s="2">
        <v>2</v>
      </c>
      <c r="F180" s="2" t="str">
        <f>_xlfn.XLOOKUP(C180,customers!$A$1:$A$1001,customers!B179:B1179,,0)</f>
        <v>Willey Romao</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f t="shared" si="6"/>
        <v>25.9</v>
      </c>
      <c r="N180" s="3" t="str">
        <f t="shared" si="7"/>
        <v>Arabica</v>
      </c>
      <c r="O180" s="4" t="str">
        <f t="shared" si="8"/>
        <v>Light</v>
      </c>
      <c r="P180" t="str">
        <f>_xlfn.XLOOKUP(Orders_Table[[#This Row],[Customer ID]],customers!$A$1:$A$1001,customers!I179:I1179,,0)</f>
        <v>Yes</v>
      </c>
    </row>
    <row r="181" spans="1:16" x14ac:dyDescent="0.2">
      <c r="A181" s="2" t="s">
        <v>1498</v>
      </c>
      <c r="B181" s="5">
        <v>43830</v>
      </c>
      <c r="C181" s="2" t="s">
        <v>1499</v>
      </c>
      <c r="D181" t="s">
        <v>6154</v>
      </c>
      <c r="E181" s="2">
        <v>1</v>
      </c>
      <c r="F181" s="2" t="str">
        <f>_xlfn.XLOOKUP(C181,customers!$A$1:$A$1001,customers!B180:B1180,,0)</f>
        <v>Tomasina Cotmore</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f t="shared" si="6"/>
        <v>2.9849999999999999</v>
      </c>
      <c r="N181" s="3" t="str">
        <f t="shared" si="7"/>
        <v>Arabica</v>
      </c>
      <c r="O181" s="4" t="str">
        <f t="shared" si="8"/>
        <v>Dark</v>
      </c>
      <c r="P181" t="str">
        <f>_xlfn.XLOOKUP(Orders_Table[[#This Row],[Customer ID]],customers!$A$1:$A$1001,customers!I180:I1180,,0)</f>
        <v>No</v>
      </c>
    </row>
    <row r="182" spans="1:16" x14ac:dyDescent="0.2">
      <c r="A182" s="2" t="s">
        <v>1503</v>
      </c>
      <c r="B182" s="5">
        <v>43910</v>
      </c>
      <c r="C182" s="2" t="s">
        <v>1504</v>
      </c>
      <c r="D182" t="s">
        <v>6184</v>
      </c>
      <c r="E182" s="2">
        <v>5</v>
      </c>
      <c r="F182" s="2" t="str">
        <f>_xlfn.XLOOKUP(C182,customers!$A$1:$A$1001,customers!B181:B1181,,0)</f>
        <v>Nicko Corps</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f t="shared" si="6"/>
        <v>22.274999999999999</v>
      </c>
      <c r="N182" s="3" t="str">
        <f t="shared" si="7"/>
        <v>Excelsa</v>
      </c>
      <c r="O182" s="4" t="str">
        <f t="shared" si="8"/>
        <v>Light</v>
      </c>
      <c r="P182" t="str">
        <f>_xlfn.XLOOKUP(Orders_Table[[#This Row],[Customer ID]],customers!$A$1:$A$1001,customers!I181:I1181,,0)</f>
        <v>No</v>
      </c>
    </row>
    <row r="183" spans="1:16" x14ac:dyDescent="0.2">
      <c r="A183" s="2" t="s">
        <v>1503</v>
      </c>
      <c r="B183" s="5">
        <v>43910</v>
      </c>
      <c r="C183" s="2" t="s">
        <v>1504</v>
      </c>
      <c r="D183" t="s">
        <v>6158</v>
      </c>
      <c r="E183" s="2">
        <v>5</v>
      </c>
      <c r="F183" s="2" t="str">
        <f>_xlfn.XLOOKUP(C183,customers!$A$1:$A$1001,customers!B182:B1182,,0)</f>
        <v>Christabel Rubury</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f t="shared" si="6"/>
        <v>29.849999999999998</v>
      </c>
      <c r="N183" s="3" t="str">
        <f t="shared" si="7"/>
        <v>Arabica</v>
      </c>
      <c r="O183" s="4" t="str">
        <f t="shared" si="8"/>
        <v>Dark</v>
      </c>
      <c r="P183" t="str">
        <f>_xlfn.XLOOKUP(Orders_Table[[#This Row],[Customer ID]],customers!$A$1:$A$1001,customers!I182:I1182,,0)</f>
        <v>Yes</v>
      </c>
    </row>
    <row r="184" spans="1:16" x14ac:dyDescent="0.2">
      <c r="A184" s="2" t="s">
        <v>1514</v>
      </c>
      <c r="B184" s="5">
        <v>44284</v>
      </c>
      <c r="C184" s="2" t="s">
        <v>1515</v>
      </c>
      <c r="D184" t="s">
        <v>6172</v>
      </c>
      <c r="E184" s="2">
        <v>6</v>
      </c>
      <c r="F184" s="2" t="str">
        <f>_xlfn.XLOOKUP(C184,customers!$A$1:$A$1001,customers!B183:B1183,,0)</f>
        <v>Parker Tofful</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f t="shared" si="6"/>
        <v>32.22</v>
      </c>
      <c r="N184" s="3" t="str">
        <f t="shared" si="7"/>
        <v>Robusta</v>
      </c>
      <c r="O184" s="4" t="str">
        <f t="shared" si="8"/>
        <v>Dark</v>
      </c>
      <c r="P184" t="str">
        <f>_xlfn.XLOOKUP(Orders_Table[[#This Row],[Customer ID]],customers!$A$1:$A$1001,customers!I183:I1183,,0)</f>
        <v>Yes</v>
      </c>
    </row>
    <row r="185" spans="1:16" x14ac:dyDescent="0.2">
      <c r="A185" s="2" t="s">
        <v>1520</v>
      </c>
      <c r="B185" s="5">
        <v>44512</v>
      </c>
      <c r="C185" s="2" t="s">
        <v>1521</v>
      </c>
      <c r="D185" t="s">
        <v>6156</v>
      </c>
      <c r="E185" s="2">
        <v>2</v>
      </c>
      <c r="F185" s="2" t="str">
        <f>_xlfn.XLOOKUP(C185,customers!$A$1:$A$1001,customers!B184:B1184,,0)</f>
        <v>Saree Ellesworth</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f t="shared" si="6"/>
        <v>8.25</v>
      </c>
      <c r="N185" s="3" t="str">
        <f t="shared" si="7"/>
        <v>Excelsa</v>
      </c>
      <c r="O185" s="4" t="str">
        <f t="shared" si="8"/>
        <v>Medium</v>
      </c>
      <c r="P185" t="str">
        <f>_xlfn.XLOOKUP(Orders_Table[[#This Row],[Customer ID]],customers!$A$1:$A$1001,customers!I184:I1184,,0)</f>
        <v>No</v>
      </c>
    </row>
    <row r="186" spans="1:16" x14ac:dyDescent="0.2">
      <c r="A186" s="2" t="s">
        <v>1526</v>
      </c>
      <c r="B186" s="5">
        <v>44397</v>
      </c>
      <c r="C186" s="2" t="s">
        <v>1527</v>
      </c>
      <c r="D186" t="s">
        <v>6180</v>
      </c>
      <c r="E186" s="2">
        <v>4</v>
      </c>
      <c r="F186" s="2" t="str">
        <f>_xlfn.XLOOKUP(C186,customers!$A$1:$A$1001,customers!B185:B1185,,0)</f>
        <v>Leesa Flaonier</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f t="shared" si="6"/>
        <v>31.08</v>
      </c>
      <c r="N186" s="3" t="str">
        <f t="shared" si="7"/>
        <v>Arabica</v>
      </c>
      <c r="O186" s="4" t="str">
        <f t="shared" si="8"/>
        <v>Light</v>
      </c>
      <c r="P186" t="str">
        <f>_xlfn.XLOOKUP(Orders_Table[[#This Row],[Customer ID]],customers!$A$1:$A$1001,customers!I185:I1185,,0)</f>
        <v>No</v>
      </c>
    </row>
    <row r="187" spans="1:16" x14ac:dyDescent="0.2">
      <c r="A187" s="2" t="s">
        <v>1532</v>
      </c>
      <c r="B187" s="5">
        <v>43483</v>
      </c>
      <c r="C187" s="2" t="s">
        <v>1533</v>
      </c>
      <c r="D187" t="s">
        <v>6144</v>
      </c>
      <c r="E187" s="2">
        <v>5</v>
      </c>
      <c r="F187" s="2" t="str">
        <f>_xlfn.XLOOKUP(C187,customers!$A$1:$A$1001,customers!B186:B1186,,0)</f>
        <v>Corinna Catcheside</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f t="shared" si="6"/>
        <v>36.450000000000003</v>
      </c>
      <c r="N187" s="3" t="str">
        <f t="shared" si="7"/>
        <v>Excelsa</v>
      </c>
      <c r="O187" s="4" t="str">
        <f t="shared" si="8"/>
        <v>Dark</v>
      </c>
      <c r="P187" t="str">
        <f>_xlfn.XLOOKUP(Orders_Table[[#This Row],[Customer ID]],customers!$A$1:$A$1001,customers!I186:I1186,,0)</f>
        <v>Yes</v>
      </c>
    </row>
    <row r="188" spans="1:16" x14ac:dyDescent="0.2">
      <c r="A188" s="2" t="s">
        <v>1538</v>
      </c>
      <c r="B188" s="5">
        <v>43684</v>
      </c>
      <c r="C188" s="2" t="s">
        <v>1539</v>
      </c>
      <c r="D188" t="s">
        <v>6151</v>
      </c>
      <c r="E188" s="2">
        <v>3</v>
      </c>
      <c r="F188" s="2" t="str">
        <f>_xlfn.XLOOKUP(C188,customers!$A$1:$A$1001,customers!B187:B1187,,0)</f>
        <v>Terri Farra</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f t="shared" si="6"/>
        <v>68.655000000000001</v>
      </c>
      <c r="N188" s="3" t="str">
        <f t="shared" si="7"/>
        <v>Robusta</v>
      </c>
      <c r="O188" s="4" t="str">
        <f t="shared" si="8"/>
        <v>Medium</v>
      </c>
      <c r="P188" t="str">
        <f>_xlfn.XLOOKUP(Orders_Table[[#This Row],[Customer ID]],customers!$A$1:$A$1001,customers!I187:I1187,,0)</f>
        <v>No</v>
      </c>
    </row>
    <row r="189" spans="1:16" x14ac:dyDescent="0.2">
      <c r="A189" s="2" t="s">
        <v>1544</v>
      </c>
      <c r="B189" s="5">
        <v>44633</v>
      </c>
      <c r="C189" s="2" t="s">
        <v>1545</v>
      </c>
      <c r="D189" t="s">
        <v>6160</v>
      </c>
      <c r="E189" s="2">
        <v>5</v>
      </c>
      <c r="F189" s="2" t="str">
        <f>_xlfn.XLOOKUP(C189,customers!$A$1:$A$1001,customers!B188:B1188,,0)</f>
        <v>Gothart Bamfield</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f t="shared" si="6"/>
        <v>43.650000000000006</v>
      </c>
      <c r="N189" s="3" t="str">
        <f t="shared" si="7"/>
        <v>Liberica</v>
      </c>
      <c r="O189" s="4" t="str">
        <f t="shared" si="8"/>
        <v>Medium</v>
      </c>
      <c r="P189" t="str">
        <f>_xlfn.XLOOKUP(Orders_Table[[#This Row],[Customer ID]],customers!$A$1:$A$1001,customers!I188:I1188,,0)</f>
        <v>Yes</v>
      </c>
    </row>
    <row r="190" spans="1:16" x14ac:dyDescent="0.2">
      <c r="A190" s="2" t="s">
        <v>1549</v>
      </c>
      <c r="B190" s="5">
        <v>44698</v>
      </c>
      <c r="C190" s="2" t="s">
        <v>1550</v>
      </c>
      <c r="D190" t="s">
        <v>6184</v>
      </c>
      <c r="E190" s="2">
        <v>1</v>
      </c>
      <c r="F190" s="2" t="str">
        <f>_xlfn.XLOOKUP(C190,customers!$A$1:$A$1001,customers!B189:B1189,,0)</f>
        <v>Judd De Leek</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f t="shared" si="6"/>
        <v>4.4550000000000001</v>
      </c>
      <c r="N190" s="3" t="str">
        <f t="shared" si="7"/>
        <v>Excelsa</v>
      </c>
      <c r="O190" s="4" t="str">
        <f t="shared" si="8"/>
        <v>Light</v>
      </c>
      <c r="P190" t="str">
        <f>_xlfn.XLOOKUP(Orders_Table[[#This Row],[Customer ID]],customers!$A$1:$A$1001,customers!I189:I1189,,0)</f>
        <v>Yes</v>
      </c>
    </row>
    <row r="191" spans="1:16" x14ac:dyDescent="0.2">
      <c r="A191" s="2" t="s">
        <v>1555</v>
      </c>
      <c r="B191" s="5">
        <v>43813</v>
      </c>
      <c r="C191" s="2" t="s">
        <v>1556</v>
      </c>
      <c r="D191" t="s">
        <v>6162</v>
      </c>
      <c r="E191" s="2">
        <v>3</v>
      </c>
      <c r="F191" s="2" t="str">
        <f>_xlfn.XLOOKUP(C191,customers!$A$1:$A$1001,customers!B190:B1190,,0)</f>
        <v>Jany Rudeforth</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f t="shared" si="6"/>
        <v>43.650000000000006</v>
      </c>
      <c r="N191" s="3" t="str">
        <f t="shared" si="7"/>
        <v>Liberica</v>
      </c>
      <c r="O191" s="4" t="str">
        <f t="shared" si="8"/>
        <v>Medium</v>
      </c>
      <c r="P191" t="str">
        <f>_xlfn.XLOOKUP(Orders_Table[[#This Row],[Customer ID]],customers!$A$1:$A$1001,customers!I190:I1190,,0)</f>
        <v>Yes</v>
      </c>
    </row>
    <row r="192" spans="1:16" x14ac:dyDescent="0.2">
      <c r="A192" s="2" t="s">
        <v>1561</v>
      </c>
      <c r="B192" s="5">
        <v>43845</v>
      </c>
      <c r="C192" s="2" t="s">
        <v>1562</v>
      </c>
      <c r="D192" t="s">
        <v>6181</v>
      </c>
      <c r="E192" s="2">
        <v>1</v>
      </c>
      <c r="F192" s="2" t="str">
        <f>_xlfn.XLOOKUP(C192,customers!$A$1:$A$1001,customers!B191:B1191,,0)</f>
        <v>Fanni Marti</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f t="shared" si="6"/>
        <v>33.464999999999996</v>
      </c>
      <c r="N192" s="3" t="str">
        <f t="shared" si="7"/>
        <v>Liberica</v>
      </c>
      <c r="O192" s="4" t="str">
        <f t="shared" si="8"/>
        <v>Medium</v>
      </c>
      <c r="P192" t="str">
        <f>_xlfn.XLOOKUP(Orders_Table[[#This Row],[Customer ID]],customers!$A$1:$A$1001,customers!I191:I1191,,0)</f>
        <v>No</v>
      </c>
    </row>
    <row r="193" spans="1:16" x14ac:dyDescent="0.2">
      <c r="A193" s="2" t="s">
        <v>1567</v>
      </c>
      <c r="B193" s="5">
        <v>43567</v>
      </c>
      <c r="C193" s="2" t="s">
        <v>1568</v>
      </c>
      <c r="D193" t="s">
        <v>6150</v>
      </c>
      <c r="E193" s="2">
        <v>5</v>
      </c>
      <c r="F193" s="2" t="str">
        <f>_xlfn.XLOOKUP(C193,customers!$A$1:$A$1001,customers!B192:B1192,,0)</f>
        <v>Elka Windress</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f t="shared" si="6"/>
        <v>19.424999999999997</v>
      </c>
      <c r="N193" s="3" t="str">
        <f t="shared" si="7"/>
        <v>Liberica</v>
      </c>
      <c r="O193" s="4" t="str">
        <f t="shared" si="8"/>
        <v>Dark</v>
      </c>
      <c r="P193" t="str">
        <f>_xlfn.XLOOKUP(Orders_Table[[#This Row],[Customer ID]],customers!$A$1:$A$1001,customers!I192:I1192,,0)</f>
        <v>No</v>
      </c>
    </row>
    <row r="194" spans="1:16" x14ac:dyDescent="0.2">
      <c r="A194" s="2" t="s">
        <v>1573</v>
      </c>
      <c r="B194" s="5">
        <v>43919</v>
      </c>
      <c r="C194" s="2" t="s">
        <v>1574</v>
      </c>
      <c r="D194" t="s">
        <v>6183</v>
      </c>
      <c r="E194" s="2">
        <v>6</v>
      </c>
      <c r="F194" s="2" t="str">
        <f>_xlfn.XLOOKUP(C194,customers!$A$1:$A$1001,customers!B193:B1193,,0)</f>
        <v>Nickey Dimbleby</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f t="shared" si="6"/>
        <v>72.900000000000006</v>
      </c>
      <c r="N194" s="3" t="str">
        <f t="shared" si="7"/>
        <v>Excelsa</v>
      </c>
      <c r="O194" s="4" t="str">
        <f t="shared" si="8"/>
        <v>Dark</v>
      </c>
      <c r="P194" t="str">
        <f>_xlfn.XLOOKUP(Orders_Table[[#This Row],[Customer ID]],customers!$A$1:$A$1001,customers!I193:I1193,,0)</f>
        <v>No</v>
      </c>
    </row>
    <row r="195" spans="1:16" x14ac:dyDescent="0.2">
      <c r="A195" s="2" t="s">
        <v>1579</v>
      </c>
      <c r="B195" s="5">
        <v>44644</v>
      </c>
      <c r="C195" s="2" t="s">
        <v>1580</v>
      </c>
      <c r="D195" t="s">
        <v>6171</v>
      </c>
      <c r="E195" s="2">
        <v>3</v>
      </c>
      <c r="F195" s="2" t="str">
        <f>_xlfn.XLOOKUP(C195,customers!$A$1:$A$1001,customers!B194:B1194,,0)</f>
        <v>Lenore Messenbird</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f t="shared" ref="M195:M258" si="9">L195*E195</f>
        <v>44.55</v>
      </c>
      <c r="N195" s="3" t="str">
        <f t="shared" ref="N195:N258" si="10">IF(I195="Rob","Robusta",IF(I195="Exc","Excelsa",IF(I195="Ara","Arabica",IF(I195="Lib","Liberica",""))))</f>
        <v>Excelsa</v>
      </c>
      <c r="O195" s="4" t="str">
        <f t="shared" ref="O195:O258" si="11">IF(J195="M","Medium",IF(J195="L","Light",IF(J195="D","Dark","")))</f>
        <v>Light</v>
      </c>
      <c r="P195" t="str">
        <f>_xlfn.XLOOKUP(Orders_Table[[#This Row],[Customer ID]],customers!$A$1:$A$1001,customers!I194:I1194,,0)</f>
        <v>Yes</v>
      </c>
    </row>
    <row r="196" spans="1:16" x14ac:dyDescent="0.2">
      <c r="A196" s="2" t="s">
        <v>1584</v>
      </c>
      <c r="B196" s="5">
        <v>44398</v>
      </c>
      <c r="C196" s="2" t="s">
        <v>1585</v>
      </c>
      <c r="D196" t="s">
        <v>6144</v>
      </c>
      <c r="E196" s="2">
        <v>5</v>
      </c>
      <c r="F196" s="2" t="str">
        <f>_xlfn.XLOOKUP(C196,customers!$A$1:$A$1001,customers!B195:B1195,,0)</f>
        <v>Maisie Sarvar</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f t="shared" si="9"/>
        <v>36.450000000000003</v>
      </c>
      <c r="N196" s="3" t="str">
        <f t="shared" si="10"/>
        <v>Excelsa</v>
      </c>
      <c r="O196" s="4" t="str">
        <f t="shared" si="11"/>
        <v>Dark</v>
      </c>
      <c r="P196" t="str">
        <f>_xlfn.XLOOKUP(Orders_Table[[#This Row],[Customer ID]],customers!$A$1:$A$1001,customers!I195:I1195,,0)</f>
        <v>Yes</v>
      </c>
    </row>
    <row r="197" spans="1:16" x14ac:dyDescent="0.2">
      <c r="A197" s="2" t="s">
        <v>1590</v>
      </c>
      <c r="B197" s="5">
        <v>43683</v>
      </c>
      <c r="C197" s="2" t="s">
        <v>1591</v>
      </c>
      <c r="D197" t="s">
        <v>6140</v>
      </c>
      <c r="E197" s="2">
        <v>3</v>
      </c>
      <c r="F197" s="2" t="str">
        <f>_xlfn.XLOOKUP(C197,customers!$A$1:$A$1001,customers!B196:B1196,,0)</f>
        <v>Sloan Diviny</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f t="shared" si="9"/>
        <v>38.849999999999994</v>
      </c>
      <c r="N197" s="3" t="str">
        <f t="shared" si="10"/>
        <v>Arabica</v>
      </c>
      <c r="O197" s="4" t="str">
        <f t="shared" si="11"/>
        <v>Light</v>
      </c>
      <c r="P197" t="str">
        <f>_xlfn.XLOOKUP(Orders_Table[[#This Row],[Customer ID]],customers!$A$1:$A$1001,customers!I196:I1196,,0)</f>
        <v>Yes</v>
      </c>
    </row>
    <row r="198" spans="1:16" x14ac:dyDescent="0.2">
      <c r="A198" s="2" t="s">
        <v>1596</v>
      </c>
      <c r="B198" s="5">
        <v>44339</v>
      </c>
      <c r="C198" s="2" t="s">
        <v>1597</v>
      </c>
      <c r="D198" t="s">
        <v>6176</v>
      </c>
      <c r="E198" s="2">
        <v>6</v>
      </c>
      <c r="F198" s="2" t="str">
        <f>_xlfn.XLOOKUP(C198,customers!$A$1:$A$1001,customers!B197:B1197,,0)</f>
        <v>Anson Iddison</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f t="shared" si="9"/>
        <v>53.46</v>
      </c>
      <c r="N198" s="3" t="str">
        <f t="shared" si="10"/>
        <v>Excelsa</v>
      </c>
      <c r="O198" s="4" t="str">
        <f t="shared" si="11"/>
        <v>Light</v>
      </c>
      <c r="P198" t="str">
        <f>_xlfn.XLOOKUP(Orders_Table[[#This Row],[Customer ID]],customers!$A$1:$A$1001,customers!I197:I1197,,0)</f>
        <v>No</v>
      </c>
    </row>
    <row r="199" spans="1:16" x14ac:dyDescent="0.2">
      <c r="A199" s="2" t="s">
        <v>1596</v>
      </c>
      <c r="B199" s="5">
        <v>44339</v>
      </c>
      <c r="C199" s="2" t="s">
        <v>1597</v>
      </c>
      <c r="D199" t="s">
        <v>6165</v>
      </c>
      <c r="E199" s="2">
        <v>2</v>
      </c>
      <c r="F199" s="2" t="str">
        <f>_xlfn.XLOOKUP(C199,customers!$A$1:$A$1001,customers!B198:B1198,,0)</f>
        <v>Dov Sprosson</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f t="shared" si="9"/>
        <v>59.569999999999993</v>
      </c>
      <c r="N199" s="3" t="str">
        <f t="shared" si="10"/>
        <v>Liberica</v>
      </c>
      <c r="O199" s="4" t="str">
        <f t="shared" si="11"/>
        <v>Dark</v>
      </c>
      <c r="P199" t="str">
        <f>_xlfn.XLOOKUP(Orders_Table[[#This Row],[Customer ID]],customers!$A$1:$A$1001,customers!I198:I1198,,0)</f>
        <v>Yes</v>
      </c>
    </row>
    <row r="200" spans="1:16" x14ac:dyDescent="0.2">
      <c r="A200" s="2" t="s">
        <v>1596</v>
      </c>
      <c r="B200" s="5">
        <v>44339</v>
      </c>
      <c r="C200" s="2" t="s">
        <v>1597</v>
      </c>
      <c r="D200" t="s">
        <v>6165</v>
      </c>
      <c r="E200" s="2">
        <v>3</v>
      </c>
      <c r="F200" s="2" t="str">
        <f>_xlfn.XLOOKUP(C200,customers!$A$1:$A$1001,customers!B199:B1199,,0)</f>
        <v>Randal Longfield</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f t="shared" si="9"/>
        <v>89.35499999999999</v>
      </c>
      <c r="N200" s="3" t="str">
        <f t="shared" si="10"/>
        <v>Liberica</v>
      </c>
      <c r="O200" s="4" t="str">
        <f t="shared" si="11"/>
        <v>Dark</v>
      </c>
      <c r="P200" t="str">
        <f>_xlfn.XLOOKUP(Orders_Table[[#This Row],[Customer ID]],customers!$A$1:$A$1001,customers!I199:I1199,,0)</f>
        <v>No</v>
      </c>
    </row>
    <row r="201" spans="1:16" x14ac:dyDescent="0.2">
      <c r="A201" s="2" t="s">
        <v>1596</v>
      </c>
      <c r="B201" s="5">
        <v>44339</v>
      </c>
      <c r="C201" s="2" t="s">
        <v>1597</v>
      </c>
      <c r="D201" t="s">
        <v>6161</v>
      </c>
      <c r="E201" s="2">
        <v>4</v>
      </c>
      <c r="F201" s="2" t="str">
        <f>_xlfn.XLOOKUP(C201,customers!$A$1:$A$1001,customers!B200:B1200,,0)</f>
        <v>Gregorius Kislingbury</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f t="shared" si="9"/>
        <v>38.04</v>
      </c>
      <c r="N201" s="3" t="str">
        <f t="shared" si="10"/>
        <v>Liberica</v>
      </c>
      <c r="O201" s="4" t="str">
        <f t="shared" si="11"/>
        <v>Light</v>
      </c>
      <c r="P201" t="str">
        <f>_xlfn.XLOOKUP(Orders_Table[[#This Row],[Customer ID]],customers!$A$1:$A$1001,customers!I200:I1200,,0)</f>
        <v>Yes</v>
      </c>
    </row>
    <row r="202" spans="1:16" x14ac:dyDescent="0.2">
      <c r="A202" s="2" t="s">
        <v>1596</v>
      </c>
      <c r="B202" s="5">
        <v>44339</v>
      </c>
      <c r="C202" s="2" t="s">
        <v>1597</v>
      </c>
      <c r="D202" t="s">
        <v>6141</v>
      </c>
      <c r="E202" s="2">
        <v>3</v>
      </c>
      <c r="F202" s="2" t="str">
        <f>_xlfn.XLOOKUP(C202,customers!$A$1:$A$1001,customers!B201:B1201,,0)</f>
        <v>Xenos Gibbons</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f t="shared" si="9"/>
        <v>41.25</v>
      </c>
      <c r="N202" s="3" t="str">
        <f t="shared" si="10"/>
        <v>Excelsa</v>
      </c>
      <c r="O202" s="4" t="str">
        <f t="shared" si="11"/>
        <v>Medium</v>
      </c>
      <c r="P202" t="str">
        <f>_xlfn.XLOOKUP(Orders_Table[[#This Row],[Customer ID]],customers!$A$1:$A$1001,customers!I201:I1201,,0)</f>
        <v>No</v>
      </c>
    </row>
    <row r="203" spans="1:16" x14ac:dyDescent="0.2">
      <c r="A203" s="2" t="s">
        <v>1621</v>
      </c>
      <c r="B203" s="5">
        <v>44294</v>
      </c>
      <c r="C203" s="2" t="s">
        <v>1622</v>
      </c>
      <c r="D203" t="s">
        <v>6161</v>
      </c>
      <c r="E203" s="2">
        <v>6</v>
      </c>
      <c r="F203" s="2" t="str">
        <f>_xlfn.XLOOKUP(C203,customers!$A$1:$A$1001,customers!B202:B1202,,0)</f>
        <v>Gale Croysdale</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f t="shared" si="9"/>
        <v>57.06</v>
      </c>
      <c r="N203" s="3" t="str">
        <f t="shared" si="10"/>
        <v>Liberica</v>
      </c>
      <c r="O203" s="4" t="str">
        <f t="shared" si="11"/>
        <v>Light</v>
      </c>
      <c r="P203" t="str">
        <f>_xlfn.XLOOKUP(Orders_Table[[#This Row],[Customer ID]],customers!$A$1:$A$1001,customers!I202:I1202,,0)</f>
        <v>Yes</v>
      </c>
    </row>
    <row r="204" spans="1:16" x14ac:dyDescent="0.2">
      <c r="A204" s="2" t="s">
        <v>1626</v>
      </c>
      <c r="B204" s="5">
        <v>44486</v>
      </c>
      <c r="C204" s="2" t="s">
        <v>1627</v>
      </c>
      <c r="D204" t="s">
        <v>6165</v>
      </c>
      <c r="E204" s="2">
        <v>6</v>
      </c>
      <c r="F204" s="2" t="str">
        <f>_xlfn.XLOOKUP(C204,customers!$A$1:$A$1001,customers!B203:B1203,,0)</f>
        <v>Tania Craggs</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f t="shared" si="9"/>
        <v>178.70999999999998</v>
      </c>
      <c r="N204" s="3" t="str">
        <f t="shared" si="10"/>
        <v>Liberica</v>
      </c>
      <c r="O204" s="4" t="str">
        <f t="shared" si="11"/>
        <v>Dark</v>
      </c>
      <c r="P204" t="str">
        <f>_xlfn.XLOOKUP(Orders_Table[[#This Row],[Customer ID]],customers!$A$1:$A$1001,customers!I203:I1203,,0)</f>
        <v>No</v>
      </c>
    </row>
    <row r="205" spans="1:16" x14ac:dyDescent="0.2">
      <c r="A205" s="2" t="s">
        <v>1632</v>
      </c>
      <c r="B205" s="5">
        <v>44608</v>
      </c>
      <c r="C205" s="2" t="s">
        <v>1633</v>
      </c>
      <c r="D205" t="s">
        <v>6145</v>
      </c>
      <c r="E205" s="2">
        <v>1</v>
      </c>
      <c r="F205" s="2" t="str">
        <f>_xlfn.XLOOKUP(C205,customers!$A$1:$A$1001,customers!B204:B1204,,0)</f>
        <v>Auguste Rizon</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f t="shared" si="9"/>
        <v>4.7549999999999999</v>
      </c>
      <c r="N205" s="3" t="str">
        <f t="shared" si="10"/>
        <v>Liberica</v>
      </c>
      <c r="O205" s="4" t="str">
        <f t="shared" si="11"/>
        <v>Light</v>
      </c>
      <c r="P205" t="str">
        <f>_xlfn.XLOOKUP(Orders_Table[[#This Row],[Customer ID]],customers!$A$1:$A$1001,customers!I204:I1204,,0)</f>
        <v>Yes</v>
      </c>
    </row>
    <row r="206" spans="1:16" x14ac:dyDescent="0.2">
      <c r="A206" s="2" t="s">
        <v>1638</v>
      </c>
      <c r="B206" s="5">
        <v>44027</v>
      </c>
      <c r="C206" s="2" t="s">
        <v>1639</v>
      </c>
      <c r="D206" t="s">
        <v>6141</v>
      </c>
      <c r="E206" s="2">
        <v>6</v>
      </c>
      <c r="F206" s="2" t="str">
        <f>_xlfn.XLOOKUP(C206,customers!$A$1:$A$1001,customers!B205:B1205,,0)</f>
        <v>Felice Miell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f t="shared" si="9"/>
        <v>82.5</v>
      </c>
      <c r="N206" s="3" t="str">
        <f t="shared" si="10"/>
        <v>Excelsa</v>
      </c>
      <c r="O206" s="4" t="str">
        <f t="shared" si="11"/>
        <v>Medium</v>
      </c>
      <c r="P206" t="str">
        <f>_xlfn.XLOOKUP(Orders_Table[[#This Row],[Customer ID]],customers!$A$1:$A$1001,customers!I205:I1205,,0)</f>
        <v>Yes</v>
      </c>
    </row>
    <row r="207" spans="1:16" x14ac:dyDescent="0.2">
      <c r="A207" s="2" t="s">
        <v>1643</v>
      </c>
      <c r="B207" s="5">
        <v>43883</v>
      </c>
      <c r="C207" s="2" t="s">
        <v>1644</v>
      </c>
      <c r="D207" t="s">
        <v>6163</v>
      </c>
      <c r="E207" s="2">
        <v>3</v>
      </c>
      <c r="F207" s="2" t="str">
        <f>_xlfn.XLOOKUP(C207,customers!$A$1:$A$1001,customers!B206:B1206,,0)</f>
        <v>Giordano Lorenzin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f t="shared" si="9"/>
        <v>8.0549999999999997</v>
      </c>
      <c r="N207" s="3" t="str">
        <f t="shared" si="10"/>
        <v>Robusta</v>
      </c>
      <c r="O207" s="4" t="str">
        <f t="shared" si="11"/>
        <v>Dark</v>
      </c>
      <c r="P207" t="str">
        <f>_xlfn.XLOOKUP(Orders_Table[[#This Row],[Customer ID]],customers!$A$1:$A$1001,customers!I206:I1206,,0)</f>
        <v>No</v>
      </c>
    </row>
    <row r="208" spans="1:16" x14ac:dyDescent="0.2">
      <c r="A208" s="2" t="s">
        <v>1648</v>
      </c>
      <c r="B208" s="5">
        <v>44211</v>
      </c>
      <c r="C208" s="2" t="s">
        <v>1649</v>
      </c>
      <c r="D208" t="s">
        <v>6155</v>
      </c>
      <c r="E208" s="2">
        <v>2</v>
      </c>
      <c r="F208" s="2" t="str">
        <f>_xlfn.XLOOKUP(C208,customers!$A$1:$A$1001,customers!B207:B1207,,0)</f>
        <v>Freeland Missenden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f t="shared" si="9"/>
        <v>22.5</v>
      </c>
      <c r="N208" s="3" t="str">
        <f t="shared" si="10"/>
        <v>Arabica</v>
      </c>
      <c r="O208" s="4" t="str">
        <f t="shared" si="11"/>
        <v>Medium</v>
      </c>
      <c r="P208" t="str">
        <f>_xlfn.XLOOKUP(Orders_Table[[#This Row],[Customer ID]],customers!$A$1:$A$1001,customers!I207:I1207,,0)</f>
        <v>Yes</v>
      </c>
    </row>
    <row r="209" spans="1:16" x14ac:dyDescent="0.2">
      <c r="A209" s="2" t="s">
        <v>1653</v>
      </c>
      <c r="B209" s="5">
        <v>44207</v>
      </c>
      <c r="C209" s="2" t="s">
        <v>1654</v>
      </c>
      <c r="D209" t="s">
        <v>6157</v>
      </c>
      <c r="E209" s="2">
        <v>6</v>
      </c>
      <c r="F209" s="2" t="str">
        <f>_xlfn.XLOOKUP(C209,customers!$A$1:$A$1001,customers!B208:B1208,,0)</f>
        <v>Kiri Avramow</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f t="shared" si="9"/>
        <v>40.5</v>
      </c>
      <c r="N209" s="3" t="str">
        <f t="shared" si="10"/>
        <v>Arabica</v>
      </c>
      <c r="O209" s="4" t="str">
        <f t="shared" si="11"/>
        <v>Medium</v>
      </c>
      <c r="P209" t="str">
        <f>_xlfn.XLOOKUP(Orders_Table[[#This Row],[Customer ID]],customers!$A$1:$A$1001,customers!I208:I1208,,0)</f>
        <v>Yes</v>
      </c>
    </row>
    <row r="210" spans="1:16" x14ac:dyDescent="0.2">
      <c r="A210" s="2" t="s">
        <v>1659</v>
      </c>
      <c r="B210" s="5">
        <v>44659</v>
      </c>
      <c r="C210" s="2" t="s">
        <v>1660</v>
      </c>
      <c r="D210" t="s">
        <v>6144</v>
      </c>
      <c r="E210" s="2">
        <v>4</v>
      </c>
      <c r="F210" s="2" t="str">
        <f>_xlfn.XLOOKUP(C210,customers!$A$1:$A$1001,customers!B209:B1209,,0)</f>
        <v>Reggis Pracy</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f t="shared" si="9"/>
        <v>29.16</v>
      </c>
      <c r="N210" s="3" t="str">
        <f t="shared" si="10"/>
        <v>Excelsa</v>
      </c>
      <c r="O210" s="4" t="str">
        <f t="shared" si="11"/>
        <v>Dark</v>
      </c>
      <c r="P210" t="str">
        <f>_xlfn.XLOOKUP(Orders_Table[[#This Row],[Customer ID]],customers!$A$1:$A$1001,customers!I209:I1209,,0)</f>
        <v>Yes</v>
      </c>
    </row>
    <row r="211" spans="1:16" x14ac:dyDescent="0.2">
      <c r="A211" s="2" t="s">
        <v>1665</v>
      </c>
      <c r="B211" s="5">
        <v>44105</v>
      </c>
      <c r="C211" s="2" t="s">
        <v>1666</v>
      </c>
      <c r="D211" t="s">
        <v>6157</v>
      </c>
      <c r="E211" s="2">
        <v>1</v>
      </c>
      <c r="F211" s="2" t="str">
        <f>_xlfn.XLOOKUP(C211,customers!$A$1:$A$1001,customers!B210:B1210,,0)</f>
        <v>Broderick McGilvra</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f t="shared" si="9"/>
        <v>6.75</v>
      </c>
      <c r="N211" s="3" t="str">
        <f t="shared" si="10"/>
        <v>Arabica</v>
      </c>
      <c r="O211" s="4" t="str">
        <f t="shared" si="11"/>
        <v>Medium</v>
      </c>
      <c r="P211" t="str">
        <f>_xlfn.XLOOKUP(Orders_Table[[#This Row],[Customer ID]],customers!$A$1:$A$1001,customers!I210:I1210,,0)</f>
        <v>Yes</v>
      </c>
    </row>
    <row r="212" spans="1:16" x14ac:dyDescent="0.2">
      <c r="A212" s="2" t="s">
        <v>1671</v>
      </c>
      <c r="B212" s="5">
        <v>43766</v>
      </c>
      <c r="C212" s="2" t="s">
        <v>1672</v>
      </c>
      <c r="D212" t="s">
        <v>6143</v>
      </c>
      <c r="E212" s="2">
        <v>4</v>
      </c>
      <c r="F212" s="2" t="str">
        <f>_xlfn.XLOOKUP(C212,customers!$A$1:$A$1001,customers!B211:B1211,,0)</f>
        <v>Anthia McKeller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f t="shared" si="9"/>
        <v>51.8</v>
      </c>
      <c r="N212" s="3" t="str">
        <f t="shared" si="10"/>
        <v>Liberica</v>
      </c>
      <c r="O212" s="4" t="str">
        <f t="shared" si="11"/>
        <v>Dark</v>
      </c>
      <c r="P212" t="str">
        <f>_xlfn.XLOOKUP(Orders_Table[[#This Row],[Customer ID]],customers!$A$1:$A$1001,customers!I211:I1211,,0)</f>
        <v>No</v>
      </c>
    </row>
    <row r="213" spans="1:16" x14ac:dyDescent="0.2">
      <c r="A213" s="2" t="s">
        <v>1677</v>
      </c>
      <c r="B213" s="5">
        <v>44283</v>
      </c>
      <c r="C213" s="2" t="s">
        <v>1678</v>
      </c>
      <c r="D213" t="s">
        <v>6176</v>
      </c>
      <c r="E213" s="2">
        <v>6</v>
      </c>
      <c r="F213" s="2" t="str">
        <f>_xlfn.XLOOKUP(C213,customers!$A$1:$A$1001,customers!B212:B1212,,0)</f>
        <v>Nevins Glowacz</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f t="shared" si="9"/>
        <v>53.46</v>
      </c>
      <c r="N213" s="3" t="str">
        <f t="shared" si="10"/>
        <v>Excelsa</v>
      </c>
      <c r="O213" s="4" t="str">
        <f t="shared" si="11"/>
        <v>Light</v>
      </c>
      <c r="P213" t="str">
        <f>_xlfn.XLOOKUP(Orders_Table[[#This Row],[Customer ID]],customers!$A$1:$A$1001,customers!I212:I1212,,0)</f>
        <v>No</v>
      </c>
    </row>
    <row r="214" spans="1:16" x14ac:dyDescent="0.2">
      <c r="A214" s="2" t="s">
        <v>1682</v>
      </c>
      <c r="B214" s="5">
        <v>43921</v>
      </c>
      <c r="C214" s="2" t="s">
        <v>1683</v>
      </c>
      <c r="D214" t="s">
        <v>6153</v>
      </c>
      <c r="E214" s="2">
        <v>4</v>
      </c>
      <c r="F214" s="2" t="str">
        <f>_xlfn.XLOOKUP(C214,customers!$A$1:$A$1001,customers!B213:B1213,,0)</f>
        <v>Yulma Dombrell</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f t="shared" si="9"/>
        <v>14.58</v>
      </c>
      <c r="N214" s="3" t="str">
        <f t="shared" si="10"/>
        <v>Excelsa</v>
      </c>
      <c r="O214" s="4" t="str">
        <f t="shared" si="11"/>
        <v>Dark</v>
      </c>
      <c r="P214" t="str">
        <f>_xlfn.XLOOKUP(Orders_Table[[#This Row],[Customer ID]],customers!$A$1:$A$1001,customers!I213:I1213,,0)</f>
        <v>Yes</v>
      </c>
    </row>
    <row r="215" spans="1:16" x14ac:dyDescent="0.2">
      <c r="A215" s="2" t="s">
        <v>1688</v>
      </c>
      <c r="B215" s="5">
        <v>44646</v>
      </c>
      <c r="C215" s="2" t="s">
        <v>1689</v>
      </c>
      <c r="D215" t="s">
        <v>6149</v>
      </c>
      <c r="E215" s="2">
        <v>1</v>
      </c>
      <c r="F215" s="2" t="str">
        <f>_xlfn.XLOOKUP(C215,customers!$A$1:$A$1001,customers!B214:B1214,,0)</f>
        <v>Manuel Darrigoe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f t="shared" si="9"/>
        <v>20.584999999999997</v>
      </c>
      <c r="N215" s="3" t="str">
        <f t="shared" si="10"/>
        <v>Robusta</v>
      </c>
      <c r="O215" s="4" t="str">
        <f t="shared" si="11"/>
        <v>Dark</v>
      </c>
      <c r="P215" t="str">
        <f>_xlfn.XLOOKUP(Orders_Table[[#This Row],[Customer ID]],customers!$A$1:$A$1001,customers!I214:I1214,,0)</f>
        <v>Yes</v>
      </c>
    </row>
    <row r="216" spans="1:16" x14ac:dyDescent="0.2">
      <c r="A216" s="2" t="s">
        <v>1694</v>
      </c>
      <c r="B216" s="5">
        <v>43775</v>
      </c>
      <c r="C216" s="2" t="s">
        <v>1695</v>
      </c>
      <c r="D216" t="s">
        <v>6170</v>
      </c>
      <c r="E216" s="2">
        <v>2</v>
      </c>
      <c r="F216" s="2" t="str">
        <f>_xlfn.XLOOKUP(C216,customers!$A$1:$A$1001,customers!B215:B1215,,0)</f>
        <v>Minetta Ackrill</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f t="shared" si="9"/>
        <v>31.7</v>
      </c>
      <c r="N216" s="3" t="str">
        <f t="shared" si="10"/>
        <v>Liberica</v>
      </c>
      <c r="O216" s="4" t="str">
        <f t="shared" si="11"/>
        <v>Light</v>
      </c>
      <c r="P216" t="str">
        <f>_xlfn.XLOOKUP(Orders_Table[[#This Row],[Customer ID]],customers!$A$1:$A$1001,customers!I215:I1215,,0)</f>
        <v>No</v>
      </c>
    </row>
    <row r="217" spans="1:16" x14ac:dyDescent="0.2">
      <c r="A217" s="2" t="s">
        <v>1701</v>
      </c>
      <c r="B217" s="5">
        <v>43829</v>
      </c>
      <c r="C217" s="2" t="s">
        <v>1702</v>
      </c>
      <c r="D217" t="s">
        <v>6150</v>
      </c>
      <c r="E217" s="2">
        <v>6</v>
      </c>
      <c r="F217" s="2" t="str">
        <f>_xlfn.XLOOKUP(C217,customers!$A$1:$A$1001,customers!B216:B1216,,0)</f>
        <v>Melosa Kippen</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f t="shared" si="9"/>
        <v>23.31</v>
      </c>
      <c r="N217" s="3" t="str">
        <f t="shared" si="10"/>
        <v>Liberica</v>
      </c>
      <c r="O217" s="4" t="str">
        <f t="shared" si="11"/>
        <v>Dark</v>
      </c>
      <c r="P217" t="str">
        <f>_xlfn.XLOOKUP(Orders_Table[[#This Row],[Customer ID]],customers!$A$1:$A$1001,customers!I216:I1216,,0)</f>
        <v>Yes</v>
      </c>
    </row>
    <row r="218" spans="1:16" x14ac:dyDescent="0.2">
      <c r="A218" s="2" t="s">
        <v>1707</v>
      </c>
      <c r="B218" s="5">
        <v>44470</v>
      </c>
      <c r="C218" s="2" t="s">
        <v>1708</v>
      </c>
      <c r="D218" t="s">
        <v>6162</v>
      </c>
      <c r="E218" s="2">
        <v>4</v>
      </c>
      <c r="F218" s="2" t="str">
        <f>_xlfn.XLOOKUP(C218,customers!$A$1:$A$1001,customers!B217:B1217,,0)</f>
        <v>Rod Gowdie</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f t="shared" si="9"/>
        <v>58.2</v>
      </c>
      <c r="N218" s="3" t="str">
        <f t="shared" si="10"/>
        <v>Liberica</v>
      </c>
      <c r="O218" s="4" t="str">
        <f t="shared" si="11"/>
        <v>Medium</v>
      </c>
      <c r="P218" t="str">
        <f>_xlfn.XLOOKUP(Orders_Table[[#This Row],[Customer ID]],customers!$A$1:$A$1001,customers!I217:I1217,,0)</f>
        <v>No</v>
      </c>
    </row>
    <row r="219" spans="1:16" x14ac:dyDescent="0.2">
      <c r="A219" s="2" t="s">
        <v>1713</v>
      </c>
      <c r="B219" s="5">
        <v>44174</v>
      </c>
      <c r="C219" s="2" t="s">
        <v>1714</v>
      </c>
      <c r="D219" t="s">
        <v>6176</v>
      </c>
      <c r="E219" s="2">
        <v>4</v>
      </c>
      <c r="F219" s="2" t="str">
        <f>_xlfn.XLOOKUP(C219,customers!$A$1:$A$1001,customers!B218:B1218,,0)</f>
        <v>Nevsa Fields</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f t="shared" si="9"/>
        <v>35.64</v>
      </c>
      <c r="N219" s="3" t="str">
        <f t="shared" si="10"/>
        <v>Excelsa</v>
      </c>
      <c r="O219" s="4" t="str">
        <f t="shared" si="11"/>
        <v>Light</v>
      </c>
      <c r="P219" t="str">
        <f>_xlfn.XLOOKUP(Orders_Table[[#This Row],[Customer ID]],customers!$A$1:$A$1001,customers!I218:I1218,,0)</f>
        <v>No</v>
      </c>
    </row>
    <row r="220" spans="1:16" x14ac:dyDescent="0.2">
      <c r="A220" s="2" t="s">
        <v>1719</v>
      </c>
      <c r="B220" s="5">
        <v>44317</v>
      </c>
      <c r="C220" s="2" t="s">
        <v>1720</v>
      </c>
      <c r="D220" t="s">
        <v>6155</v>
      </c>
      <c r="E220" s="2">
        <v>5</v>
      </c>
      <c r="F220" s="2" t="str">
        <f>_xlfn.XLOOKUP(C220,customers!$A$1:$A$1001,customers!B219:B1219,,0)</f>
        <v>Orly Ryland</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f t="shared" si="9"/>
        <v>56.25</v>
      </c>
      <c r="N220" s="3" t="str">
        <f t="shared" si="10"/>
        <v>Arabica</v>
      </c>
      <c r="O220" s="4" t="str">
        <f t="shared" si="11"/>
        <v>Medium</v>
      </c>
      <c r="P220" t="str">
        <f>_xlfn.XLOOKUP(Orders_Table[[#This Row],[Customer ID]],customers!$A$1:$A$1001,customers!I219:I1219,,0)</f>
        <v>Yes</v>
      </c>
    </row>
    <row r="221" spans="1:16" x14ac:dyDescent="0.2">
      <c r="A221" s="2" t="s">
        <v>1725</v>
      </c>
      <c r="B221" s="5">
        <v>44777</v>
      </c>
      <c r="C221" s="2" t="s">
        <v>1726</v>
      </c>
      <c r="D221" t="s">
        <v>6178</v>
      </c>
      <c r="E221" s="2">
        <v>3</v>
      </c>
      <c r="F221" s="2" t="str">
        <f>_xlfn.XLOOKUP(C221,customers!$A$1:$A$1001,customers!B220:B1220,,0)</f>
        <v>Brandy Lottrington</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f t="shared" si="9"/>
        <v>10.754999999999999</v>
      </c>
      <c r="N221" s="3" t="str">
        <f t="shared" si="10"/>
        <v>Robusta</v>
      </c>
      <c r="O221" s="4" t="str">
        <f t="shared" si="11"/>
        <v>Light</v>
      </c>
      <c r="P221" t="str">
        <f>_xlfn.XLOOKUP(Orders_Table[[#This Row],[Customer ID]],customers!$A$1:$A$1001,customers!I220:I1220,,0)</f>
        <v>No</v>
      </c>
    </row>
    <row r="222" spans="1:16" x14ac:dyDescent="0.2">
      <c r="A222" s="2" t="s">
        <v>1725</v>
      </c>
      <c r="B222" s="5">
        <v>44777</v>
      </c>
      <c r="C222" s="2" t="s">
        <v>1726</v>
      </c>
      <c r="D222" t="s">
        <v>6174</v>
      </c>
      <c r="E222" s="2">
        <v>5</v>
      </c>
      <c r="F222" s="2" t="str">
        <f>_xlfn.XLOOKUP(C222,customers!$A$1:$A$1001,customers!B221:B1221,,0)</f>
        <v>Chickie Ragless</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f t="shared" si="9"/>
        <v>14.924999999999999</v>
      </c>
      <c r="N222" s="3" t="str">
        <f t="shared" si="10"/>
        <v>Robusta</v>
      </c>
      <c r="O222" s="4" t="str">
        <f t="shared" si="11"/>
        <v>Medium</v>
      </c>
      <c r="P222" t="str">
        <f>_xlfn.XLOOKUP(Orders_Table[[#This Row],[Customer ID]],customers!$A$1:$A$1001,customers!I221:I1221,,0)</f>
        <v>No</v>
      </c>
    </row>
    <row r="223" spans="1:16" x14ac:dyDescent="0.2">
      <c r="A223" s="2" t="s">
        <v>1736</v>
      </c>
      <c r="B223" s="5">
        <v>44513</v>
      </c>
      <c r="C223" s="2" t="s">
        <v>1737</v>
      </c>
      <c r="D223" t="s">
        <v>6140</v>
      </c>
      <c r="E223" s="2">
        <v>6</v>
      </c>
      <c r="F223" s="2" t="str">
        <f>_xlfn.XLOOKUP(C223,customers!$A$1:$A$1001,customers!B222:B1222,,0)</f>
        <v>Koralle Heads</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f t="shared" si="9"/>
        <v>77.699999999999989</v>
      </c>
      <c r="N223" s="3" t="str">
        <f t="shared" si="10"/>
        <v>Arabica</v>
      </c>
      <c r="O223" s="4" t="str">
        <f t="shared" si="11"/>
        <v>Light</v>
      </c>
      <c r="P223" t="str">
        <f>_xlfn.XLOOKUP(Orders_Table[[#This Row],[Customer ID]],customers!$A$1:$A$1001,customers!I222:I1222,,0)</f>
        <v>No</v>
      </c>
    </row>
    <row r="224" spans="1:16" x14ac:dyDescent="0.2">
      <c r="A224" s="2" t="s">
        <v>1742</v>
      </c>
      <c r="B224" s="5">
        <v>44090</v>
      </c>
      <c r="C224" s="2" t="s">
        <v>1743</v>
      </c>
      <c r="D224" t="s">
        <v>6169</v>
      </c>
      <c r="E224" s="2">
        <v>3</v>
      </c>
      <c r="F224" s="2" t="str">
        <f>_xlfn.XLOOKUP(C224,customers!$A$1:$A$1001,customers!B223:B1223,,0)</f>
        <v>Rasia Jacquemard</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f t="shared" si="9"/>
        <v>23.31</v>
      </c>
      <c r="N224" s="3" t="str">
        <f t="shared" si="10"/>
        <v>Liberica</v>
      </c>
      <c r="O224" s="4" t="str">
        <f t="shared" si="11"/>
        <v>Dark</v>
      </c>
      <c r="P224" t="str">
        <f>_xlfn.XLOOKUP(Orders_Table[[#This Row],[Customer ID]],customers!$A$1:$A$1001,customers!I223:I1223,,0)</f>
        <v>No</v>
      </c>
    </row>
    <row r="225" spans="1:16" x14ac:dyDescent="0.2">
      <c r="A225" s="2" t="s">
        <v>1748</v>
      </c>
      <c r="B225" s="5">
        <v>44109</v>
      </c>
      <c r="C225" s="2" t="s">
        <v>1749</v>
      </c>
      <c r="D225" t="s">
        <v>6171</v>
      </c>
      <c r="E225" s="2">
        <v>4</v>
      </c>
      <c r="F225" s="2" t="str">
        <f>_xlfn.XLOOKUP(C225,customers!$A$1:$A$1001,customers!B224:B1224,,0)</f>
        <v>Wain Cholomin</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f t="shared" si="9"/>
        <v>59.4</v>
      </c>
      <c r="N225" s="3" t="str">
        <f t="shared" si="10"/>
        <v>Excelsa</v>
      </c>
      <c r="O225" s="4" t="str">
        <f t="shared" si="11"/>
        <v>Light</v>
      </c>
      <c r="P225" t="str">
        <f>_xlfn.XLOOKUP(Orders_Table[[#This Row],[Customer ID]],customers!$A$1:$A$1001,customers!I224:I1224,,0)</f>
        <v>Yes</v>
      </c>
    </row>
    <row r="226" spans="1:16" x14ac:dyDescent="0.2">
      <c r="A226" s="2" t="s">
        <v>1753</v>
      </c>
      <c r="B226" s="5">
        <v>43836</v>
      </c>
      <c r="C226" s="2" t="s">
        <v>1754</v>
      </c>
      <c r="D226" t="s">
        <v>6165</v>
      </c>
      <c r="E226" s="2">
        <v>4</v>
      </c>
      <c r="F226" s="2" t="str">
        <f>_xlfn.XLOOKUP(C226,customers!$A$1:$A$1001,customers!B225:B1225,,0)</f>
        <v>Pru Durban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f t="shared" si="9"/>
        <v>119.13999999999999</v>
      </c>
      <c r="N226" s="3" t="str">
        <f t="shared" si="10"/>
        <v>Liberica</v>
      </c>
      <c r="O226" s="4" t="str">
        <f t="shared" si="11"/>
        <v>Dark</v>
      </c>
      <c r="P226" t="str">
        <f>_xlfn.XLOOKUP(Orders_Table[[#This Row],[Customer ID]],customers!$A$1:$A$1001,customers!I225:I1225,,0)</f>
        <v>No</v>
      </c>
    </row>
    <row r="227" spans="1:16" x14ac:dyDescent="0.2">
      <c r="A227" s="2" t="s">
        <v>1759</v>
      </c>
      <c r="B227" s="5">
        <v>44337</v>
      </c>
      <c r="C227" s="2" t="s">
        <v>1760</v>
      </c>
      <c r="D227" t="s">
        <v>6178</v>
      </c>
      <c r="E227" s="2">
        <v>4</v>
      </c>
      <c r="F227" s="2" t="str">
        <f>_xlfn.XLOOKUP(C227,customers!$A$1:$A$1001,customers!B226:B1226,,0)</f>
        <v>Sim Pamphilon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f t="shared" si="9"/>
        <v>14.339999999999998</v>
      </c>
      <c r="N227" s="3" t="str">
        <f t="shared" si="10"/>
        <v>Robusta</v>
      </c>
      <c r="O227" s="4" t="str">
        <f t="shared" si="11"/>
        <v>Light</v>
      </c>
      <c r="P227" t="str">
        <f>_xlfn.XLOOKUP(Orders_Table[[#This Row],[Customer ID]],customers!$A$1:$A$1001,customers!I226:I1226,,0)</f>
        <v>No</v>
      </c>
    </row>
    <row r="228" spans="1:16" x14ac:dyDescent="0.2">
      <c r="A228" s="2" t="s">
        <v>1765</v>
      </c>
      <c r="B228" s="5">
        <v>43887</v>
      </c>
      <c r="C228" s="2" t="s">
        <v>1766</v>
      </c>
      <c r="D228" t="s">
        <v>6175</v>
      </c>
      <c r="E228" s="2">
        <v>5</v>
      </c>
      <c r="F228" s="2" t="str">
        <f>_xlfn.XLOOKUP(C228,customers!$A$1:$A$1001,customers!B227:B1227,,0)</f>
        <v>Morgen Seson</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f t="shared" si="9"/>
        <v>129.37499999999997</v>
      </c>
      <c r="N228" s="3" t="str">
        <f t="shared" si="10"/>
        <v>Arabica</v>
      </c>
      <c r="O228" s="4" t="str">
        <f t="shared" si="11"/>
        <v>Medium</v>
      </c>
      <c r="P228" t="str">
        <f>_xlfn.XLOOKUP(Orders_Table[[#This Row],[Customer ID]],customers!$A$1:$A$1001,customers!I227:I1227,,0)</f>
        <v>No</v>
      </c>
    </row>
    <row r="229" spans="1:16" x14ac:dyDescent="0.2">
      <c r="A229" s="2" t="s">
        <v>1771</v>
      </c>
      <c r="B229" s="5">
        <v>43880</v>
      </c>
      <c r="C229" s="2" t="s">
        <v>1772</v>
      </c>
      <c r="D229" t="s">
        <v>6163</v>
      </c>
      <c r="E229" s="2">
        <v>6</v>
      </c>
      <c r="F229" s="2" t="str">
        <f>_xlfn.XLOOKUP(C229,customers!$A$1:$A$1001,customers!B228:B1228,,0)</f>
        <v>Reube Cawley</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f t="shared" si="9"/>
        <v>16.11</v>
      </c>
      <c r="N229" s="3" t="str">
        <f t="shared" si="10"/>
        <v>Robusta</v>
      </c>
      <c r="O229" s="4" t="str">
        <f t="shared" si="11"/>
        <v>Dark</v>
      </c>
      <c r="P229" t="str">
        <f>_xlfn.XLOOKUP(Orders_Table[[#This Row],[Customer ID]],customers!$A$1:$A$1001,customers!I228:I1228,,0)</f>
        <v>Yes</v>
      </c>
    </row>
    <row r="230" spans="1:16" x14ac:dyDescent="0.2">
      <c r="A230" s="2" t="s">
        <v>1777</v>
      </c>
      <c r="B230" s="5">
        <v>44376</v>
      </c>
      <c r="C230" s="2" t="s">
        <v>1778</v>
      </c>
      <c r="D230" t="s">
        <v>6178</v>
      </c>
      <c r="E230" s="2">
        <v>5</v>
      </c>
      <c r="F230" s="2" t="str">
        <f>_xlfn.XLOOKUP(C230,customers!$A$1:$A$1001,customers!B229:B1229,,0)</f>
        <v>Agnes Adamides</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f t="shared" si="9"/>
        <v>17.924999999999997</v>
      </c>
      <c r="N230" s="3" t="str">
        <f t="shared" si="10"/>
        <v>Robusta</v>
      </c>
      <c r="O230" s="4" t="str">
        <f t="shared" si="11"/>
        <v>Light</v>
      </c>
      <c r="P230" t="str">
        <f>_xlfn.XLOOKUP(Orders_Table[[#This Row],[Customer ID]],customers!$A$1:$A$1001,customers!I229:I1229,,0)</f>
        <v>No</v>
      </c>
    </row>
    <row r="231" spans="1:16" x14ac:dyDescent="0.2">
      <c r="A231" s="2" t="s">
        <v>1783</v>
      </c>
      <c r="B231" s="5">
        <v>44282</v>
      </c>
      <c r="C231" s="2" t="s">
        <v>1784</v>
      </c>
      <c r="D231" t="s">
        <v>6159</v>
      </c>
      <c r="E231" s="2">
        <v>2</v>
      </c>
      <c r="F231" s="2" t="str">
        <f>_xlfn.XLOOKUP(C231,customers!$A$1:$A$1001,customers!B230:B1230,,0)</f>
        <v>Rodolfo Willoway</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f t="shared" si="9"/>
        <v>8.73</v>
      </c>
      <c r="N231" s="3" t="str">
        <f t="shared" si="10"/>
        <v>Liberica</v>
      </c>
      <c r="O231" s="4" t="str">
        <f t="shared" si="11"/>
        <v>Medium</v>
      </c>
      <c r="P231" t="str">
        <f>_xlfn.XLOOKUP(Orders_Table[[#This Row],[Customer ID]],customers!$A$1:$A$1001,customers!I230:I1230,,0)</f>
        <v>No</v>
      </c>
    </row>
    <row r="232" spans="1:16" x14ac:dyDescent="0.2">
      <c r="A232" s="2" t="s">
        <v>1789</v>
      </c>
      <c r="B232" s="5">
        <v>44496</v>
      </c>
      <c r="C232" s="2" t="s">
        <v>1790</v>
      </c>
      <c r="D232" t="s">
        <v>6175</v>
      </c>
      <c r="E232" s="2">
        <v>2</v>
      </c>
      <c r="F232" s="2" t="str">
        <f>_xlfn.XLOOKUP(C232,customers!$A$1:$A$1001,customers!B231:B1231,,0)</f>
        <v>Araldo Bilbrook</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f t="shared" si="9"/>
        <v>51.749999999999993</v>
      </c>
      <c r="N232" s="3" t="str">
        <f t="shared" si="10"/>
        <v>Arabica</v>
      </c>
      <c r="O232" s="4" t="str">
        <f t="shared" si="11"/>
        <v>Medium</v>
      </c>
      <c r="P232" t="str">
        <f>_xlfn.XLOOKUP(Orders_Table[[#This Row],[Customer ID]],customers!$A$1:$A$1001,customers!I231:I1231,,0)</f>
        <v>Yes</v>
      </c>
    </row>
    <row r="233" spans="1:16" x14ac:dyDescent="0.2">
      <c r="A233" s="2" t="s">
        <v>1795</v>
      </c>
      <c r="B233" s="5">
        <v>43628</v>
      </c>
      <c r="C233" s="2" t="s">
        <v>1796</v>
      </c>
      <c r="D233" t="s">
        <v>6159</v>
      </c>
      <c r="E233" s="2">
        <v>2</v>
      </c>
      <c r="F233" s="2" t="str">
        <f>_xlfn.XLOOKUP(C233,customers!$A$1:$A$1001,customers!B232:B1232,,0)</f>
        <v>Borg Daile</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f t="shared" si="9"/>
        <v>8.73</v>
      </c>
      <c r="N233" s="3" t="str">
        <f t="shared" si="10"/>
        <v>Liberica</v>
      </c>
      <c r="O233" s="4" t="str">
        <f t="shared" si="11"/>
        <v>Medium</v>
      </c>
      <c r="P233" t="str">
        <f>_xlfn.XLOOKUP(Orders_Table[[#This Row],[Customer ID]],customers!$A$1:$A$1001,customers!I232:I1232,,0)</f>
        <v>Yes</v>
      </c>
    </row>
    <row r="234" spans="1:16" x14ac:dyDescent="0.2">
      <c r="A234" s="2" t="s">
        <v>1800</v>
      </c>
      <c r="B234" s="5">
        <v>44010</v>
      </c>
      <c r="C234" s="2" t="s">
        <v>1801</v>
      </c>
      <c r="D234" t="s">
        <v>6145</v>
      </c>
      <c r="E234" s="2">
        <v>5</v>
      </c>
      <c r="F234" s="2" t="str">
        <f>_xlfn.XLOOKUP(C234,customers!$A$1:$A$1001,customers!B233:B1233,,0)</f>
        <v>Annetta Brentnall</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f t="shared" si="9"/>
        <v>23.774999999999999</v>
      </c>
      <c r="N234" s="3" t="str">
        <f t="shared" si="10"/>
        <v>Liberica</v>
      </c>
      <c r="O234" s="4" t="str">
        <f t="shared" si="11"/>
        <v>Light</v>
      </c>
      <c r="P234" t="str">
        <f>_xlfn.XLOOKUP(Orders_Table[[#This Row],[Customer ID]],customers!$A$1:$A$1001,customers!I233:I1233,,0)</f>
        <v>No</v>
      </c>
    </row>
    <row r="235" spans="1:16" x14ac:dyDescent="0.2">
      <c r="A235" s="2" t="s">
        <v>1806</v>
      </c>
      <c r="B235" s="5">
        <v>44278</v>
      </c>
      <c r="C235" s="2" t="s">
        <v>1807</v>
      </c>
      <c r="D235" t="s">
        <v>6156</v>
      </c>
      <c r="E235" s="2">
        <v>5</v>
      </c>
      <c r="F235" s="2" t="str">
        <f>_xlfn.XLOOKUP(C235,customers!$A$1:$A$1001,customers!B234:B1234,,0)</f>
        <v>Dagny Kornel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f t="shared" si="9"/>
        <v>20.625</v>
      </c>
      <c r="N235" s="3" t="str">
        <f t="shared" si="10"/>
        <v>Excelsa</v>
      </c>
      <c r="O235" s="4" t="str">
        <f t="shared" si="11"/>
        <v>Medium</v>
      </c>
      <c r="P235" t="str">
        <f>_xlfn.XLOOKUP(Orders_Table[[#This Row],[Customer ID]],customers!$A$1:$A$1001,customers!I234:I1234,,0)</f>
        <v>Yes</v>
      </c>
    </row>
    <row r="236" spans="1:16" x14ac:dyDescent="0.2">
      <c r="A236" s="2" t="s">
        <v>1812</v>
      </c>
      <c r="B236" s="5">
        <v>44602</v>
      </c>
      <c r="C236" s="2" t="s">
        <v>1813</v>
      </c>
      <c r="D236" t="s">
        <v>6164</v>
      </c>
      <c r="E236" s="2">
        <v>1</v>
      </c>
      <c r="F236" s="2" t="str">
        <f>_xlfn.XLOOKUP(C236,customers!$A$1:$A$1001,customers!B235:B1235,,0)</f>
        <v>Julius Mccaull</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f t="shared" si="9"/>
        <v>36.454999999999998</v>
      </c>
      <c r="N236" s="3" t="str">
        <f t="shared" si="10"/>
        <v>Liberica</v>
      </c>
      <c r="O236" s="4" t="str">
        <f t="shared" si="11"/>
        <v>Light</v>
      </c>
      <c r="P236" t="str">
        <f>_xlfn.XLOOKUP(Orders_Table[[#This Row],[Customer ID]],customers!$A$1:$A$1001,customers!I235:I1235,,0)</f>
        <v>Yes</v>
      </c>
    </row>
    <row r="237" spans="1:16" x14ac:dyDescent="0.2">
      <c r="A237" s="2" t="s">
        <v>1818</v>
      </c>
      <c r="B237" s="5">
        <v>43571</v>
      </c>
      <c r="C237" s="2" t="s">
        <v>1819</v>
      </c>
      <c r="D237" t="s">
        <v>6164</v>
      </c>
      <c r="E237" s="2">
        <v>5</v>
      </c>
      <c r="F237" s="2" t="str">
        <f>_xlfn.XLOOKUP(C237,customers!$A$1:$A$1001,customers!B236:B1236,,0)</f>
        <v>Alberto Hutchinson</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f t="shared" si="9"/>
        <v>182.27499999999998</v>
      </c>
      <c r="N237" s="3" t="str">
        <f t="shared" si="10"/>
        <v>Liberica</v>
      </c>
      <c r="O237" s="4" t="str">
        <f t="shared" si="11"/>
        <v>Light</v>
      </c>
      <c r="P237" t="str">
        <f>_xlfn.XLOOKUP(Orders_Table[[#This Row],[Customer ID]],customers!$A$1:$A$1001,customers!I236:I1236,,0)</f>
        <v>Yes</v>
      </c>
    </row>
    <row r="238" spans="1:16" x14ac:dyDescent="0.2">
      <c r="A238" s="2" t="s">
        <v>1822</v>
      </c>
      <c r="B238" s="5">
        <v>43873</v>
      </c>
      <c r="C238" s="2" t="s">
        <v>1823</v>
      </c>
      <c r="D238" t="s">
        <v>6165</v>
      </c>
      <c r="E238" s="2">
        <v>3</v>
      </c>
      <c r="F238" s="2" t="str">
        <f>_xlfn.XLOOKUP(C238,customers!$A$1:$A$1001,customers!B237:B1237,,0)</f>
        <v>Roxine Drivers</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f t="shared" si="9"/>
        <v>89.35499999999999</v>
      </c>
      <c r="N238" s="3" t="str">
        <f t="shared" si="10"/>
        <v>Liberica</v>
      </c>
      <c r="O238" s="4" t="str">
        <f t="shared" si="11"/>
        <v>Dark</v>
      </c>
      <c r="P238" t="str">
        <f>_xlfn.XLOOKUP(Orders_Table[[#This Row],[Customer ID]],customers!$A$1:$A$1001,customers!I237:I1237,,0)</f>
        <v>No</v>
      </c>
    </row>
    <row r="239" spans="1:16" x14ac:dyDescent="0.2">
      <c r="A239" s="2" t="s">
        <v>1828</v>
      </c>
      <c r="B239" s="5">
        <v>44563</v>
      </c>
      <c r="C239" s="2" t="s">
        <v>1829</v>
      </c>
      <c r="D239" t="s">
        <v>6178</v>
      </c>
      <c r="E239" s="2">
        <v>1</v>
      </c>
      <c r="F239" s="2" t="str">
        <f>_xlfn.XLOOKUP(C239,customers!$A$1:$A$1001,customers!B238:B1238,,0)</f>
        <v>Granger Smallcombe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f t="shared" si="9"/>
        <v>3.5849999999999995</v>
      </c>
      <c r="N239" s="3" t="str">
        <f t="shared" si="10"/>
        <v>Robusta</v>
      </c>
      <c r="O239" s="4" t="str">
        <f t="shared" si="11"/>
        <v>Light</v>
      </c>
      <c r="P239" t="str">
        <f>_xlfn.XLOOKUP(Orders_Table[[#This Row],[Customer ID]],customers!$A$1:$A$1001,customers!I238:I1238,,0)</f>
        <v>Yes</v>
      </c>
    </row>
    <row r="240" spans="1:16" x14ac:dyDescent="0.2">
      <c r="A240" s="2" t="s">
        <v>1833</v>
      </c>
      <c r="B240" s="5">
        <v>44172</v>
      </c>
      <c r="C240" s="2" t="s">
        <v>1834</v>
      </c>
      <c r="D240" t="s">
        <v>6151</v>
      </c>
      <c r="E240" s="2">
        <v>2</v>
      </c>
      <c r="F240" s="2" t="str">
        <f>_xlfn.XLOOKUP(C240,customers!$A$1:$A$1001,customers!B239:B1239,,0)</f>
        <v>Gardy Dimitriou</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f t="shared" si="9"/>
        <v>45.769999999999996</v>
      </c>
      <c r="N240" s="3" t="str">
        <f t="shared" si="10"/>
        <v>Robusta</v>
      </c>
      <c r="O240" s="4" t="str">
        <f t="shared" si="11"/>
        <v>Medium</v>
      </c>
      <c r="P240" t="str">
        <f>_xlfn.XLOOKUP(Orders_Table[[#This Row],[Customer ID]],customers!$A$1:$A$1001,customers!I239:I1239,,0)</f>
        <v>Yes</v>
      </c>
    </row>
    <row r="241" spans="1:16" x14ac:dyDescent="0.2">
      <c r="A241" s="2" t="s">
        <v>1839</v>
      </c>
      <c r="B241" s="5">
        <v>43881</v>
      </c>
      <c r="C241" s="2" t="s">
        <v>1840</v>
      </c>
      <c r="D241" t="s">
        <v>6171</v>
      </c>
      <c r="E241" s="2">
        <v>4</v>
      </c>
      <c r="F241" s="2" t="str">
        <f>_xlfn.XLOOKUP(C241,customers!$A$1:$A$1001,customers!B240:B1240,,0)</f>
        <v>Ailey Brash</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f t="shared" si="9"/>
        <v>59.4</v>
      </c>
      <c r="N241" s="3" t="str">
        <f t="shared" si="10"/>
        <v>Excelsa</v>
      </c>
      <c r="O241" s="4" t="str">
        <f t="shared" si="11"/>
        <v>Light</v>
      </c>
      <c r="P241" t="str">
        <f>_xlfn.XLOOKUP(Orders_Table[[#This Row],[Customer ID]],customers!$A$1:$A$1001,customers!I240:I1240,,0)</f>
        <v>Yes</v>
      </c>
    </row>
    <row r="242" spans="1:16" x14ac:dyDescent="0.2">
      <c r="A242" s="2" t="s">
        <v>1845</v>
      </c>
      <c r="B242" s="5">
        <v>43993</v>
      </c>
      <c r="C242" s="2" t="s">
        <v>1846</v>
      </c>
      <c r="D242" t="s">
        <v>6175</v>
      </c>
      <c r="E242" s="2">
        <v>6</v>
      </c>
      <c r="F242" s="2" t="str">
        <f>_xlfn.XLOOKUP(C242,customers!$A$1:$A$1001,customers!B241:B1241,,0)</f>
        <v>Wendeline McInerney</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f t="shared" si="9"/>
        <v>155.24999999999997</v>
      </c>
      <c r="N242" s="3" t="str">
        <f t="shared" si="10"/>
        <v>Arabica</v>
      </c>
      <c r="O242" s="4" t="str">
        <f t="shared" si="11"/>
        <v>Medium</v>
      </c>
      <c r="P242" t="str">
        <f>_xlfn.XLOOKUP(Orders_Table[[#This Row],[Customer ID]],customers!$A$1:$A$1001,customers!I241:I1241,,0)</f>
        <v>No</v>
      </c>
    </row>
    <row r="243" spans="1:16" x14ac:dyDescent="0.2">
      <c r="A243" s="2" t="s">
        <v>1849</v>
      </c>
      <c r="B243" s="5">
        <v>44082</v>
      </c>
      <c r="C243" s="2" t="s">
        <v>1850</v>
      </c>
      <c r="D243" t="s">
        <v>6151</v>
      </c>
      <c r="E243" s="2">
        <v>2</v>
      </c>
      <c r="F243" s="2" t="str">
        <f>_xlfn.XLOOKUP(C243,customers!$A$1:$A$1001,customers!B242:B1242,,0)</f>
        <v>Stanly Keets</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f t="shared" si="9"/>
        <v>45.769999999999996</v>
      </c>
      <c r="N243" s="3" t="str">
        <f t="shared" si="10"/>
        <v>Robusta</v>
      </c>
      <c r="O243" s="4" t="str">
        <f t="shared" si="11"/>
        <v>Medium</v>
      </c>
      <c r="P243" t="str">
        <f>_xlfn.XLOOKUP(Orders_Table[[#This Row],[Customer ID]],customers!$A$1:$A$1001,customers!I242:I1242,,0)</f>
        <v>Yes</v>
      </c>
    </row>
    <row r="244" spans="1:16" x14ac:dyDescent="0.2">
      <c r="A244" s="2" t="s">
        <v>1854</v>
      </c>
      <c r="B244" s="5">
        <v>43918</v>
      </c>
      <c r="C244" s="2" t="s">
        <v>1855</v>
      </c>
      <c r="D244" t="s">
        <v>6183</v>
      </c>
      <c r="E244" s="2">
        <v>3</v>
      </c>
      <c r="F244" s="2" t="str">
        <f>_xlfn.XLOOKUP(C244,customers!$A$1:$A$1001,customers!B243:B1243,,0)</f>
        <v>Keefer Cake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f t="shared" si="9"/>
        <v>36.450000000000003</v>
      </c>
      <c r="N244" s="3" t="str">
        <f t="shared" si="10"/>
        <v>Excelsa</v>
      </c>
      <c r="O244" s="4" t="str">
        <f t="shared" si="11"/>
        <v>Dark</v>
      </c>
      <c r="P244" t="str">
        <f>_xlfn.XLOOKUP(Orders_Table[[#This Row],[Customer ID]],customers!$A$1:$A$1001,customers!I243:I1243,,0)</f>
        <v>No</v>
      </c>
    </row>
    <row r="245" spans="1:16" x14ac:dyDescent="0.2">
      <c r="A245" s="2" t="s">
        <v>1860</v>
      </c>
      <c r="B245" s="5">
        <v>44114</v>
      </c>
      <c r="C245" s="2" t="s">
        <v>1861</v>
      </c>
      <c r="D245" t="s">
        <v>6144</v>
      </c>
      <c r="E245" s="2">
        <v>4</v>
      </c>
      <c r="F245" s="2" t="str">
        <f>_xlfn.XLOOKUP(C245,customers!$A$1:$A$1001,customers!B244:B1244,,0)</f>
        <v>Franny Kienlein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f t="shared" si="9"/>
        <v>29.16</v>
      </c>
      <c r="N245" s="3" t="str">
        <f t="shared" si="10"/>
        <v>Excelsa</v>
      </c>
      <c r="O245" s="4" t="str">
        <f t="shared" si="11"/>
        <v>Dark</v>
      </c>
      <c r="P245" t="str">
        <f>_xlfn.XLOOKUP(Orders_Table[[#This Row],[Customer ID]],customers!$A$1:$A$1001,customers!I244:I1244,,0)</f>
        <v>Yes</v>
      </c>
    </row>
    <row r="246" spans="1:16" x14ac:dyDescent="0.2">
      <c r="A246" s="2" t="s">
        <v>1866</v>
      </c>
      <c r="B246" s="5">
        <v>44702</v>
      </c>
      <c r="C246" s="2" t="s">
        <v>1867</v>
      </c>
      <c r="D246" t="s">
        <v>6181</v>
      </c>
      <c r="E246" s="2">
        <v>4</v>
      </c>
      <c r="F246" s="2" t="str">
        <f>_xlfn.XLOOKUP(C246,customers!$A$1:$A$1001,customers!B245:B1245,,0)</f>
        <v>Becky Semkins</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f t="shared" si="9"/>
        <v>133.85999999999999</v>
      </c>
      <c r="N246" s="3" t="str">
        <f t="shared" si="10"/>
        <v>Liberica</v>
      </c>
      <c r="O246" s="4" t="str">
        <f t="shared" si="11"/>
        <v>Medium</v>
      </c>
      <c r="P246" t="str">
        <f>_xlfn.XLOOKUP(Orders_Table[[#This Row],[Customer ID]],customers!$A$1:$A$1001,customers!I245:I1245,,0)</f>
        <v>Yes</v>
      </c>
    </row>
    <row r="247" spans="1:16" x14ac:dyDescent="0.2">
      <c r="A247" s="2" t="s">
        <v>1872</v>
      </c>
      <c r="B247" s="5">
        <v>43951</v>
      </c>
      <c r="C247" s="2" t="s">
        <v>1873</v>
      </c>
      <c r="D247" t="s">
        <v>6145</v>
      </c>
      <c r="E247" s="2">
        <v>5</v>
      </c>
      <c r="F247" s="2" t="str">
        <f>_xlfn.XLOOKUP(C247,customers!$A$1:$A$1001,customers!B246:B1246,,0)</f>
        <v>Bob Giannazzi</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f t="shared" si="9"/>
        <v>23.774999999999999</v>
      </c>
      <c r="N247" s="3" t="str">
        <f t="shared" si="10"/>
        <v>Liberica</v>
      </c>
      <c r="O247" s="4" t="str">
        <f t="shared" si="11"/>
        <v>Light</v>
      </c>
      <c r="P247" t="str">
        <f>_xlfn.XLOOKUP(Orders_Table[[#This Row],[Customer ID]],customers!$A$1:$A$1001,customers!I246:I1246,,0)</f>
        <v>No</v>
      </c>
    </row>
    <row r="248" spans="1:16" x14ac:dyDescent="0.2">
      <c r="A248" s="2" t="s">
        <v>1878</v>
      </c>
      <c r="B248" s="5">
        <v>44542</v>
      </c>
      <c r="C248" s="2" t="s">
        <v>1879</v>
      </c>
      <c r="D248" t="s">
        <v>6143</v>
      </c>
      <c r="E248" s="2">
        <v>3</v>
      </c>
      <c r="F248" s="2" t="str">
        <f>_xlfn.XLOOKUP(C248,customers!$A$1:$A$1001,customers!B247:B1247,,0)</f>
        <v>Uriah Lethbrig</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f t="shared" si="9"/>
        <v>38.849999999999994</v>
      </c>
      <c r="N248" s="3" t="str">
        <f t="shared" si="10"/>
        <v>Liberica</v>
      </c>
      <c r="O248" s="4" t="str">
        <f t="shared" si="11"/>
        <v>Dark</v>
      </c>
      <c r="P248" t="str">
        <f>_xlfn.XLOOKUP(Orders_Table[[#This Row],[Customer ID]],customers!$A$1:$A$1001,customers!I247:I1247,,0)</f>
        <v>Yes</v>
      </c>
    </row>
    <row r="249" spans="1:16" x14ac:dyDescent="0.2">
      <c r="A249" s="2" t="s">
        <v>1884</v>
      </c>
      <c r="B249" s="5">
        <v>44131</v>
      </c>
      <c r="C249" s="2" t="s">
        <v>1885</v>
      </c>
      <c r="D249" t="s">
        <v>6178</v>
      </c>
      <c r="E249" s="2">
        <v>6</v>
      </c>
      <c r="F249" s="2" t="str">
        <f>_xlfn.XLOOKUP(C249,customers!$A$1:$A$1001,customers!B248:B1248,,0)</f>
        <v>Felicia Jecock</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f t="shared" si="9"/>
        <v>21.509999999999998</v>
      </c>
      <c r="N249" s="3" t="str">
        <f t="shared" si="10"/>
        <v>Robusta</v>
      </c>
      <c r="O249" s="4" t="str">
        <f t="shared" si="11"/>
        <v>Light</v>
      </c>
      <c r="P249" t="str">
        <f>_xlfn.XLOOKUP(Orders_Table[[#This Row],[Customer ID]],customers!$A$1:$A$1001,customers!I248:I1248,,0)</f>
        <v>No</v>
      </c>
    </row>
    <row r="250" spans="1:16" x14ac:dyDescent="0.2">
      <c r="A250" s="2" t="s">
        <v>1889</v>
      </c>
      <c r="B250" s="5">
        <v>44019</v>
      </c>
      <c r="C250" s="2" t="s">
        <v>1890</v>
      </c>
      <c r="D250" t="s">
        <v>6147</v>
      </c>
      <c r="E250" s="2">
        <v>1</v>
      </c>
      <c r="F250" s="2" t="str">
        <f>_xlfn.XLOOKUP(C250,customers!$A$1:$A$1001,customers!B249:B1249,,0)</f>
        <v>Hamlen Pallister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f t="shared" si="9"/>
        <v>9.9499999999999993</v>
      </c>
      <c r="N250" s="3" t="str">
        <f t="shared" si="10"/>
        <v>Arabica</v>
      </c>
      <c r="O250" s="4" t="str">
        <f t="shared" si="11"/>
        <v>Dark</v>
      </c>
      <c r="P250" t="str">
        <f>_xlfn.XLOOKUP(Orders_Table[[#This Row],[Customer ID]],customers!$A$1:$A$1001,customers!I249:I1249,,0)</f>
        <v>No</v>
      </c>
    </row>
    <row r="251" spans="1:16" x14ac:dyDescent="0.2">
      <c r="A251" s="2" t="s">
        <v>1895</v>
      </c>
      <c r="B251" s="5">
        <v>43861</v>
      </c>
      <c r="C251" s="2" t="s">
        <v>1935</v>
      </c>
      <c r="D251" t="s">
        <v>6170</v>
      </c>
      <c r="E251" s="2">
        <v>1</v>
      </c>
      <c r="F251" s="2" t="str">
        <f>_xlfn.XLOOKUP(C251,customers!$A$1:$A$1001,customers!B250:B1250,,0)</f>
        <v>Wain Stearley</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f t="shared" si="9"/>
        <v>15.85</v>
      </c>
      <c r="N251" s="3" t="str">
        <f t="shared" si="10"/>
        <v>Liberica</v>
      </c>
      <c r="O251" s="4" t="str">
        <f t="shared" si="11"/>
        <v>Light</v>
      </c>
      <c r="P251" t="str">
        <f>_xlfn.XLOOKUP(Orders_Table[[#This Row],[Customer ID]],customers!$A$1:$A$1001,customers!I250:I1250,,0)</f>
        <v>No</v>
      </c>
    </row>
    <row r="252" spans="1:16" x14ac:dyDescent="0.2">
      <c r="A252" s="2" t="s">
        <v>1900</v>
      </c>
      <c r="B252" s="5">
        <v>43879</v>
      </c>
      <c r="C252" s="2" t="s">
        <v>1901</v>
      </c>
      <c r="D252" t="s">
        <v>6174</v>
      </c>
      <c r="E252" s="2">
        <v>1</v>
      </c>
      <c r="F252" s="2" t="str">
        <f>_xlfn.XLOOKUP(C252,customers!$A$1:$A$1001,customers!B251:B1251,,0)</f>
        <v>Alf Housaman</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f t="shared" si="9"/>
        <v>2.9849999999999999</v>
      </c>
      <c r="N252" s="3" t="str">
        <f t="shared" si="10"/>
        <v>Robusta</v>
      </c>
      <c r="O252" s="4" t="str">
        <f t="shared" si="11"/>
        <v>Medium</v>
      </c>
      <c r="P252" t="str">
        <f>_xlfn.XLOOKUP(Orders_Table[[#This Row],[Customer ID]],customers!$A$1:$A$1001,customers!I251:I1251,,0)</f>
        <v>No</v>
      </c>
    </row>
    <row r="253" spans="1:16" x14ac:dyDescent="0.2">
      <c r="A253" s="2" t="s">
        <v>1906</v>
      </c>
      <c r="B253" s="5">
        <v>44360</v>
      </c>
      <c r="C253" s="2" t="s">
        <v>1907</v>
      </c>
      <c r="D253" t="s">
        <v>6141</v>
      </c>
      <c r="E253" s="2">
        <v>5</v>
      </c>
      <c r="F253" s="2" t="str">
        <f>_xlfn.XLOOKUP(C253,customers!$A$1:$A$1001,customers!B252:B1252,,0)</f>
        <v>Emelita Shearsby</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f t="shared" si="9"/>
        <v>68.75</v>
      </c>
      <c r="N253" s="3" t="str">
        <f t="shared" si="10"/>
        <v>Excelsa</v>
      </c>
      <c r="O253" s="4" t="str">
        <f t="shared" si="11"/>
        <v>Medium</v>
      </c>
      <c r="P253" t="str">
        <f>_xlfn.XLOOKUP(Orders_Table[[#This Row],[Customer ID]],customers!$A$1:$A$1001,customers!I252:I1252,,0)</f>
        <v>No</v>
      </c>
    </row>
    <row r="254" spans="1:16" x14ac:dyDescent="0.2">
      <c r="A254" s="2" t="s">
        <v>1912</v>
      </c>
      <c r="B254" s="5">
        <v>44779</v>
      </c>
      <c r="C254" s="2" t="s">
        <v>1913</v>
      </c>
      <c r="D254" t="s">
        <v>6147</v>
      </c>
      <c r="E254" s="2">
        <v>3</v>
      </c>
      <c r="F254" s="2" t="str">
        <f>_xlfn.XLOOKUP(C254,customers!$A$1:$A$1001,customers!B253:B1253,,0)</f>
        <v>Nadia Erswell</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f t="shared" si="9"/>
        <v>29.849999999999998</v>
      </c>
      <c r="N254" s="3" t="str">
        <f t="shared" si="10"/>
        <v>Arabica</v>
      </c>
      <c r="O254" s="4" t="str">
        <f t="shared" si="11"/>
        <v>Dark</v>
      </c>
      <c r="P254" t="str">
        <f>_xlfn.XLOOKUP(Orders_Table[[#This Row],[Customer ID]],customers!$A$1:$A$1001,customers!I253:I1253,,0)</f>
        <v>Yes</v>
      </c>
    </row>
    <row r="255" spans="1:16" x14ac:dyDescent="0.2">
      <c r="A255" s="2" t="s">
        <v>1917</v>
      </c>
      <c r="B255" s="5">
        <v>44523</v>
      </c>
      <c r="C255" s="2" t="s">
        <v>1918</v>
      </c>
      <c r="D255" t="s">
        <v>6162</v>
      </c>
      <c r="E255" s="2">
        <v>4</v>
      </c>
      <c r="F255" s="2" t="str">
        <f>_xlfn.XLOOKUP(C255,customers!$A$1:$A$1001,customers!B254:B1254,,0)</f>
        <v>Diane-marie Wincer</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f t="shared" si="9"/>
        <v>58.2</v>
      </c>
      <c r="N255" s="3" t="str">
        <f t="shared" si="10"/>
        <v>Liberica</v>
      </c>
      <c r="O255" s="4" t="str">
        <f t="shared" si="11"/>
        <v>Medium</v>
      </c>
      <c r="P255" t="str">
        <f>_xlfn.XLOOKUP(Orders_Table[[#This Row],[Customer ID]],customers!$A$1:$A$1001,customers!I254:I1254,,0)</f>
        <v>Yes</v>
      </c>
    </row>
    <row r="256" spans="1:16" x14ac:dyDescent="0.2">
      <c r="A256" s="2" t="s">
        <v>1923</v>
      </c>
      <c r="B256" s="5">
        <v>44482</v>
      </c>
      <c r="C256" s="2" t="s">
        <v>1924</v>
      </c>
      <c r="D256" t="s">
        <v>6173</v>
      </c>
      <c r="E256" s="2">
        <v>4</v>
      </c>
      <c r="F256" s="2" t="str">
        <f>_xlfn.XLOOKUP(C256,customers!$A$1:$A$1001,customers!B255:B1255,,0)</f>
        <v>Heall Perris</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f t="shared" si="9"/>
        <v>28.679999999999996</v>
      </c>
      <c r="N256" s="3" t="str">
        <f t="shared" si="10"/>
        <v>Robusta</v>
      </c>
      <c r="O256" s="4" t="str">
        <f t="shared" si="11"/>
        <v>Light</v>
      </c>
      <c r="P256" t="str">
        <f>_xlfn.XLOOKUP(Orders_Table[[#This Row],[Customer ID]],customers!$A$1:$A$1001,customers!I255:I1255,,0)</f>
        <v>No</v>
      </c>
    </row>
    <row r="257" spans="1:16" x14ac:dyDescent="0.2">
      <c r="A257" s="2" t="s">
        <v>1928</v>
      </c>
      <c r="B257" s="5">
        <v>44439</v>
      </c>
      <c r="C257" s="2" t="s">
        <v>1929</v>
      </c>
      <c r="D257" t="s">
        <v>6173</v>
      </c>
      <c r="E257" s="2">
        <v>3</v>
      </c>
      <c r="F257" s="2" t="str">
        <f>_xlfn.XLOOKUP(C257,customers!$A$1:$A$1001,customers!B256:B1256,,0)</f>
        <v>Camellia Kid</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f t="shared" si="9"/>
        <v>21.509999999999998</v>
      </c>
      <c r="N257" s="3" t="str">
        <f t="shared" si="10"/>
        <v>Robusta</v>
      </c>
      <c r="O257" s="4" t="str">
        <f t="shared" si="11"/>
        <v>Light</v>
      </c>
      <c r="P257" t="str">
        <f>_xlfn.XLOOKUP(Orders_Table[[#This Row],[Customer ID]],customers!$A$1:$A$1001,customers!I256:I1256,,0)</f>
        <v>Yes</v>
      </c>
    </row>
    <row r="258" spans="1:16" x14ac:dyDescent="0.2">
      <c r="A258" s="2" t="s">
        <v>1934</v>
      </c>
      <c r="B258" s="5">
        <v>43846</v>
      </c>
      <c r="C258" s="2" t="s">
        <v>1935</v>
      </c>
      <c r="D258" t="s">
        <v>6160</v>
      </c>
      <c r="E258" s="2">
        <v>2</v>
      </c>
      <c r="F258" s="2" t="str">
        <f>_xlfn.XLOOKUP(C258,customers!$A$1:$A$1001,customers!B257:B1257,,0)</f>
        <v>Celia Bakeup</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f t="shared" si="9"/>
        <v>17.46</v>
      </c>
      <c r="N258" s="3" t="str">
        <f t="shared" si="10"/>
        <v>Liberica</v>
      </c>
      <c r="O258" s="4" t="str">
        <f t="shared" si="11"/>
        <v>Medium</v>
      </c>
      <c r="P258" t="str">
        <f>_xlfn.XLOOKUP(Orders_Table[[#This Row],[Customer ID]],customers!$A$1:$A$1001,customers!I257:I1257,,0)</f>
        <v>No</v>
      </c>
    </row>
    <row r="259" spans="1:16" x14ac:dyDescent="0.2">
      <c r="A259" s="2" t="s">
        <v>1940</v>
      </c>
      <c r="B259" s="5">
        <v>44676</v>
      </c>
      <c r="C259" s="2" t="s">
        <v>1941</v>
      </c>
      <c r="D259" t="s">
        <v>6185</v>
      </c>
      <c r="E259" s="2">
        <v>1</v>
      </c>
      <c r="F259" s="2" t="str">
        <f>_xlfn.XLOOKUP(C259,customers!$A$1:$A$1001,customers!B258:B1258,,0)</f>
        <v>Pippo Witherington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f t="shared" ref="M259:M322" si="12">L259*E259</f>
        <v>27.945</v>
      </c>
      <c r="N259" s="3" t="str">
        <f t="shared" ref="N259:N322" si="13">IF(I259="Rob","Robusta",IF(I259="Exc","Excelsa",IF(I259="Ara","Arabica",IF(I259="Lib","Liberica",""))))</f>
        <v>Excelsa</v>
      </c>
      <c r="O259" s="4" t="str">
        <f t="shared" ref="O259:O322" si="14">IF(J259="M","Medium",IF(J259="L","Light",IF(J259="D","Dark","")))</f>
        <v>Dark</v>
      </c>
      <c r="P259" t="str">
        <f>_xlfn.XLOOKUP(Orders_Table[[#This Row],[Customer ID]],customers!$A$1:$A$1001,customers!I258:I1258,,0)</f>
        <v>Yes</v>
      </c>
    </row>
    <row r="260" spans="1:16" x14ac:dyDescent="0.2">
      <c r="A260" s="2" t="s">
        <v>1946</v>
      </c>
      <c r="B260" s="5">
        <v>44513</v>
      </c>
      <c r="C260" s="2" t="s">
        <v>1947</v>
      </c>
      <c r="D260" t="s">
        <v>6185</v>
      </c>
      <c r="E260" s="2">
        <v>5</v>
      </c>
      <c r="F260" s="2" t="str">
        <f>_xlfn.XLOOKUP(C260,customers!$A$1:$A$1001,customers!B259:B1259,,0)</f>
        <v>Cindra Burling</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f t="shared" si="12"/>
        <v>139.72499999999999</v>
      </c>
      <c r="N260" s="3" t="str">
        <f t="shared" si="13"/>
        <v>Excelsa</v>
      </c>
      <c r="O260" s="4" t="str">
        <f t="shared" si="14"/>
        <v>Dark</v>
      </c>
      <c r="P260" t="str">
        <f>_xlfn.XLOOKUP(Orders_Table[[#This Row],[Customer ID]],customers!$A$1:$A$1001,customers!I259:I1259,,0)</f>
        <v>Yes</v>
      </c>
    </row>
    <row r="261" spans="1:16" x14ac:dyDescent="0.2">
      <c r="A261" s="2" t="s">
        <v>1952</v>
      </c>
      <c r="B261" s="5">
        <v>44355</v>
      </c>
      <c r="C261" s="2" t="s">
        <v>1953</v>
      </c>
      <c r="D261" t="s">
        <v>6174</v>
      </c>
      <c r="E261" s="2">
        <v>2</v>
      </c>
      <c r="F261" s="2" t="str">
        <f>_xlfn.XLOOKUP(C261,customers!$A$1:$A$1001,customers!B260:B1260,,0)</f>
        <v>Karl Imorts</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f t="shared" si="12"/>
        <v>5.97</v>
      </c>
      <c r="N261" s="3" t="str">
        <f t="shared" si="13"/>
        <v>Robusta</v>
      </c>
      <c r="O261" s="4" t="str">
        <f t="shared" si="14"/>
        <v>Medium</v>
      </c>
      <c r="P261" t="str">
        <f>_xlfn.XLOOKUP(Orders_Table[[#This Row],[Customer ID]],customers!$A$1:$A$1001,customers!I260:I1260,,0)</f>
        <v>No</v>
      </c>
    </row>
    <row r="262" spans="1:16" x14ac:dyDescent="0.2">
      <c r="A262" s="2" t="s">
        <v>1958</v>
      </c>
      <c r="B262" s="5">
        <v>44156</v>
      </c>
      <c r="C262" s="2" t="s">
        <v>1959</v>
      </c>
      <c r="D262" t="s">
        <v>6142</v>
      </c>
      <c r="E262" s="2">
        <v>1</v>
      </c>
      <c r="F262" s="2" t="str">
        <f>_xlfn.XLOOKUP(C262,customers!$A$1:$A$1001,customers!B261:B1261,,0)</f>
        <v>Mag Armistead</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f t="shared" si="12"/>
        <v>27.484999999999996</v>
      </c>
      <c r="N262" s="3" t="str">
        <f t="shared" si="13"/>
        <v>Robusta</v>
      </c>
      <c r="O262" s="4" t="str">
        <f t="shared" si="14"/>
        <v>Light</v>
      </c>
      <c r="P262" t="str">
        <f>_xlfn.XLOOKUP(Orders_Table[[#This Row],[Customer ID]],customers!$A$1:$A$1001,customers!I261:I1261,,0)</f>
        <v>No</v>
      </c>
    </row>
    <row r="263" spans="1:16" x14ac:dyDescent="0.2">
      <c r="A263" s="2" t="s">
        <v>1963</v>
      </c>
      <c r="B263" s="5">
        <v>43538</v>
      </c>
      <c r="C263" s="2" t="s">
        <v>1964</v>
      </c>
      <c r="D263" t="s">
        <v>6179</v>
      </c>
      <c r="E263" s="2">
        <v>5</v>
      </c>
      <c r="F263" s="2" t="str">
        <f>_xlfn.XLOOKUP(C263,customers!$A$1:$A$1001,customers!B262:B1262,,0)</f>
        <v>Vasili Upstone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f t="shared" si="12"/>
        <v>59.75</v>
      </c>
      <c r="N263" s="3" t="str">
        <f t="shared" si="13"/>
        <v>Robusta</v>
      </c>
      <c r="O263" s="4" t="str">
        <f t="shared" si="14"/>
        <v>Light</v>
      </c>
      <c r="P263" t="str">
        <f>_xlfn.XLOOKUP(Orders_Table[[#This Row],[Customer ID]],customers!$A$1:$A$1001,customers!I262:I1262,,0)</f>
        <v>No</v>
      </c>
    </row>
    <row r="264" spans="1:16" x14ac:dyDescent="0.2">
      <c r="A264" s="2" t="s">
        <v>1969</v>
      </c>
      <c r="B264" s="5">
        <v>43693</v>
      </c>
      <c r="C264" s="2" t="s">
        <v>1970</v>
      </c>
      <c r="D264" t="s">
        <v>6141</v>
      </c>
      <c r="E264" s="2">
        <v>3</v>
      </c>
      <c r="F264" s="2" t="str">
        <f>_xlfn.XLOOKUP(C264,customers!$A$1:$A$1001,customers!B263:B1263,,0)</f>
        <v>Erny Stenyng</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f t="shared" si="12"/>
        <v>41.25</v>
      </c>
      <c r="N264" s="3" t="str">
        <f t="shared" si="13"/>
        <v>Excelsa</v>
      </c>
      <c r="O264" s="4" t="str">
        <f t="shared" si="14"/>
        <v>Medium</v>
      </c>
      <c r="P264" t="str">
        <f>_xlfn.XLOOKUP(Orders_Table[[#This Row],[Customer ID]],customers!$A$1:$A$1001,customers!I263:I1263,,0)</f>
        <v>No</v>
      </c>
    </row>
    <row r="265" spans="1:16" x14ac:dyDescent="0.2">
      <c r="A265" s="2" t="s">
        <v>1975</v>
      </c>
      <c r="B265" s="5">
        <v>43577</v>
      </c>
      <c r="C265" s="2" t="s">
        <v>1976</v>
      </c>
      <c r="D265" t="s">
        <v>6181</v>
      </c>
      <c r="E265" s="2">
        <v>4</v>
      </c>
      <c r="F265" s="2" t="str">
        <f>_xlfn.XLOOKUP(C265,customers!$A$1:$A$1001,customers!B264:B1264,,0)</f>
        <v>Webb Speechly</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f t="shared" si="12"/>
        <v>133.85999999999999</v>
      </c>
      <c r="N265" s="3" t="str">
        <f t="shared" si="13"/>
        <v>Liberica</v>
      </c>
      <c r="O265" s="4" t="str">
        <f t="shared" si="14"/>
        <v>Medium</v>
      </c>
      <c r="P265" t="str">
        <f>_xlfn.XLOOKUP(Orders_Table[[#This Row],[Customer ID]],customers!$A$1:$A$1001,customers!I264:I1264,,0)</f>
        <v>Yes</v>
      </c>
    </row>
    <row r="266" spans="1:16" x14ac:dyDescent="0.2">
      <c r="A266" s="2" t="s">
        <v>1980</v>
      </c>
      <c r="B266" s="5">
        <v>44683</v>
      </c>
      <c r="C266" s="2" t="s">
        <v>1981</v>
      </c>
      <c r="D266" t="s">
        <v>6179</v>
      </c>
      <c r="E266" s="2">
        <v>5</v>
      </c>
      <c r="F266" s="2" t="str">
        <f>_xlfn.XLOOKUP(C266,customers!$A$1:$A$1001,customers!B265:B1265,,0)</f>
        <v>Lem Pennacci</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f t="shared" si="12"/>
        <v>59.75</v>
      </c>
      <c r="N266" s="3" t="str">
        <f t="shared" si="13"/>
        <v>Robusta</v>
      </c>
      <c r="O266" s="4" t="str">
        <f t="shared" si="14"/>
        <v>Light</v>
      </c>
      <c r="P266" t="str">
        <f>_xlfn.XLOOKUP(Orders_Table[[#This Row],[Customer ID]],customers!$A$1:$A$1001,customers!I265:I1265,,0)</f>
        <v>No</v>
      </c>
    </row>
    <row r="267" spans="1:16" x14ac:dyDescent="0.2">
      <c r="A267" s="2" t="s">
        <v>1986</v>
      </c>
      <c r="B267" s="5">
        <v>43872</v>
      </c>
      <c r="C267" s="2" t="s">
        <v>1987</v>
      </c>
      <c r="D267" t="s">
        <v>6158</v>
      </c>
      <c r="E267" s="2">
        <v>1</v>
      </c>
      <c r="F267" s="2" t="str">
        <f>_xlfn.XLOOKUP(C267,customers!$A$1:$A$1001,customers!B266:B1266,,0)</f>
        <v>Donny Fries</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f t="shared" si="12"/>
        <v>5.97</v>
      </c>
      <c r="N267" s="3" t="str">
        <f t="shared" si="13"/>
        <v>Arabica</v>
      </c>
      <c r="O267" s="4" t="str">
        <f t="shared" si="14"/>
        <v>Dark</v>
      </c>
      <c r="P267" t="str">
        <f>_xlfn.XLOOKUP(Orders_Table[[#This Row],[Customer ID]],customers!$A$1:$A$1001,customers!I266:I1266,,0)</f>
        <v>No</v>
      </c>
    </row>
    <row r="268" spans="1:16" x14ac:dyDescent="0.2">
      <c r="A268" s="2" t="s">
        <v>1992</v>
      </c>
      <c r="B268" s="5">
        <v>44283</v>
      </c>
      <c r="C268" s="2" t="s">
        <v>1993</v>
      </c>
      <c r="D268" t="s">
        <v>6183</v>
      </c>
      <c r="E268" s="2">
        <v>2</v>
      </c>
      <c r="F268" s="2" t="str">
        <f>_xlfn.XLOOKUP(C268,customers!$A$1:$A$1001,customers!B267:B1267,,0)</f>
        <v>Nannie Naseby</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f t="shared" si="12"/>
        <v>24.3</v>
      </c>
      <c r="N268" s="3" t="str">
        <f t="shared" si="13"/>
        <v>Excelsa</v>
      </c>
      <c r="O268" s="4" t="str">
        <f t="shared" si="14"/>
        <v>Dark</v>
      </c>
      <c r="P268" t="str">
        <f>_xlfn.XLOOKUP(Orders_Table[[#This Row],[Customer ID]],customers!$A$1:$A$1001,customers!I267:I1267,,0)</f>
        <v>Yes</v>
      </c>
    </row>
    <row r="269" spans="1:16" x14ac:dyDescent="0.2">
      <c r="A269" s="2" t="s">
        <v>1998</v>
      </c>
      <c r="B269" s="5">
        <v>44324</v>
      </c>
      <c r="C269" s="2" t="s">
        <v>1999</v>
      </c>
      <c r="D269" t="s">
        <v>6153</v>
      </c>
      <c r="E269" s="2">
        <v>6</v>
      </c>
      <c r="F269" s="2" t="str">
        <f>_xlfn.XLOOKUP(C269,customers!$A$1:$A$1001,customers!B268:B1268,,0)</f>
        <v>Kris O'Cullen</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f t="shared" si="12"/>
        <v>21.87</v>
      </c>
      <c r="N269" s="3" t="str">
        <f t="shared" si="13"/>
        <v>Excelsa</v>
      </c>
      <c r="O269" s="4" t="str">
        <f t="shared" si="14"/>
        <v>Dark</v>
      </c>
      <c r="P269" t="str">
        <f>_xlfn.XLOOKUP(Orders_Table[[#This Row],[Customer ID]],customers!$A$1:$A$1001,customers!I268:I1268,,0)</f>
        <v>Yes</v>
      </c>
    </row>
    <row r="270" spans="1:16" x14ac:dyDescent="0.2">
      <c r="A270" s="2" t="s">
        <v>2004</v>
      </c>
      <c r="B270" s="5">
        <v>43790</v>
      </c>
      <c r="C270" s="2" t="s">
        <v>1672</v>
      </c>
      <c r="D270" t="s">
        <v>6147</v>
      </c>
      <c r="E270" s="2">
        <v>2</v>
      </c>
      <c r="F270" s="2" t="str">
        <f>_xlfn.XLOOKUP(C270,customers!$A$1:$A$1001,customers!B269:B1269,,0)</f>
        <v>Ailey Brash</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f t="shared" si="12"/>
        <v>19.899999999999999</v>
      </c>
      <c r="N270" s="3" t="str">
        <f t="shared" si="13"/>
        <v>Arabica</v>
      </c>
      <c r="O270" s="4" t="str">
        <f t="shared" si="14"/>
        <v>Dark</v>
      </c>
      <c r="P270" t="str">
        <f>_xlfn.XLOOKUP(Orders_Table[[#This Row],[Customer ID]],customers!$A$1:$A$1001,customers!I269:I1269,,0)</f>
        <v>Yes</v>
      </c>
    </row>
    <row r="271" spans="1:16" x14ac:dyDescent="0.2">
      <c r="A271" s="2" t="s">
        <v>2009</v>
      </c>
      <c r="B271" s="5">
        <v>44333</v>
      </c>
      <c r="C271" s="2" t="s">
        <v>2010</v>
      </c>
      <c r="D271" t="s">
        <v>6154</v>
      </c>
      <c r="E271" s="2">
        <v>2</v>
      </c>
      <c r="F271" s="2" t="str">
        <f>_xlfn.XLOOKUP(C271,customers!$A$1:$A$1001,customers!B270:B1270,,0)</f>
        <v>Amii Gallyon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f t="shared" si="12"/>
        <v>5.97</v>
      </c>
      <c r="N271" s="3" t="str">
        <f t="shared" si="13"/>
        <v>Arabica</v>
      </c>
      <c r="O271" s="4" t="str">
        <f t="shared" si="14"/>
        <v>Dark</v>
      </c>
      <c r="P271" t="str">
        <f>_xlfn.XLOOKUP(Orders_Table[[#This Row],[Customer ID]],customers!$A$1:$A$1001,customers!I270:I1270,,0)</f>
        <v>Yes</v>
      </c>
    </row>
    <row r="272" spans="1:16" x14ac:dyDescent="0.2">
      <c r="A272" s="2" t="s">
        <v>2015</v>
      </c>
      <c r="B272" s="5">
        <v>43655</v>
      </c>
      <c r="C272" s="2" t="s">
        <v>2016</v>
      </c>
      <c r="D272" t="s">
        <v>6144</v>
      </c>
      <c r="E272" s="2">
        <v>1</v>
      </c>
      <c r="F272" s="2" t="str">
        <f>_xlfn.XLOOKUP(C272,customers!$A$1:$A$1001,customers!B271:B1271,,0)</f>
        <v>Killian Osler</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f t="shared" si="12"/>
        <v>7.29</v>
      </c>
      <c r="N272" s="3" t="str">
        <f t="shared" si="13"/>
        <v>Excelsa</v>
      </c>
      <c r="O272" s="4" t="str">
        <f t="shared" si="14"/>
        <v>Dark</v>
      </c>
      <c r="P272" t="str">
        <f>_xlfn.XLOOKUP(Orders_Table[[#This Row],[Customer ID]],customers!$A$1:$A$1001,customers!I271:I1271,,0)</f>
        <v>Yes</v>
      </c>
    </row>
    <row r="273" spans="1:16" x14ac:dyDescent="0.2">
      <c r="A273" s="2" t="s">
        <v>2019</v>
      </c>
      <c r="B273" s="5">
        <v>43971</v>
      </c>
      <c r="C273" s="2" t="s">
        <v>2020</v>
      </c>
      <c r="D273" t="s">
        <v>6154</v>
      </c>
      <c r="E273" s="2">
        <v>4</v>
      </c>
      <c r="F273" s="2" t="str">
        <f>_xlfn.XLOOKUP(C273,customers!$A$1:$A$1001,customers!B272:B1272,,0)</f>
        <v>Zack Pellett</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f t="shared" si="12"/>
        <v>11.94</v>
      </c>
      <c r="N273" s="3" t="str">
        <f t="shared" si="13"/>
        <v>Arabica</v>
      </c>
      <c r="O273" s="4" t="str">
        <f t="shared" si="14"/>
        <v>Dark</v>
      </c>
      <c r="P273" t="str">
        <f>_xlfn.XLOOKUP(Orders_Table[[#This Row],[Customer ID]],customers!$A$1:$A$1001,customers!I272:I1272,,0)</f>
        <v>No</v>
      </c>
    </row>
    <row r="274" spans="1:16" x14ac:dyDescent="0.2">
      <c r="A274" s="2" t="s">
        <v>2025</v>
      </c>
      <c r="B274" s="5">
        <v>44435</v>
      </c>
      <c r="C274" s="2" t="s">
        <v>2026</v>
      </c>
      <c r="D274" t="s">
        <v>6179</v>
      </c>
      <c r="E274" s="2">
        <v>6</v>
      </c>
      <c r="F274" s="2" t="str">
        <f>_xlfn.XLOOKUP(C274,customers!$A$1:$A$1001,customers!B273:B1273,,0)</f>
        <v>Heda Fromant</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f t="shared" si="12"/>
        <v>71.699999999999989</v>
      </c>
      <c r="N274" s="3" t="str">
        <f t="shared" si="13"/>
        <v>Robusta</v>
      </c>
      <c r="O274" s="4" t="str">
        <f t="shared" si="14"/>
        <v>Light</v>
      </c>
      <c r="P274" t="str">
        <f>_xlfn.XLOOKUP(Orders_Table[[#This Row],[Customer ID]],customers!$A$1:$A$1001,customers!I273:I1273,,0)</f>
        <v>No</v>
      </c>
    </row>
    <row r="275" spans="1:16" x14ac:dyDescent="0.2">
      <c r="A275" s="2" t="s">
        <v>2032</v>
      </c>
      <c r="B275" s="5">
        <v>44681</v>
      </c>
      <c r="C275" s="2" t="s">
        <v>2033</v>
      </c>
      <c r="D275" t="s">
        <v>6167</v>
      </c>
      <c r="E275" s="2">
        <v>2</v>
      </c>
      <c r="F275" s="2" t="str">
        <f>_xlfn.XLOOKUP(C275,customers!$A$1:$A$1001,customers!B274:B1274,,0)</f>
        <v>Dom Milella</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f t="shared" si="12"/>
        <v>7.77</v>
      </c>
      <c r="N275" s="3" t="str">
        <f t="shared" si="13"/>
        <v>Arabica</v>
      </c>
      <c r="O275" s="4" t="str">
        <f t="shared" si="14"/>
        <v>Light</v>
      </c>
      <c r="P275" t="str">
        <f>_xlfn.XLOOKUP(Orders_Table[[#This Row],[Customer ID]],customers!$A$1:$A$1001,customers!I274:I1274,,0)</f>
        <v>No</v>
      </c>
    </row>
    <row r="276" spans="1:16" x14ac:dyDescent="0.2">
      <c r="A276" s="2" t="s">
        <v>2038</v>
      </c>
      <c r="B276" s="5">
        <v>43985</v>
      </c>
      <c r="C276" s="2" t="s">
        <v>2039</v>
      </c>
      <c r="D276" t="s">
        <v>6175</v>
      </c>
      <c r="E276" s="2">
        <v>1</v>
      </c>
      <c r="F276" s="2" t="str">
        <f>_xlfn.XLOOKUP(C276,customers!$A$1:$A$1001,customers!B275:B1275,,0)</f>
        <v>Bette-ann Munden</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f t="shared" si="12"/>
        <v>25.874999999999996</v>
      </c>
      <c r="N276" s="3" t="str">
        <f t="shared" si="13"/>
        <v>Arabica</v>
      </c>
      <c r="O276" s="4" t="str">
        <f t="shared" si="14"/>
        <v>Medium</v>
      </c>
      <c r="P276" t="str">
        <f>_xlfn.XLOOKUP(Orders_Table[[#This Row],[Customer ID]],customers!$A$1:$A$1001,customers!I275:I1275,,0)</f>
        <v>Yes</v>
      </c>
    </row>
    <row r="277" spans="1:16" x14ac:dyDescent="0.2">
      <c r="A277" s="2" t="s">
        <v>2044</v>
      </c>
      <c r="B277" s="5">
        <v>44725</v>
      </c>
      <c r="C277" s="2" t="s">
        <v>2045</v>
      </c>
      <c r="D277" t="s">
        <v>6148</v>
      </c>
      <c r="E277" s="2">
        <v>6</v>
      </c>
      <c r="F277" s="2" t="str">
        <f>_xlfn.XLOOKUP(C277,customers!$A$1:$A$1001,customers!B276:B1276,,0)</f>
        <v>Nick Brakespear</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f t="shared" si="12"/>
        <v>204.92999999999995</v>
      </c>
      <c r="N277" s="3" t="str">
        <f t="shared" si="13"/>
        <v>Excelsa</v>
      </c>
      <c r="O277" s="4" t="str">
        <f t="shared" si="14"/>
        <v>Light</v>
      </c>
      <c r="P277" t="str">
        <f>_xlfn.XLOOKUP(Orders_Table[[#This Row],[Customer ID]],customers!$A$1:$A$1001,customers!I276:I1276,,0)</f>
        <v>Yes</v>
      </c>
    </row>
    <row r="278" spans="1:16" x14ac:dyDescent="0.2">
      <c r="A278" s="2" t="s">
        <v>2050</v>
      </c>
      <c r="B278" s="5">
        <v>43992</v>
      </c>
      <c r="C278" s="2" t="s">
        <v>2051</v>
      </c>
      <c r="D278" t="s">
        <v>6142</v>
      </c>
      <c r="E278" s="2">
        <v>4</v>
      </c>
      <c r="F278" s="2" t="str">
        <f>_xlfn.XLOOKUP(C278,customers!$A$1:$A$1001,customers!B277:B1277,,0)</f>
        <v>Granville Alberts</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f t="shared" si="12"/>
        <v>109.93999999999998</v>
      </c>
      <c r="N278" s="3" t="str">
        <f t="shared" si="13"/>
        <v>Robusta</v>
      </c>
      <c r="O278" s="4" t="str">
        <f t="shared" si="14"/>
        <v>Light</v>
      </c>
      <c r="P278" t="str">
        <f>_xlfn.XLOOKUP(Orders_Table[[#This Row],[Customer ID]],customers!$A$1:$A$1001,customers!I277:I1277,,0)</f>
        <v>Yes</v>
      </c>
    </row>
    <row r="279" spans="1:16" x14ac:dyDescent="0.2">
      <c r="A279" s="2" t="s">
        <v>2056</v>
      </c>
      <c r="B279" s="5">
        <v>44183</v>
      </c>
      <c r="C279" s="2" t="s">
        <v>2057</v>
      </c>
      <c r="D279" t="s">
        <v>6171</v>
      </c>
      <c r="E279" s="2">
        <v>6</v>
      </c>
      <c r="F279" s="2" t="str">
        <f>_xlfn.XLOOKUP(C279,customers!$A$1:$A$1001,customers!B278:B1278,,0)</f>
        <v>Madelaine Sharples</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f t="shared" si="12"/>
        <v>89.1</v>
      </c>
      <c r="N279" s="3" t="str">
        <f t="shared" si="13"/>
        <v>Excelsa</v>
      </c>
      <c r="O279" s="4" t="str">
        <f t="shared" si="14"/>
        <v>Light</v>
      </c>
      <c r="P279" t="str">
        <f>_xlfn.XLOOKUP(Orders_Table[[#This Row],[Customer ID]],customers!$A$1:$A$1001,customers!I278:I1278,,0)</f>
        <v>Yes</v>
      </c>
    </row>
    <row r="280" spans="1:16" x14ac:dyDescent="0.2">
      <c r="A280" s="2" t="s">
        <v>2062</v>
      </c>
      <c r="B280" s="5">
        <v>43708</v>
      </c>
      <c r="C280" s="2" t="s">
        <v>2063</v>
      </c>
      <c r="D280" t="s">
        <v>6167</v>
      </c>
      <c r="E280" s="2">
        <v>2</v>
      </c>
      <c r="F280" s="2" t="str">
        <f>_xlfn.XLOOKUP(C280,customers!$A$1:$A$1001,customers!B279:B1279,,0)</f>
        <v>Cissiee Raisbeck</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f t="shared" si="12"/>
        <v>7.77</v>
      </c>
      <c r="N280" s="3" t="str">
        <f t="shared" si="13"/>
        <v>Arabica</v>
      </c>
      <c r="O280" s="4" t="str">
        <f t="shared" si="14"/>
        <v>Light</v>
      </c>
      <c r="P280" t="str">
        <f>_xlfn.XLOOKUP(Orders_Table[[#This Row],[Customer ID]],customers!$A$1:$A$1001,customers!I279:I1279,,0)</f>
        <v>Yes</v>
      </c>
    </row>
    <row r="281" spans="1:16" x14ac:dyDescent="0.2">
      <c r="A281" s="2" t="s">
        <v>2068</v>
      </c>
      <c r="B281" s="5">
        <v>43521</v>
      </c>
      <c r="C281" s="2" t="s">
        <v>2069</v>
      </c>
      <c r="D281" t="s">
        <v>6181</v>
      </c>
      <c r="E281" s="2">
        <v>1</v>
      </c>
      <c r="F281" s="2" t="str">
        <f>_xlfn.XLOOKUP(C281,customers!$A$1:$A$1001,customers!B280:B1280,,0)</f>
        <v>Kenton Wetherick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f t="shared" si="12"/>
        <v>33.464999999999996</v>
      </c>
      <c r="N281" s="3" t="str">
        <f t="shared" si="13"/>
        <v>Liberica</v>
      </c>
      <c r="O281" s="4" t="str">
        <f t="shared" si="14"/>
        <v>Medium</v>
      </c>
      <c r="P281" t="str">
        <f>_xlfn.XLOOKUP(Orders_Table[[#This Row],[Customer ID]],customers!$A$1:$A$1001,customers!I280:I1280,,0)</f>
        <v>Yes</v>
      </c>
    </row>
    <row r="282" spans="1:16" x14ac:dyDescent="0.2">
      <c r="A282" s="2" t="s">
        <v>2074</v>
      </c>
      <c r="B282" s="5">
        <v>44234</v>
      </c>
      <c r="C282" s="2" t="s">
        <v>2075</v>
      </c>
      <c r="D282" t="s">
        <v>6139</v>
      </c>
      <c r="E282" s="2">
        <v>5</v>
      </c>
      <c r="F282" s="2" t="str">
        <f>_xlfn.XLOOKUP(C282,customers!$A$1:$A$1001,customers!B281:B1281,,0)</f>
        <v>Hatty Dovydenas</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f t="shared" si="12"/>
        <v>41.25</v>
      </c>
      <c r="N282" s="3" t="str">
        <f t="shared" si="13"/>
        <v>Excelsa</v>
      </c>
      <c r="O282" s="4" t="str">
        <f t="shared" si="14"/>
        <v>Medium</v>
      </c>
      <c r="P282" t="str">
        <f>_xlfn.XLOOKUP(Orders_Table[[#This Row],[Customer ID]],customers!$A$1:$A$1001,customers!I281:I1281,,0)</f>
        <v>Yes</v>
      </c>
    </row>
    <row r="283" spans="1:16" x14ac:dyDescent="0.2">
      <c r="A283" s="2" t="s">
        <v>2079</v>
      </c>
      <c r="B283" s="5">
        <v>44210</v>
      </c>
      <c r="C283" s="2" t="s">
        <v>2080</v>
      </c>
      <c r="D283" t="s">
        <v>6171</v>
      </c>
      <c r="E283" s="2">
        <v>4</v>
      </c>
      <c r="F283" s="2" t="str">
        <f>_xlfn.XLOOKUP(C283,customers!$A$1:$A$1001,customers!B282:B1282,,0)</f>
        <v>Brendan Grece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f t="shared" si="12"/>
        <v>59.4</v>
      </c>
      <c r="N283" s="3" t="str">
        <f t="shared" si="13"/>
        <v>Excelsa</v>
      </c>
      <c r="O283" s="4" t="str">
        <f t="shared" si="14"/>
        <v>Light</v>
      </c>
      <c r="P283" t="str">
        <f>_xlfn.XLOOKUP(Orders_Table[[#This Row],[Customer ID]],customers!$A$1:$A$1001,customers!I282:I1282,,0)</f>
        <v>No</v>
      </c>
    </row>
    <row r="284" spans="1:16" x14ac:dyDescent="0.2">
      <c r="A284" s="2" t="s">
        <v>2085</v>
      </c>
      <c r="B284" s="5">
        <v>43520</v>
      </c>
      <c r="C284" s="2" t="s">
        <v>2086</v>
      </c>
      <c r="D284" t="s">
        <v>6180</v>
      </c>
      <c r="E284" s="2">
        <v>1</v>
      </c>
      <c r="F284" s="2" t="str">
        <f>_xlfn.XLOOKUP(C284,customers!$A$1:$A$1001,customers!B283:B1283,,0)</f>
        <v>Abbe Thys</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f t="shared" si="12"/>
        <v>7.77</v>
      </c>
      <c r="N284" s="3" t="str">
        <f t="shared" si="13"/>
        <v>Arabica</v>
      </c>
      <c r="O284" s="4" t="str">
        <f t="shared" si="14"/>
        <v>Light</v>
      </c>
      <c r="P284" t="str">
        <f>_xlfn.XLOOKUP(Orders_Table[[#This Row],[Customer ID]],customers!$A$1:$A$1001,customers!I283:I1283,,0)</f>
        <v>No</v>
      </c>
    </row>
    <row r="285" spans="1:16" x14ac:dyDescent="0.2">
      <c r="A285" s="2" t="s">
        <v>2091</v>
      </c>
      <c r="B285" s="5">
        <v>43639</v>
      </c>
      <c r="C285" s="2" t="s">
        <v>2092</v>
      </c>
      <c r="D285" t="s">
        <v>6172</v>
      </c>
      <c r="E285" s="2">
        <v>1</v>
      </c>
      <c r="F285" s="2" t="str">
        <f>_xlfn.XLOOKUP(C285,customers!$A$1:$A$1001,customers!B284:B1284,,0)</f>
        <v>Audra Kelston</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f t="shared" si="12"/>
        <v>5.3699999999999992</v>
      </c>
      <c r="N285" s="3" t="str">
        <f t="shared" si="13"/>
        <v>Robusta</v>
      </c>
      <c r="O285" s="4" t="str">
        <f t="shared" si="14"/>
        <v>Dark</v>
      </c>
      <c r="P285" t="str">
        <f>_xlfn.XLOOKUP(Orders_Table[[#This Row],[Customer ID]],customers!$A$1:$A$1001,customers!I284:I1284,,0)</f>
        <v>Yes</v>
      </c>
    </row>
    <row r="286" spans="1:16" x14ac:dyDescent="0.2">
      <c r="A286" s="2" t="s">
        <v>2097</v>
      </c>
      <c r="B286" s="5">
        <v>43960</v>
      </c>
      <c r="C286" s="2" t="s">
        <v>2098</v>
      </c>
      <c r="D286" t="s">
        <v>6166</v>
      </c>
      <c r="E286" s="2">
        <v>3</v>
      </c>
      <c r="F286" s="2" t="str">
        <f>_xlfn.XLOOKUP(C286,customers!$A$1:$A$1001,customers!B285:B1285,,0)</f>
        <v>Claiborne Mottram</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f t="shared" si="12"/>
        <v>94.874999999999986</v>
      </c>
      <c r="N286" s="3" t="str">
        <f t="shared" si="13"/>
        <v>Excelsa</v>
      </c>
      <c r="O286" s="4" t="str">
        <f t="shared" si="14"/>
        <v>Medium</v>
      </c>
      <c r="P286" t="str">
        <f>_xlfn.XLOOKUP(Orders_Table[[#This Row],[Customer ID]],customers!$A$1:$A$1001,customers!I285:I1285,,0)</f>
        <v>Yes</v>
      </c>
    </row>
    <row r="287" spans="1:16" x14ac:dyDescent="0.2">
      <c r="A287" s="2" t="s">
        <v>2102</v>
      </c>
      <c r="B287" s="5">
        <v>44030</v>
      </c>
      <c r="C287" s="2" t="s">
        <v>2103</v>
      </c>
      <c r="D287" t="s">
        <v>6164</v>
      </c>
      <c r="E287" s="2">
        <v>1</v>
      </c>
      <c r="F287" s="2" t="str">
        <f>_xlfn.XLOOKUP(C287,customers!$A$1:$A$1001,customers!B286:B1286,,0)</f>
        <v>Donalt Sangwin</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f t="shared" si="12"/>
        <v>36.454999999999998</v>
      </c>
      <c r="N287" s="3" t="str">
        <f t="shared" si="13"/>
        <v>Liberica</v>
      </c>
      <c r="O287" s="4" t="str">
        <f t="shared" si="14"/>
        <v>Light</v>
      </c>
      <c r="P287" t="str">
        <f>_xlfn.XLOOKUP(Orders_Table[[#This Row],[Customer ID]],customers!$A$1:$A$1001,customers!I286:I1286,,0)</f>
        <v>No</v>
      </c>
    </row>
    <row r="288" spans="1:16" x14ac:dyDescent="0.2">
      <c r="A288" s="2" t="s">
        <v>2107</v>
      </c>
      <c r="B288" s="5">
        <v>43755</v>
      </c>
      <c r="C288" s="2" t="s">
        <v>2108</v>
      </c>
      <c r="D288" t="s">
        <v>6152</v>
      </c>
      <c r="E288" s="2">
        <v>4</v>
      </c>
      <c r="F288" s="2" t="str">
        <f>_xlfn.XLOOKUP(C288,customers!$A$1:$A$1001,customers!B287:B1287,,0)</f>
        <v>Herbie Peppard</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f t="shared" si="12"/>
        <v>13.5</v>
      </c>
      <c r="N288" s="3" t="str">
        <f t="shared" si="13"/>
        <v>Arabica</v>
      </c>
      <c r="O288" s="4" t="str">
        <f t="shared" si="14"/>
        <v>Medium</v>
      </c>
      <c r="P288" t="str">
        <f>_xlfn.XLOOKUP(Orders_Table[[#This Row],[Customer ID]],customers!$A$1:$A$1001,customers!I287:I1287,,0)</f>
        <v>Yes</v>
      </c>
    </row>
    <row r="289" spans="1:16" x14ac:dyDescent="0.2">
      <c r="A289" s="2" t="s">
        <v>2112</v>
      </c>
      <c r="B289" s="5">
        <v>44697</v>
      </c>
      <c r="C289" s="2" t="s">
        <v>2113</v>
      </c>
      <c r="D289" t="s">
        <v>6178</v>
      </c>
      <c r="E289" s="2">
        <v>4</v>
      </c>
      <c r="F289" s="2" t="str">
        <f>_xlfn.XLOOKUP(C289,customers!$A$1:$A$1001,customers!B288:B1288,,0)</f>
        <v>Maggy Harby</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f t="shared" si="12"/>
        <v>14.339999999999998</v>
      </c>
      <c r="N289" s="3" t="str">
        <f t="shared" si="13"/>
        <v>Robusta</v>
      </c>
      <c r="O289" s="4" t="str">
        <f t="shared" si="14"/>
        <v>Light</v>
      </c>
      <c r="P289" t="str">
        <f>_xlfn.XLOOKUP(Orders_Table[[#This Row],[Customer ID]],customers!$A$1:$A$1001,customers!I288:I1288,,0)</f>
        <v>Yes</v>
      </c>
    </row>
    <row r="290" spans="1:16" x14ac:dyDescent="0.2">
      <c r="A290" s="2" t="s">
        <v>2118</v>
      </c>
      <c r="B290" s="5">
        <v>44279</v>
      </c>
      <c r="C290" s="2" t="s">
        <v>2119</v>
      </c>
      <c r="D290" t="s">
        <v>6139</v>
      </c>
      <c r="E290" s="2">
        <v>1</v>
      </c>
      <c r="F290" s="2" t="str">
        <f>_xlfn.XLOOKUP(C290,customers!$A$1:$A$1001,customers!B289:B1289,,0)</f>
        <v>Phyllys Ormerod</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f t="shared" si="12"/>
        <v>8.25</v>
      </c>
      <c r="N290" s="3" t="str">
        <f t="shared" si="13"/>
        <v>Excelsa</v>
      </c>
      <c r="O290" s="4" t="str">
        <f t="shared" si="14"/>
        <v>Medium</v>
      </c>
      <c r="P290" t="str">
        <f>_xlfn.XLOOKUP(Orders_Table[[#This Row],[Customer ID]],customers!$A$1:$A$1001,customers!I289:I1289,,0)</f>
        <v>No</v>
      </c>
    </row>
    <row r="291" spans="1:16" x14ac:dyDescent="0.2">
      <c r="A291" s="2" t="s">
        <v>2123</v>
      </c>
      <c r="B291" s="5">
        <v>43772</v>
      </c>
      <c r="C291" s="2" t="s">
        <v>2124</v>
      </c>
      <c r="D291" t="s">
        <v>6163</v>
      </c>
      <c r="E291" s="2">
        <v>5</v>
      </c>
      <c r="F291" s="2" t="str">
        <f>_xlfn.XLOOKUP(C291,customers!$A$1:$A$1001,customers!B290:B1290,,0)</f>
        <v>Tymon Zanetti</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f t="shared" si="12"/>
        <v>13.424999999999997</v>
      </c>
      <c r="N291" s="3" t="str">
        <f t="shared" si="13"/>
        <v>Robusta</v>
      </c>
      <c r="O291" s="4" t="str">
        <f t="shared" si="14"/>
        <v>Dark</v>
      </c>
      <c r="P291" t="str">
        <f>_xlfn.XLOOKUP(Orders_Table[[#This Row],[Customer ID]],customers!$A$1:$A$1001,customers!I290:I1290,,0)</f>
        <v>No</v>
      </c>
    </row>
    <row r="292" spans="1:16" x14ac:dyDescent="0.2">
      <c r="A292" s="2" t="s">
        <v>2127</v>
      </c>
      <c r="B292" s="5">
        <v>44497</v>
      </c>
      <c r="C292" s="2" t="s">
        <v>2128</v>
      </c>
      <c r="D292" t="s">
        <v>6147</v>
      </c>
      <c r="E292" s="2">
        <v>5</v>
      </c>
      <c r="F292" s="2" t="str">
        <f>_xlfn.XLOOKUP(C292,customers!$A$1:$A$1001,customers!B291:B1291,,0)</f>
        <v>Reinaldos Kirtley</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f t="shared" si="12"/>
        <v>49.75</v>
      </c>
      <c r="N292" s="3" t="str">
        <f t="shared" si="13"/>
        <v>Arabica</v>
      </c>
      <c r="O292" s="4" t="str">
        <f t="shared" si="14"/>
        <v>Dark</v>
      </c>
      <c r="P292" t="str">
        <f>_xlfn.XLOOKUP(Orders_Table[[#This Row],[Customer ID]],customers!$A$1:$A$1001,customers!I291:I1291,,0)</f>
        <v>Yes</v>
      </c>
    </row>
    <row r="293" spans="1:16" x14ac:dyDescent="0.2">
      <c r="A293" s="2" t="s">
        <v>2133</v>
      </c>
      <c r="B293" s="5">
        <v>44181</v>
      </c>
      <c r="C293" s="2" t="s">
        <v>2134</v>
      </c>
      <c r="D293" t="s">
        <v>6139</v>
      </c>
      <c r="E293" s="2">
        <v>2</v>
      </c>
      <c r="F293" s="2" t="str">
        <f>_xlfn.XLOOKUP(C293,customers!$A$1:$A$1001,customers!B292:B1292,,0)</f>
        <v>Russell Donet</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f t="shared" si="12"/>
        <v>16.5</v>
      </c>
      <c r="N293" s="3" t="str">
        <f t="shared" si="13"/>
        <v>Excelsa</v>
      </c>
      <c r="O293" s="4" t="str">
        <f t="shared" si="14"/>
        <v>Medium</v>
      </c>
      <c r="P293" t="str">
        <f>_xlfn.XLOOKUP(Orders_Table[[#This Row],[Customer ID]],customers!$A$1:$A$1001,customers!I292:I1292,,0)</f>
        <v>No</v>
      </c>
    </row>
    <row r="294" spans="1:16" x14ac:dyDescent="0.2">
      <c r="A294" s="2" t="s">
        <v>2137</v>
      </c>
      <c r="B294" s="5">
        <v>44529</v>
      </c>
      <c r="C294" s="2" t="s">
        <v>2138</v>
      </c>
      <c r="D294" t="s">
        <v>6158</v>
      </c>
      <c r="E294" s="2">
        <v>3</v>
      </c>
      <c r="F294" s="2" t="str">
        <f>_xlfn.XLOOKUP(C294,customers!$A$1:$A$1001,customers!B293:B1293,,0)</f>
        <v>Rickey Readie</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f t="shared" si="12"/>
        <v>17.91</v>
      </c>
      <c r="N294" s="3" t="str">
        <f t="shared" si="13"/>
        <v>Arabica</v>
      </c>
      <c r="O294" s="4" t="str">
        <f t="shared" si="14"/>
        <v>Dark</v>
      </c>
      <c r="P294" t="str">
        <f>_xlfn.XLOOKUP(Orders_Table[[#This Row],[Customer ID]],customers!$A$1:$A$1001,customers!I293:I1293,,0)</f>
        <v>No</v>
      </c>
    </row>
    <row r="295" spans="1:16" x14ac:dyDescent="0.2">
      <c r="A295" s="2" t="s">
        <v>2142</v>
      </c>
      <c r="B295" s="5">
        <v>44275</v>
      </c>
      <c r="C295" s="2" t="s">
        <v>2143</v>
      </c>
      <c r="D295" t="s">
        <v>6158</v>
      </c>
      <c r="E295" s="2">
        <v>5</v>
      </c>
      <c r="F295" s="2" t="str">
        <f>_xlfn.XLOOKUP(C295,customers!$A$1:$A$1001,customers!B294:B1294,,0)</f>
        <v>Zilvia Claisse</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f t="shared" si="12"/>
        <v>29.849999999999998</v>
      </c>
      <c r="N295" s="3" t="str">
        <f t="shared" si="13"/>
        <v>Arabica</v>
      </c>
      <c r="O295" s="4" t="str">
        <f t="shared" si="14"/>
        <v>Dark</v>
      </c>
      <c r="P295" t="str">
        <f>_xlfn.XLOOKUP(Orders_Table[[#This Row],[Customer ID]],customers!$A$1:$A$1001,customers!I294:I1294,,0)</f>
        <v>No</v>
      </c>
    </row>
    <row r="296" spans="1:16" x14ac:dyDescent="0.2">
      <c r="A296" s="2" t="s">
        <v>2148</v>
      </c>
      <c r="B296" s="5">
        <v>44659</v>
      </c>
      <c r="C296" s="2" t="s">
        <v>2149</v>
      </c>
      <c r="D296" t="s">
        <v>6171</v>
      </c>
      <c r="E296" s="2">
        <v>3</v>
      </c>
      <c r="F296" s="2" t="str">
        <f>_xlfn.XLOOKUP(C296,customers!$A$1:$A$1001,customers!B295:B1295,,0)</f>
        <v>Valenka Stansbury</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f t="shared" si="12"/>
        <v>44.55</v>
      </c>
      <c r="N296" s="3" t="str">
        <f t="shared" si="13"/>
        <v>Excelsa</v>
      </c>
      <c r="O296" s="4" t="str">
        <f t="shared" si="14"/>
        <v>Light</v>
      </c>
      <c r="P296" t="str">
        <f>_xlfn.XLOOKUP(Orders_Table[[#This Row],[Customer ID]],customers!$A$1:$A$1001,customers!I295:I1295,,0)</f>
        <v>Yes</v>
      </c>
    </row>
    <row r="297" spans="1:16" x14ac:dyDescent="0.2">
      <c r="A297" s="2" t="s">
        <v>2153</v>
      </c>
      <c r="B297" s="5">
        <v>44057</v>
      </c>
      <c r="C297" s="2" t="s">
        <v>2154</v>
      </c>
      <c r="D297" t="s">
        <v>6141</v>
      </c>
      <c r="E297" s="2">
        <v>2</v>
      </c>
      <c r="F297" s="2" t="str">
        <f>_xlfn.XLOOKUP(C297,customers!$A$1:$A$1001,customers!B296:B1296,,0)</f>
        <v>Jewelle Shenton</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f t="shared" si="12"/>
        <v>27.5</v>
      </c>
      <c r="N297" s="3" t="str">
        <f t="shared" si="13"/>
        <v>Excelsa</v>
      </c>
      <c r="O297" s="4" t="str">
        <f t="shared" si="14"/>
        <v>Medium</v>
      </c>
      <c r="P297" t="str">
        <f>_xlfn.XLOOKUP(Orders_Table[[#This Row],[Customer ID]],customers!$A$1:$A$1001,customers!I296:I1296,,0)</f>
        <v>Yes</v>
      </c>
    </row>
    <row r="298" spans="1:16" x14ac:dyDescent="0.2">
      <c r="A298" s="2" t="s">
        <v>2157</v>
      </c>
      <c r="B298" s="5">
        <v>43597</v>
      </c>
      <c r="C298" s="2" t="s">
        <v>2158</v>
      </c>
      <c r="D298" t="s">
        <v>6146</v>
      </c>
      <c r="E298" s="2">
        <v>6</v>
      </c>
      <c r="F298" s="2" t="str">
        <f>_xlfn.XLOOKUP(C298,customers!$A$1:$A$1001,customers!B297:B1297,,0)</f>
        <v>Kylie Mowat</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f t="shared" si="12"/>
        <v>35.82</v>
      </c>
      <c r="N298" s="3" t="str">
        <f t="shared" si="13"/>
        <v>Robusta</v>
      </c>
      <c r="O298" s="4" t="str">
        <f t="shared" si="14"/>
        <v>Medium</v>
      </c>
      <c r="P298" t="str">
        <f>_xlfn.XLOOKUP(Orders_Table[[#This Row],[Customer ID]],customers!$A$1:$A$1001,customers!I297:I1297,,0)</f>
        <v>No</v>
      </c>
    </row>
    <row r="299" spans="1:16" x14ac:dyDescent="0.2">
      <c r="A299" s="2" t="s">
        <v>2163</v>
      </c>
      <c r="B299" s="5">
        <v>44258</v>
      </c>
      <c r="C299" s="2" t="s">
        <v>2164</v>
      </c>
      <c r="D299" t="s">
        <v>6172</v>
      </c>
      <c r="E299" s="2">
        <v>3</v>
      </c>
      <c r="F299" s="2" t="str">
        <f>_xlfn.XLOOKUP(C299,customers!$A$1:$A$1001,customers!B298:B1298,,0)</f>
        <v>Gabriel Starcks</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f t="shared" si="12"/>
        <v>16.11</v>
      </c>
      <c r="N299" s="3" t="str">
        <f t="shared" si="13"/>
        <v>Robusta</v>
      </c>
      <c r="O299" s="4" t="str">
        <f t="shared" si="14"/>
        <v>Dark</v>
      </c>
      <c r="P299" t="str">
        <f>_xlfn.XLOOKUP(Orders_Table[[#This Row],[Customer ID]],customers!$A$1:$A$1001,customers!I298:I1298,,0)</f>
        <v>No</v>
      </c>
    </row>
    <row r="300" spans="1:16" x14ac:dyDescent="0.2">
      <c r="A300" s="2" t="s">
        <v>2169</v>
      </c>
      <c r="B300" s="5">
        <v>43872</v>
      </c>
      <c r="C300" s="2" t="s">
        <v>2170</v>
      </c>
      <c r="D300" t="s">
        <v>6184</v>
      </c>
      <c r="E300" s="2">
        <v>6</v>
      </c>
      <c r="F300" s="2" t="str">
        <f>_xlfn.XLOOKUP(C300,customers!$A$1:$A$1001,customers!B299:B1299,,0)</f>
        <v>Kienan Scholard</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f t="shared" si="12"/>
        <v>26.73</v>
      </c>
      <c r="N300" s="3" t="str">
        <f t="shared" si="13"/>
        <v>Excelsa</v>
      </c>
      <c r="O300" s="4" t="str">
        <f t="shared" si="14"/>
        <v>Light</v>
      </c>
      <c r="P300" t="str">
        <f>_xlfn.XLOOKUP(Orders_Table[[#This Row],[Customer ID]],customers!$A$1:$A$1001,customers!I299:I1299,,0)</f>
        <v>No</v>
      </c>
    </row>
    <row r="301" spans="1:16" x14ac:dyDescent="0.2">
      <c r="A301" s="2" t="s">
        <v>2175</v>
      </c>
      <c r="B301" s="5">
        <v>43582</v>
      </c>
      <c r="C301" s="2" t="s">
        <v>2176</v>
      </c>
      <c r="D301" t="s">
        <v>6148</v>
      </c>
      <c r="E301" s="2">
        <v>6</v>
      </c>
      <c r="F301" s="2" t="str">
        <f>_xlfn.XLOOKUP(C301,customers!$A$1:$A$1001,customers!B300:B1300,,0)</f>
        <v>Krissie Hammett</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f t="shared" si="12"/>
        <v>204.92999999999995</v>
      </c>
      <c r="N301" s="3" t="str">
        <f t="shared" si="13"/>
        <v>Excelsa</v>
      </c>
      <c r="O301" s="4" t="str">
        <f t="shared" si="14"/>
        <v>Light</v>
      </c>
      <c r="P301" t="str">
        <f>_xlfn.XLOOKUP(Orders_Table[[#This Row],[Customer ID]],customers!$A$1:$A$1001,customers!I300:I1300,,0)</f>
        <v>Yes</v>
      </c>
    </row>
    <row r="302" spans="1:16" x14ac:dyDescent="0.2">
      <c r="A302" s="2" t="s">
        <v>2181</v>
      </c>
      <c r="B302" s="5">
        <v>44646</v>
      </c>
      <c r="C302" s="2" t="s">
        <v>2182</v>
      </c>
      <c r="D302" t="s">
        <v>6140</v>
      </c>
      <c r="E302" s="2">
        <v>3</v>
      </c>
      <c r="F302" s="2" t="str">
        <f>_xlfn.XLOOKUP(C302,customers!$A$1:$A$1001,customers!B301:B1301,,0)</f>
        <v>Peyter Lauritzen</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f t="shared" si="12"/>
        <v>38.849999999999994</v>
      </c>
      <c r="N302" s="3" t="str">
        <f t="shared" si="13"/>
        <v>Arabica</v>
      </c>
      <c r="O302" s="4" t="str">
        <f t="shared" si="14"/>
        <v>Light</v>
      </c>
      <c r="P302" t="str">
        <f>_xlfn.XLOOKUP(Orders_Table[[#This Row],[Customer ID]],customers!$A$1:$A$1001,customers!I301:I1301,,0)</f>
        <v>No</v>
      </c>
    </row>
    <row r="303" spans="1:16" x14ac:dyDescent="0.2">
      <c r="A303" s="2" t="s">
        <v>2187</v>
      </c>
      <c r="B303" s="5">
        <v>44102</v>
      </c>
      <c r="C303" s="2" t="s">
        <v>2188</v>
      </c>
      <c r="D303" t="s">
        <v>6150</v>
      </c>
      <c r="E303" s="2">
        <v>4</v>
      </c>
      <c r="F303" s="2" t="str">
        <f>_xlfn.XLOOKUP(C303,customers!$A$1:$A$1001,customers!B302:B1302,,0)</f>
        <v>Emalee Rolin</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f t="shared" si="12"/>
        <v>15.54</v>
      </c>
      <c r="N303" s="3" t="str">
        <f t="shared" si="13"/>
        <v>Liberica</v>
      </c>
      <c r="O303" s="4" t="str">
        <f t="shared" si="14"/>
        <v>Dark</v>
      </c>
      <c r="P303" t="str">
        <f>_xlfn.XLOOKUP(Orders_Table[[#This Row],[Customer ID]],customers!$A$1:$A$1001,customers!I302:I1302,,0)</f>
        <v>Yes</v>
      </c>
    </row>
    <row r="304" spans="1:16" x14ac:dyDescent="0.2">
      <c r="A304" s="2" t="s">
        <v>2193</v>
      </c>
      <c r="B304" s="5">
        <v>43762</v>
      </c>
      <c r="C304" s="2" t="s">
        <v>2194</v>
      </c>
      <c r="D304" t="s">
        <v>6157</v>
      </c>
      <c r="E304" s="2">
        <v>1</v>
      </c>
      <c r="F304" s="2" t="str">
        <f>_xlfn.XLOOKUP(C304,customers!$A$1:$A$1001,customers!B303:B1303,,0)</f>
        <v>Jorge Bettison</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f t="shared" si="12"/>
        <v>6.75</v>
      </c>
      <c r="N304" s="3" t="str">
        <f t="shared" si="13"/>
        <v>Arabica</v>
      </c>
      <c r="O304" s="4" t="str">
        <f t="shared" si="14"/>
        <v>Medium</v>
      </c>
      <c r="P304" t="str">
        <f>_xlfn.XLOOKUP(Orders_Table[[#This Row],[Customer ID]],customers!$A$1:$A$1001,customers!I303:I1303,,0)</f>
        <v>No</v>
      </c>
    </row>
    <row r="305" spans="1:16" x14ac:dyDescent="0.2">
      <c r="A305" s="2" t="s">
        <v>2199</v>
      </c>
      <c r="B305" s="5">
        <v>44412</v>
      </c>
      <c r="C305" s="2" t="s">
        <v>2200</v>
      </c>
      <c r="D305" t="s">
        <v>6185</v>
      </c>
      <c r="E305" s="2">
        <v>4</v>
      </c>
      <c r="F305" s="2" t="str">
        <f>_xlfn.XLOOKUP(C305,customers!$A$1:$A$1001,customers!B304:B1304,,0)</f>
        <v>Brendin Peattie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f t="shared" si="12"/>
        <v>111.78</v>
      </c>
      <c r="N305" s="3" t="str">
        <f t="shared" si="13"/>
        <v>Excelsa</v>
      </c>
      <c r="O305" s="4" t="str">
        <f t="shared" si="14"/>
        <v>Dark</v>
      </c>
      <c r="P305" t="str">
        <f>_xlfn.XLOOKUP(Orders_Table[[#This Row],[Customer ID]],customers!$A$1:$A$1001,customers!I304:I1304,,0)</f>
        <v>No</v>
      </c>
    </row>
    <row r="306" spans="1:16" x14ac:dyDescent="0.2">
      <c r="A306" s="2" t="s">
        <v>2204</v>
      </c>
      <c r="B306" s="5">
        <v>43828</v>
      </c>
      <c r="C306" s="2" t="s">
        <v>2245</v>
      </c>
      <c r="D306" t="s">
        <v>6167</v>
      </c>
      <c r="E306" s="2">
        <v>1</v>
      </c>
      <c r="F306" s="2" t="str">
        <f>_xlfn.XLOOKUP(C306,customers!$A$1:$A$1001,customers!B305:B1305,,0)</f>
        <v>Shay Couronne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f t="shared" si="12"/>
        <v>3.8849999999999998</v>
      </c>
      <c r="N306" s="3" t="str">
        <f t="shared" si="13"/>
        <v>Arabica</v>
      </c>
      <c r="O306" s="4" t="str">
        <f t="shared" si="14"/>
        <v>Light</v>
      </c>
      <c r="P306" t="str">
        <f>_xlfn.XLOOKUP(Orders_Table[[#This Row],[Customer ID]],customers!$A$1:$A$1001,customers!I305:I1305,,0)</f>
        <v>Yes</v>
      </c>
    </row>
    <row r="307" spans="1:16" x14ac:dyDescent="0.2">
      <c r="A307" s="2" t="s">
        <v>2209</v>
      </c>
      <c r="B307" s="5">
        <v>43796</v>
      </c>
      <c r="C307" s="2" t="s">
        <v>2210</v>
      </c>
      <c r="D307" t="s">
        <v>6159</v>
      </c>
      <c r="E307" s="2">
        <v>5</v>
      </c>
      <c r="F307" s="2" t="str">
        <f>_xlfn.XLOOKUP(C307,customers!$A$1:$A$1001,customers!B306:B1306,,0)</f>
        <v>Angelia Cleyburn</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f t="shared" si="12"/>
        <v>21.825000000000003</v>
      </c>
      <c r="N307" s="3" t="str">
        <f t="shared" si="13"/>
        <v>Liberica</v>
      </c>
      <c r="O307" s="4" t="str">
        <f t="shared" si="14"/>
        <v>Medium</v>
      </c>
      <c r="P307" t="str">
        <f>_xlfn.XLOOKUP(Orders_Table[[#This Row],[Customer ID]],customers!$A$1:$A$1001,customers!I306:I1306,,0)</f>
        <v>No</v>
      </c>
    </row>
    <row r="308" spans="1:16" x14ac:dyDescent="0.2">
      <c r="A308" s="2" t="s">
        <v>2215</v>
      </c>
      <c r="B308" s="5">
        <v>43890</v>
      </c>
      <c r="C308" s="2" t="s">
        <v>2216</v>
      </c>
      <c r="D308" t="s">
        <v>6174</v>
      </c>
      <c r="E308" s="2">
        <v>5</v>
      </c>
      <c r="F308" s="2" t="str">
        <f>_xlfn.XLOOKUP(C308,customers!$A$1:$A$1001,customers!B307:B1307,,0)</f>
        <v>Betti Lacasa</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f t="shared" si="12"/>
        <v>14.924999999999999</v>
      </c>
      <c r="N308" s="3" t="str">
        <f t="shared" si="13"/>
        <v>Robusta</v>
      </c>
      <c r="O308" s="4" t="str">
        <f t="shared" si="14"/>
        <v>Medium</v>
      </c>
      <c r="P308" t="str">
        <f>_xlfn.XLOOKUP(Orders_Table[[#This Row],[Customer ID]],customers!$A$1:$A$1001,customers!I307:I1307,,0)</f>
        <v>No</v>
      </c>
    </row>
    <row r="309" spans="1:16" x14ac:dyDescent="0.2">
      <c r="A309" s="2" t="s">
        <v>2221</v>
      </c>
      <c r="B309" s="5">
        <v>44227</v>
      </c>
      <c r="C309" s="2" t="s">
        <v>2222</v>
      </c>
      <c r="D309" t="s">
        <v>6155</v>
      </c>
      <c r="E309" s="2">
        <v>3</v>
      </c>
      <c r="F309" s="2" t="str">
        <f>_xlfn.XLOOKUP(C309,customers!$A$1:$A$1001,customers!B308:B1308,,0)</f>
        <v>Vita Pummery</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f t="shared" si="12"/>
        <v>33.75</v>
      </c>
      <c r="N309" s="3" t="str">
        <f t="shared" si="13"/>
        <v>Arabica</v>
      </c>
      <c r="O309" s="4" t="str">
        <f t="shared" si="14"/>
        <v>Medium</v>
      </c>
      <c r="P309" t="str">
        <f>_xlfn.XLOOKUP(Orders_Table[[#This Row],[Customer ID]],customers!$A$1:$A$1001,customers!I308:I1308,,0)</f>
        <v>No</v>
      </c>
    </row>
    <row r="310" spans="1:16" x14ac:dyDescent="0.2">
      <c r="A310" s="2" t="s">
        <v>2227</v>
      </c>
      <c r="B310" s="5">
        <v>44729</v>
      </c>
      <c r="C310" s="2" t="s">
        <v>2228</v>
      </c>
      <c r="D310" t="s">
        <v>6155</v>
      </c>
      <c r="E310" s="2">
        <v>3</v>
      </c>
      <c r="F310" s="2" t="str">
        <f>_xlfn.XLOOKUP(C310,customers!$A$1:$A$1001,customers!B309:B1309,,0)</f>
        <v>Linus Flippelli</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f t="shared" si="12"/>
        <v>33.75</v>
      </c>
      <c r="N310" s="3" t="str">
        <f t="shared" si="13"/>
        <v>Arabica</v>
      </c>
      <c r="O310" s="4" t="str">
        <f t="shared" si="14"/>
        <v>Medium</v>
      </c>
      <c r="P310" t="str">
        <f>_xlfn.XLOOKUP(Orders_Table[[#This Row],[Customer ID]],customers!$A$1:$A$1001,customers!I309:I1309,,0)</f>
        <v>No</v>
      </c>
    </row>
    <row r="311" spans="1:16" x14ac:dyDescent="0.2">
      <c r="A311" s="2" t="s">
        <v>2232</v>
      </c>
      <c r="B311" s="5">
        <v>43864</v>
      </c>
      <c r="C311" s="2" t="s">
        <v>2233</v>
      </c>
      <c r="D311" t="s">
        <v>6159</v>
      </c>
      <c r="E311" s="2">
        <v>6</v>
      </c>
      <c r="F311" s="2" t="str">
        <f>_xlfn.XLOOKUP(C311,customers!$A$1:$A$1001,customers!B310:B1310,,0)</f>
        <v>Innis Renhard</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f t="shared" si="12"/>
        <v>26.19</v>
      </c>
      <c r="N311" s="3" t="str">
        <f t="shared" si="13"/>
        <v>Liberica</v>
      </c>
      <c r="O311" s="4" t="str">
        <f t="shared" si="14"/>
        <v>Medium</v>
      </c>
      <c r="P311" t="str">
        <f>_xlfn.XLOOKUP(Orders_Table[[#This Row],[Customer ID]],customers!$A$1:$A$1001,customers!I310:I1310,,0)</f>
        <v>Yes</v>
      </c>
    </row>
    <row r="312" spans="1:16" x14ac:dyDescent="0.2">
      <c r="A312" s="2" t="s">
        <v>2238</v>
      </c>
      <c r="B312" s="5">
        <v>44586</v>
      </c>
      <c r="C312" s="2" t="s">
        <v>2239</v>
      </c>
      <c r="D312" t="s">
        <v>6171</v>
      </c>
      <c r="E312" s="2">
        <v>1</v>
      </c>
      <c r="F312" s="2" t="str">
        <f>_xlfn.XLOOKUP(C312,customers!$A$1:$A$1001,customers!B311:B1311,,0)</f>
        <v>Josy Bus</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f t="shared" si="12"/>
        <v>14.85</v>
      </c>
      <c r="N312" s="3" t="str">
        <f t="shared" si="13"/>
        <v>Excelsa</v>
      </c>
      <c r="O312" s="4" t="str">
        <f t="shared" si="14"/>
        <v>Light</v>
      </c>
      <c r="P312" t="str">
        <f>_xlfn.XLOOKUP(Orders_Table[[#This Row],[Customer ID]],customers!$A$1:$A$1001,customers!I311:I1311,,0)</f>
        <v>No</v>
      </c>
    </row>
    <row r="313" spans="1:16" x14ac:dyDescent="0.2">
      <c r="A313" s="2" t="s">
        <v>2244</v>
      </c>
      <c r="B313" s="5">
        <v>43951</v>
      </c>
      <c r="C313" s="2" t="s">
        <v>2245</v>
      </c>
      <c r="D313" t="s">
        <v>6166</v>
      </c>
      <c r="E313" s="2">
        <v>6</v>
      </c>
      <c r="F313" s="2" t="str">
        <f>_xlfn.XLOOKUP(C313,customers!$A$1:$A$1001,customers!B312:B1312,,0)</f>
        <v>Bertine Byrd</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f t="shared" si="12"/>
        <v>189.74999999999997</v>
      </c>
      <c r="N313" s="3" t="str">
        <f t="shared" si="13"/>
        <v>Excelsa</v>
      </c>
      <c r="O313" s="4" t="str">
        <f t="shared" si="14"/>
        <v>Medium</v>
      </c>
      <c r="P313" t="str">
        <f>_xlfn.XLOOKUP(Orders_Table[[#This Row],[Customer ID]],customers!$A$1:$A$1001,customers!I312:I1312,,0)</f>
        <v>No</v>
      </c>
    </row>
    <row r="314" spans="1:16" x14ac:dyDescent="0.2">
      <c r="A314" s="2" t="s">
        <v>2250</v>
      </c>
      <c r="B314" s="5">
        <v>44317</v>
      </c>
      <c r="C314" s="2" t="s">
        <v>2251</v>
      </c>
      <c r="D314" t="s">
        <v>6146</v>
      </c>
      <c r="E314" s="2">
        <v>1</v>
      </c>
      <c r="F314" s="2" t="str">
        <f>_xlfn.XLOOKUP(C314,customers!$A$1:$A$1001,customers!B313:B1313,,0)</f>
        <v>Dianne Chardin</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f t="shared" si="12"/>
        <v>5.97</v>
      </c>
      <c r="N314" s="3" t="str">
        <f t="shared" si="13"/>
        <v>Robusta</v>
      </c>
      <c r="O314" s="4" t="str">
        <f t="shared" si="14"/>
        <v>Medium</v>
      </c>
      <c r="P314" t="str">
        <f>_xlfn.XLOOKUP(Orders_Table[[#This Row],[Customer ID]],customers!$A$1:$A$1001,customers!I313:I1313,,0)</f>
        <v>Yes</v>
      </c>
    </row>
    <row r="315" spans="1:16" x14ac:dyDescent="0.2">
      <c r="A315" s="2" t="s">
        <v>2256</v>
      </c>
      <c r="B315" s="5">
        <v>44497</v>
      </c>
      <c r="C315" s="2" t="s">
        <v>2257</v>
      </c>
      <c r="D315" t="s">
        <v>6138</v>
      </c>
      <c r="E315" s="2">
        <v>3</v>
      </c>
      <c r="F315" s="2" t="str">
        <f>_xlfn.XLOOKUP(C315,customers!$A$1:$A$1001,customers!B314:B1314,,0)</f>
        <v>Wallis Bernth</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f t="shared" si="12"/>
        <v>29.849999999999998</v>
      </c>
      <c r="N315" s="3" t="str">
        <f t="shared" si="13"/>
        <v>Robusta</v>
      </c>
      <c r="O315" s="4" t="str">
        <f t="shared" si="14"/>
        <v>Medium</v>
      </c>
      <c r="P315" t="str">
        <f>_xlfn.XLOOKUP(Orders_Table[[#This Row],[Customer ID]],customers!$A$1:$A$1001,customers!I314:I1314,,0)</f>
        <v>No</v>
      </c>
    </row>
    <row r="316" spans="1:16" x14ac:dyDescent="0.2">
      <c r="A316" s="2" t="s">
        <v>2262</v>
      </c>
      <c r="B316" s="5">
        <v>44437</v>
      </c>
      <c r="C316" s="2" t="s">
        <v>2263</v>
      </c>
      <c r="D316" t="s">
        <v>6177</v>
      </c>
      <c r="E316" s="2">
        <v>5</v>
      </c>
      <c r="F316" s="2" t="str">
        <f>_xlfn.XLOOKUP(C316,customers!$A$1:$A$1001,customers!B315:B1315,,0)</f>
        <v>Faunie Brigham</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f t="shared" si="12"/>
        <v>44.75</v>
      </c>
      <c r="N316" s="3" t="str">
        <f t="shared" si="13"/>
        <v>Robusta</v>
      </c>
      <c r="O316" s="4" t="str">
        <f t="shared" si="14"/>
        <v>Dark</v>
      </c>
      <c r="P316" t="str">
        <f>_xlfn.XLOOKUP(Orders_Table[[#This Row],[Customer ID]],customers!$A$1:$A$1001,customers!I315:I1315,,0)</f>
        <v>Yes</v>
      </c>
    </row>
    <row r="317" spans="1:16" x14ac:dyDescent="0.2">
      <c r="A317" s="2" t="s">
        <v>2267</v>
      </c>
      <c r="B317" s="5">
        <v>43826</v>
      </c>
      <c r="C317" s="2" t="s">
        <v>2268</v>
      </c>
      <c r="D317" t="s">
        <v>6148</v>
      </c>
      <c r="E317" s="2">
        <v>1</v>
      </c>
      <c r="F317" s="2" t="str">
        <f>_xlfn.XLOOKUP(C317,customers!$A$1:$A$1001,customers!B316:B1316,,0)</f>
        <v>Cami Meir</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f t="shared" si="12"/>
        <v>34.154999999999994</v>
      </c>
      <c r="N317" s="3" t="str">
        <f t="shared" si="13"/>
        <v>Excelsa</v>
      </c>
      <c r="O317" s="4" t="str">
        <f t="shared" si="14"/>
        <v>Light</v>
      </c>
      <c r="P317" t="str">
        <f>_xlfn.XLOOKUP(Orders_Table[[#This Row],[Customer ID]],customers!$A$1:$A$1001,customers!I316:I1316,,0)</f>
        <v>No</v>
      </c>
    </row>
    <row r="318" spans="1:16" x14ac:dyDescent="0.2">
      <c r="A318" s="2" t="s">
        <v>2273</v>
      </c>
      <c r="B318" s="5">
        <v>43641</v>
      </c>
      <c r="C318" s="2" t="s">
        <v>2274</v>
      </c>
      <c r="D318" t="s">
        <v>6148</v>
      </c>
      <c r="E318" s="2">
        <v>6</v>
      </c>
      <c r="F318" s="2" t="str">
        <f>_xlfn.XLOOKUP(C318,customers!$A$1:$A$1001,customers!B317:B1317,,0)</f>
        <v>Marjorie Yoxen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f t="shared" si="12"/>
        <v>204.92999999999995</v>
      </c>
      <c r="N318" s="3" t="str">
        <f t="shared" si="13"/>
        <v>Excelsa</v>
      </c>
      <c r="O318" s="4" t="str">
        <f t="shared" si="14"/>
        <v>Light</v>
      </c>
      <c r="P318" t="str">
        <f>_xlfn.XLOOKUP(Orders_Table[[#This Row],[Customer ID]],customers!$A$1:$A$1001,customers!I317:I1317,,0)</f>
        <v>No</v>
      </c>
    </row>
    <row r="319" spans="1:16" x14ac:dyDescent="0.2">
      <c r="A319" s="2" t="s">
        <v>2279</v>
      </c>
      <c r="B319" s="5">
        <v>43526</v>
      </c>
      <c r="C319" s="2" t="s">
        <v>2280</v>
      </c>
      <c r="D319" t="s">
        <v>6144</v>
      </c>
      <c r="E319" s="2">
        <v>3</v>
      </c>
      <c r="F319" s="2" t="str">
        <f>_xlfn.XLOOKUP(C319,customers!$A$1:$A$1001,customers!B318:B1318,,0)</f>
        <v>Lindy Uttermare</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f t="shared" si="12"/>
        <v>21.87</v>
      </c>
      <c r="N319" s="3" t="str">
        <f t="shared" si="13"/>
        <v>Excelsa</v>
      </c>
      <c r="O319" s="4" t="str">
        <f t="shared" si="14"/>
        <v>Dark</v>
      </c>
      <c r="P319" t="str">
        <f>_xlfn.XLOOKUP(Orders_Table[[#This Row],[Customer ID]],customers!$A$1:$A$1001,customers!I318:I1318,,0)</f>
        <v>No</v>
      </c>
    </row>
    <row r="320" spans="1:16" x14ac:dyDescent="0.2">
      <c r="A320" s="2" t="s">
        <v>2285</v>
      </c>
      <c r="B320" s="5">
        <v>44563</v>
      </c>
      <c r="C320" s="2" t="s">
        <v>2286</v>
      </c>
      <c r="D320" t="s">
        <v>6175</v>
      </c>
      <c r="E320" s="2">
        <v>2</v>
      </c>
      <c r="F320" s="2" t="str">
        <f>_xlfn.XLOOKUP(C320,customers!$A$1:$A$1001,customers!B319:B1319,,0)</f>
        <v>Carolee Winchcombe</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f t="shared" si="12"/>
        <v>51.749999999999993</v>
      </c>
      <c r="N320" s="3" t="str">
        <f t="shared" si="13"/>
        <v>Arabica</v>
      </c>
      <c r="O320" s="4" t="str">
        <f t="shared" si="14"/>
        <v>Medium</v>
      </c>
      <c r="P320" t="str">
        <f>_xlfn.XLOOKUP(Orders_Table[[#This Row],[Customer ID]],customers!$A$1:$A$1001,customers!I319:I1319,,0)</f>
        <v>Yes</v>
      </c>
    </row>
    <row r="321" spans="1:16" x14ac:dyDescent="0.2">
      <c r="A321" s="2" t="s">
        <v>2291</v>
      </c>
      <c r="B321" s="5">
        <v>43676</v>
      </c>
      <c r="C321" s="2" t="s">
        <v>2292</v>
      </c>
      <c r="D321" t="s">
        <v>6156</v>
      </c>
      <c r="E321" s="2">
        <v>2</v>
      </c>
      <c r="F321" s="2" t="str">
        <f>_xlfn.XLOOKUP(C321,customers!$A$1:$A$1001,customers!B320:B1320,,0)</f>
        <v>Neville Piatto</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f t="shared" si="12"/>
        <v>8.25</v>
      </c>
      <c r="N321" s="3" t="str">
        <f t="shared" si="13"/>
        <v>Excelsa</v>
      </c>
      <c r="O321" s="4" t="str">
        <f t="shared" si="14"/>
        <v>Medium</v>
      </c>
      <c r="P321" t="str">
        <f>_xlfn.XLOOKUP(Orders_Table[[#This Row],[Customer ID]],customers!$A$1:$A$1001,customers!I320:I1320,,0)</f>
        <v>Yes</v>
      </c>
    </row>
    <row r="322" spans="1:16" x14ac:dyDescent="0.2">
      <c r="A322" s="2" t="s">
        <v>2291</v>
      </c>
      <c r="B322" s="5">
        <v>43676</v>
      </c>
      <c r="C322" s="2" t="s">
        <v>2292</v>
      </c>
      <c r="D322" t="s">
        <v>6167</v>
      </c>
      <c r="E322" s="2">
        <v>5</v>
      </c>
      <c r="F322" s="2" t="str">
        <f>_xlfn.XLOOKUP(C322,customers!$A$1:$A$1001,customers!B321:B1321,,0)</f>
        <v>Jeno Capey</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f t="shared" si="12"/>
        <v>19.424999999999997</v>
      </c>
      <c r="N322" s="3" t="str">
        <f t="shared" si="13"/>
        <v>Arabica</v>
      </c>
      <c r="O322" s="4" t="str">
        <f t="shared" si="14"/>
        <v>Light</v>
      </c>
      <c r="P322" t="str">
        <f>_xlfn.XLOOKUP(Orders_Table[[#This Row],[Customer ID]],customers!$A$1:$A$1001,customers!I321:I1321,,0)</f>
        <v>Yes</v>
      </c>
    </row>
    <row r="323" spans="1:16" x14ac:dyDescent="0.2">
      <c r="A323" s="2" t="s">
        <v>2301</v>
      </c>
      <c r="B323" s="5">
        <v>44170</v>
      </c>
      <c r="C323" s="2" t="s">
        <v>2302</v>
      </c>
      <c r="D323" t="s">
        <v>6152</v>
      </c>
      <c r="E323" s="2">
        <v>6</v>
      </c>
      <c r="F323" s="2" t="str">
        <f>_xlfn.XLOOKUP(C323,customers!$A$1:$A$1001,customers!B322:B1322,,0)</f>
        <v>Maggy Baistow</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f t="shared" ref="M323:M386" si="15">L323*E323</f>
        <v>20.25</v>
      </c>
      <c r="N323" s="3" t="str">
        <f t="shared" ref="N323:N386" si="16">IF(I323="Rob","Robusta",IF(I323="Exc","Excelsa",IF(I323="Ara","Arabica",IF(I323="Lib","Liberica",""))))</f>
        <v>Arabica</v>
      </c>
      <c r="O323" s="4" t="str">
        <f t="shared" ref="O323:O386" si="17">IF(J323="M","Medium",IF(J323="L","Light",IF(J323="D","Dark","")))</f>
        <v>Medium</v>
      </c>
      <c r="P323" t="str">
        <f>_xlfn.XLOOKUP(Orders_Table[[#This Row],[Customer ID]],customers!$A$1:$A$1001,customers!I322:I1322,,0)</f>
        <v>Yes</v>
      </c>
    </row>
    <row r="324" spans="1:16" x14ac:dyDescent="0.2">
      <c r="A324" s="2" t="s">
        <v>2307</v>
      </c>
      <c r="B324" s="5">
        <v>44182</v>
      </c>
      <c r="C324" s="2" t="s">
        <v>2308</v>
      </c>
      <c r="D324" t="s">
        <v>6169</v>
      </c>
      <c r="E324" s="2">
        <v>3</v>
      </c>
      <c r="F324" s="2" t="str">
        <f>_xlfn.XLOOKUP(C324,customers!$A$1:$A$1001,customers!B323:B1323,,0)</f>
        <v>Marne Mingey</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f t="shared" si="15"/>
        <v>23.31</v>
      </c>
      <c r="N324" s="3" t="str">
        <f t="shared" si="16"/>
        <v>Liberica</v>
      </c>
      <c r="O324" s="4" t="str">
        <f t="shared" si="17"/>
        <v>Dark</v>
      </c>
      <c r="P324" t="str">
        <f>_xlfn.XLOOKUP(Orders_Table[[#This Row],[Customer ID]],customers!$A$1:$A$1001,customers!I323:I1323,,0)</f>
        <v>No</v>
      </c>
    </row>
    <row r="325" spans="1:16" x14ac:dyDescent="0.2">
      <c r="A325" s="2" t="s">
        <v>2313</v>
      </c>
      <c r="B325" s="5">
        <v>44373</v>
      </c>
      <c r="C325" s="2" t="s">
        <v>2314</v>
      </c>
      <c r="D325" t="s">
        <v>6153</v>
      </c>
      <c r="E325" s="2">
        <v>5</v>
      </c>
      <c r="F325" s="2" t="str">
        <f>_xlfn.XLOOKUP(C325,customers!$A$1:$A$1001,customers!B324:B1324,,0)</f>
        <v>Dottie Rallin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f t="shared" si="15"/>
        <v>18.225000000000001</v>
      </c>
      <c r="N325" s="3" t="str">
        <f t="shared" si="16"/>
        <v>Excelsa</v>
      </c>
      <c r="O325" s="4" t="str">
        <f t="shared" si="17"/>
        <v>Dark</v>
      </c>
      <c r="P325" t="str">
        <f>_xlfn.XLOOKUP(Orders_Table[[#This Row],[Customer ID]],customers!$A$1:$A$1001,customers!I324:I1324,,0)</f>
        <v>Yes</v>
      </c>
    </row>
    <row r="326" spans="1:16" x14ac:dyDescent="0.2">
      <c r="A326" s="2" t="s">
        <v>2319</v>
      </c>
      <c r="B326" s="5">
        <v>43666</v>
      </c>
      <c r="C326" s="2" t="s">
        <v>2320</v>
      </c>
      <c r="D326" t="s">
        <v>6141</v>
      </c>
      <c r="E326" s="2">
        <v>1</v>
      </c>
      <c r="F326" s="2" t="str">
        <f>_xlfn.XLOOKUP(C326,customers!$A$1:$A$1001,customers!B325:B1325,,0)</f>
        <v>Tuckie Mathonnet</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f t="shared" si="15"/>
        <v>13.75</v>
      </c>
      <c r="N326" s="3" t="str">
        <f t="shared" si="16"/>
        <v>Excelsa</v>
      </c>
      <c r="O326" s="4" t="str">
        <f t="shared" si="17"/>
        <v>Medium</v>
      </c>
      <c r="P326" t="str">
        <f>_xlfn.XLOOKUP(Orders_Table[[#This Row],[Customer ID]],customers!$A$1:$A$1001,customers!I325:I1325,,0)</f>
        <v>No</v>
      </c>
    </row>
    <row r="327" spans="1:16" x14ac:dyDescent="0.2">
      <c r="A327" s="2" t="s">
        <v>2324</v>
      </c>
      <c r="B327" s="5">
        <v>44756</v>
      </c>
      <c r="C327" s="2" t="s">
        <v>2325</v>
      </c>
      <c r="D327" t="s">
        <v>6182</v>
      </c>
      <c r="E327" s="2">
        <v>1</v>
      </c>
      <c r="F327" s="2" t="str">
        <f>_xlfn.XLOOKUP(C327,customers!$A$1:$A$1001,customers!B326:B1326,,0)</f>
        <v>Cecily Stebbings</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f t="shared" si="15"/>
        <v>29.784999999999997</v>
      </c>
      <c r="N327" s="3" t="str">
        <f t="shared" si="16"/>
        <v>Arabica</v>
      </c>
      <c r="O327" s="4" t="str">
        <f t="shared" si="17"/>
        <v>Light</v>
      </c>
      <c r="P327" t="str">
        <f>_xlfn.XLOOKUP(Orders_Table[[#This Row],[Customer ID]],customers!$A$1:$A$1001,customers!I326:I1326,,0)</f>
        <v>Yes</v>
      </c>
    </row>
    <row r="328" spans="1:16" x14ac:dyDescent="0.2">
      <c r="A328" s="2" t="s">
        <v>2330</v>
      </c>
      <c r="B328" s="5">
        <v>44057</v>
      </c>
      <c r="C328" s="2" t="s">
        <v>2331</v>
      </c>
      <c r="D328" t="s">
        <v>6177</v>
      </c>
      <c r="E328" s="2">
        <v>5</v>
      </c>
      <c r="F328" s="2" t="str">
        <f>_xlfn.XLOOKUP(C328,customers!$A$1:$A$1001,customers!B327:B1327,,0)</f>
        <v>Rhetta Zywicki</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f t="shared" si="15"/>
        <v>44.75</v>
      </c>
      <c r="N328" s="3" t="str">
        <f t="shared" si="16"/>
        <v>Robusta</v>
      </c>
      <c r="O328" s="4" t="str">
        <f t="shared" si="17"/>
        <v>Dark</v>
      </c>
      <c r="P328" t="str">
        <f>_xlfn.XLOOKUP(Orders_Table[[#This Row],[Customer ID]],customers!$A$1:$A$1001,customers!I327:I1327,,0)</f>
        <v>No</v>
      </c>
    </row>
    <row r="329" spans="1:16" x14ac:dyDescent="0.2">
      <c r="A329" s="2" t="s">
        <v>2335</v>
      </c>
      <c r="B329" s="5">
        <v>43579</v>
      </c>
      <c r="C329" s="2" t="s">
        <v>2336</v>
      </c>
      <c r="D329" t="s">
        <v>6177</v>
      </c>
      <c r="E329" s="2">
        <v>5</v>
      </c>
      <c r="F329" s="2" t="str">
        <f>_xlfn.XLOOKUP(C329,customers!$A$1:$A$1001,customers!B328:B1328,,0)</f>
        <v>Marvin Malloy</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f t="shared" si="15"/>
        <v>44.75</v>
      </c>
      <c r="N329" s="3" t="str">
        <f t="shared" si="16"/>
        <v>Robusta</v>
      </c>
      <c r="O329" s="4" t="str">
        <f t="shared" si="17"/>
        <v>Dark</v>
      </c>
      <c r="P329" t="str">
        <f>_xlfn.XLOOKUP(Orders_Table[[#This Row],[Customer ID]],customers!$A$1:$A$1001,customers!I328:I1328,,0)</f>
        <v>No</v>
      </c>
    </row>
    <row r="330" spans="1:16" x14ac:dyDescent="0.2">
      <c r="A330" s="2" t="s">
        <v>2341</v>
      </c>
      <c r="B330" s="5">
        <v>43620</v>
      </c>
      <c r="C330" s="2" t="s">
        <v>2342</v>
      </c>
      <c r="D330" t="s">
        <v>6161</v>
      </c>
      <c r="E330" s="2">
        <v>4</v>
      </c>
      <c r="F330" s="2" t="str">
        <f>_xlfn.XLOOKUP(C330,customers!$A$1:$A$1001,customers!B329:B1329,,0)</f>
        <v>Sylas Jennaroy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f t="shared" si="15"/>
        <v>38.04</v>
      </c>
      <c r="N330" s="3" t="str">
        <f t="shared" si="16"/>
        <v>Liberica</v>
      </c>
      <c r="O330" s="4" t="str">
        <f t="shared" si="17"/>
        <v>Light</v>
      </c>
      <c r="P330" t="str">
        <f>_xlfn.XLOOKUP(Orders_Table[[#This Row],[Customer ID]],customers!$A$1:$A$1001,customers!I329:I1329,,0)</f>
        <v>No</v>
      </c>
    </row>
    <row r="331" spans="1:16" x14ac:dyDescent="0.2">
      <c r="A331" s="2" t="s">
        <v>2346</v>
      </c>
      <c r="B331" s="5">
        <v>44781</v>
      </c>
      <c r="C331" s="2" t="s">
        <v>2347</v>
      </c>
      <c r="D331" t="s">
        <v>6172</v>
      </c>
      <c r="E331" s="2">
        <v>4</v>
      </c>
      <c r="F331" s="2" t="str">
        <f>_xlfn.XLOOKUP(C331,customers!$A$1:$A$1001,customers!B330:B1330,,0)</f>
        <v>Hewitt Jarret</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f t="shared" si="15"/>
        <v>21.479999999999997</v>
      </c>
      <c r="N331" s="3" t="str">
        <f t="shared" si="16"/>
        <v>Robusta</v>
      </c>
      <c r="O331" s="4" t="str">
        <f t="shared" si="17"/>
        <v>Dark</v>
      </c>
      <c r="P331" t="str">
        <f>_xlfn.XLOOKUP(Orders_Table[[#This Row],[Customer ID]],customers!$A$1:$A$1001,customers!I330:I1330,,0)</f>
        <v>Yes</v>
      </c>
    </row>
    <row r="332" spans="1:16" x14ac:dyDescent="0.2">
      <c r="A332" s="2" t="s">
        <v>2351</v>
      </c>
      <c r="B332" s="5">
        <v>43782</v>
      </c>
      <c r="C332" s="2" t="s">
        <v>2280</v>
      </c>
      <c r="D332" t="s">
        <v>6172</v>
      </c>
      <c r="E332" s="2">
        <v>3</v>
      </c>
      <c r="F332" s="2" t="str">
        <f>_xlfn.XLOOKUP(C332,customers!$A$1:$A$1001,customers!B331:B1331,,0)</f>
        <v>Ardith Chill</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f t="shared" si="15"/>
        <v>16.11</v>
      </c>
      <c r="N332" s="3" t="str">
        <f t="shared" si="16"/>
        <v>Robusta</v>
      </c>
      <c r="O332" s="4" t="str">
        <f t="shared" si="17"/>
        <v>Dark</v>
      </c>
      <c r="P332" t="str">
        <f>_xlfn.XLOOKUP(Orders_Table[[#This Row],[Customer ID]],customers!$A$1:$A$1001,customers!I331:I1331,,0)</f>
        <v>Yes</v>
      </c>
    </row>
    <row r="333" spans="1:16" x14ac:dyDescent="0.2">
      <c r="A333" s="2" t="s">
        <v>2357</v>
      </c>
      <c r="B333" s="5">
        <v>43989</v>
      </c>
      <c r="C333" s="2" t="s">
        <v>2358</v>
      </c>
      <c r="D333" t="s">
        <v>6151</v>
      </c>
      <c r="E333" s="2">
        <v>1</v>
      </c>
      <c r="F333" s="2" t="str">
        <f>_xlfn.XLOOKUP(C333,customers!$A$1:$A$1001,customers!B332:B1332,,0)</f>
        <v>Shermy Moseby</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f t="shared" si="15"/>
        <v>22.884999999999998</v>
      </c>
      <c r="N333" s="3" t="str">
        <f t="shared" si="16"/>
        <v>Robusta</v>
      </c>
      <c r="O333" s="4" t="str">
        <f t="shared" si="17"/>
        <v>Medium</v>
      </c>
      <c r="P333" t="str">
        <f>_xlfn.XLOOKUP(Orders_Table[[#This Row],[Customer ID]],customers!$A$1:$A$1001,customers!I332:I1332,,0)</f>
        <v>No</v>
      </c>
    </row>
    <row r="334" spans="1:16" x14ac:dyDescent="0.2">
      <c r="A334" s="2" t="s">
        <v>2363</v>
      </c>
      <c r="B334" s="5">
        <v>43689</v>
      </c>
      <c r="C334" s="2" t="s">
        <v>2364</v>
      </c>
      <c r="D334" t="s">
        <v>6158</v>
      </c>
      <c r="E334" s="2">
        <v>3</v>
      </c>
      <c r="F334" s="2" t="str">
        <f>_xlfn.XLOOKUP(C334,customers!$A$1:$A$1001,customers!B333:B1333,,0)</f>
        <v>Ira Sjostrom</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f t="shared" si="15"/>
        <v>17.91</v>
      </c>
      <c r="N334" s="3" t="str">
        <f t="shared" si="16"/>
        <v>Arabica</v>
      </c>
      <c r="O334" s="4" t="str">
        <f t="shared" si="17"/>
        <v>Dark</v>
      </c>
      <c r="P334" t="str">
        <f>_xlfn.XLOOKUP(Orders_Table[[#This Row],[Customer ID]],customers!$A$1:$A$1001,customers!I333:I1333,,0)</f>
        <v>No</v>
      </c>
    </row>
    <row r="335" spans="1:16" x14ac:dyDescent="0.2">
      <c r="A335" s="2" t="s">
        <v>2369</v>
      </c>
      <c r="B335" s="5">
        <v>43712</v>
      </c>
      <c r="C335" s="2" t="s">
        <v>2370</v>
      </c>
      <c r="D335" t="s">
        <v>6146</v>
      </c>
      <c r="E335" s="2">
        <v>4</v>
      </c>
      <c r="F335" s="2" t="str">
        <f>_xlfn.XLOOKUP(C335,customers!$A$1:$A$1001,customers!B334:B1334,,0)</f>
        <v>Jermaine Branchett</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f t="shared" si="15"/>
        <v>23.88</v>
      </c>
      <c r="N335" s="3" t="str">
        <f t="shared" si="16"/>
        <v>Robusta</v>
      </c>
      <c r="O335" s="4" t="str">
        <f t="shared" si="17"/>
        <v>Medium</v>
      </c>
      <c r="P335" t="str">
        <f>_xlfn.XLOOKUP(Orders_Table[[#This Row],[Customer ID]],customers!$A$1:$A$1001,customers!I334:I1334,,0)</f>
        <v>No</v>
      </c>
    </row>
    <row r="336" spans="1:16" x14ac:dyDescent="0.2">
      <c r="A336" s="2" t="s">
        <v>2375</v>
      </c>
      <c r="B336" s="5">
        <v>43742</v>
      </c>
      <c r="C336" s="2" t="s">
        <v>2376</v>
      </c>
      <c r="D336" t="s">
        <v>6179</v>
      </c>
      <c r="E336" s="2">
        <v>5</v>
      </c>
      <c r="F336" s="2" t="str">
        <f>_xlfn.XLOOKUP(C336,customers!$A$1:$A$1001,customers!B335:B1335,,0)</f>
        <v>Janella Millett</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f t="shared" si="15"/>
        <v>59.75</v>
      </c>
      <c r="N336" s="3" t="str">
        <f t="shared" si="16"/>
        <v>Robusta</v>
      </c>
      <c r="O336" s="4" t="str">
        <f t="shared" si="17"/>
        <v>Light</v>
      </c>
      <c r="P336" t="str">
        <f>_xlfn.XLOOKUP(Orders_Table[[#This Row],[Customer ID]],customers!$A$1:$A$1001,customers!I335:I1335,,0)</f>
        <v>Yes</v>
      </c>
    </row>
    <row r="337" spans="1:16" x14ac:dyDescent="0.2">
      <c r="A337" s="2" t="s">
        <v>2379</v>
      </c>
      <c r="B337" s="5">
        <v>43885</v>
      </c>
      <c r="C337" s="2" t="s">
        <v>2380</v>
      </c>
      <c r="D337" t="s">
        <v>6145</v>
      </c>
      <c r="E337" s="2">
        <v>6</v>
      </c>
      <c r="F337" s="2" t="str">
        <f>_xlfn.XLOOKUP(C337,customers!$A$1:$A$1001,customers!B336:B1336,,0)</f>
        <v>Cecil Weatherall</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f t="shared" si="15"/>
        <v>28.53</v>
      </c>
      <c r="N337" s="3" t="str">
        <f t="shared" si="16"/>
        <v>Liberica</v>
      </c>
      <c r="O337" s="4" t="str">
        <f t="shared" si="17"/>
        <v>Light</v>
      </c>
      <c r="P337" t="str">
        <f>_xlfn.XLOOKUP(Orders_Table[[#This Row],[Customer ID]],customers!$A$1:$A$1001,customers!I336:I1336,,0)</f>
        <v>Yes</v>
      </c>
    </row>
    <row r="338" spans="1:16" x14ac:dyDescent="0.2">
      <c r="A338" s="2" t="s">
        <v>2385</v>
      </c>
      <c r="B338" s="5">
        <v>44434</v>
      </c>
      <c r="C338" s="2" t="s">
        <v>2386</v>
      </c>
      <c r="D338" t="s">
        <v>6155</v>
      </c>
      <c r="E338" s="2">
        <v>4</v>
      </c>
      <c r="F338" s="2" t="str">
        <f>_xlfn.XLOOKUP(C338,customers!$A$1:$A$1001,customers!B337:B1337,,0)</f>
        <v>Layne Imason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f t="shared" si="15"/>
        <v>45</v>
      </c>
      <c r="N338" s="3" t="str">
        <f t="shared" si="16"/>
        <v>Arabica</v>
      </c>
      <c r="O338" s="4" t="str">
        <f t="shared" si="17"/>
        <v>Medium</v>
      </c>
      <c r="P338" t="str">
        <f>_xlfn.XLOOKUP(Orders_Table[[#This Row],[Customer ID]],customers!$A$1:$A$1001,customers!I337:I1337,,0)</f>
        <v>Yes</v>
      </c>
    </row>
    <row r="339" spans="1:16" x14ac:dyDescent="0.2">
      <c r="A339" s="2" t="s">
        <v>2391</v>
      </c>
      <c r="B339" s="5">
        <v>44472</v>
      </c>
      <c r="C339" s="2" t="s">
        <v>2331</v>
      </c>
      <c r="D339" t="s">
        <v>6185</v>
      </c>
      <c r="E339" s="2">
        <v>2</v>
      </c>
      <c r="F339" s="2" t="str">
        <f>_xlfn.XLOOKUP(C339,customers!$A$1:$A$1001,customers!B338:B1338,,0)</f>
        <v>Corrie Wass</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f t="shared" si="15"/>
        <v>55.89</v>
      </c>
      <c r="N339" s="3" t="str">
        <f t="shared" si="16"/>
        <v>Excelsa</v>
      </c>
      <c r="O339" s="4" t="str">
        <f t="shared" si="17"/>
        <v>Dark</v>
      </c>
      <c r="P339" t="str">
        <f>_xlfn.XLOOKUP(Orders_Table[[#This Row],[Customer ID]],customers!$A$1:$A$1001,customers!I338:I1338,,0)</f>
        <v>No</v>
      </c>
    </row>
    <row r="340" spans="1:16" x14ac:dyDescent="0.2">
      <c r="A340" s="2" t="s">
        <v>2396</v>
      </c>
      <c r="B340" s="5">
        <v>43995</v>
      </c>
      <c r="C340" s="2" t="s">
        <v>2397</v>
      </c>
      <c r="D340" t="s">
        <v>6171</v>
      </c>
      <c r="E340" s="2">
        <v>4</v>
      </c>
      <c r="F340" s="2" t="str">
        <f>_xlfn.XLOOKUP(C340,customers!$A$1:$A$1001,customers!B339:B1339,,0)</f>
        <v>Gabey Cogan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f t="shared" si="15"/>
        <v>59.4</v>
      </c>
      <c r="N340" s="3" t="str">
        <f t="shared" si="16"/>
        <v>Excelsa</v>
      </c>
      <c r="O340" s="4" t="str">
        <f t="shared" si="17"/>
        <v>Light</v>
      </c>
      <c r="P340" t="str">
        <f>_xlfn.XLOOKUP(Orders_Table[[#This Row],[Customer ID]],customers!$A$1:$A$1001,customers!I339:I1339,,0)</f>
        <v>No</v>
      </c>
    </row>
    <row r="341" spans="1:16" x14ac:dyDescent="0.2">
      <c r="A341" s="2" t="s">
        <v>2402</v>
      </c>
      <c r="B341" s="5">
        <v>44256</v>
      </c>
      <c r="C341" s="2" t="s">
        <v>2403</v>
      </c>
      <c r="D341" t="s">
        <v>6153</v>
      </c>
      <c r="E341" s="2">
        <v>2</v>
      </c>
      <c r="F341" s="2" t="str">
        <f>_xlfn.XLOOKUP(C341,customers!$A$1:$A$1001,customers!B340:B1340,,0)</f>
        <v>Milty Middis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f t="shared" si="15"/>
        <v>7.29</v>
      </c>
      <c r="N341" s="3" t="str">
        <f t="shared" si="16"/>
        <v>Excelsa</v>
      </c>
      <c r="O341" s="4" t="str">
        <f t="shared" si="17"/>
        <v>Dark</v>
      </c>
      <c r="P341" t="str">
        <f>_xlfn.XLOOKUP(Orders_Table[[#This Row],[Customer ID]],customers!$A$1:$A$1001,customers!I340:I1340,,0)</f>
        <v>Yes</v>
      </c>
    </row>
    <row r="342" spans="1:16" x14ac:dyDescent="0.2">
      <c r="A342" s="2" t="s">
        <v>2408</v>
      </c>
      <c r="B342" s="5">
        <v>43528</v>
      </c>
      <c r="C342" s="2" t="s">
        <v>2409</v>
      </c>
      <c r="D342" t="s">
        <v>6144</v>
      </c>
      <c r="E342" s="2">
        <v>1</v>
      </c>
      <c r="F342" s="2" t="str">
        <f>_xlfn.XLOOKUP(C342,customers!$A$1:$A$1001,customers!B341:B1341,,0)</f>
        <v>Anjanette Goldie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f t="shared" si="15"/>
        <v>7.29</v>
      </c>
      <c r="N342" s="3" t="str">
        <f t="shared" si="16"/>
        <v>Excelsa</v>
      </c>
      <c r="O342" s="4" t="str">
        <f t="shared" si="17"/>
        <v>Dark</v>
      </c>
      <c r="P342" t="str">
        <f>_xlfn.XLOOKUP(Orders_Table[[#This Row],[Customer ID]],customers!$A$1:$A$1001,customers!I341:I1341,,0)</f>
        <v>No</v>
      </c>
    </row>
    <row r="343" spans="1:16" x14ac:dyDescent="0.2">
      <c r="A343" s="2" t="s">
        <v>2414</v>
      </c>
      <c r="B343" s="5">
        <v>43751</v>
      </c>
      <c r="C343" s="2" t="s">
        <v>2415</v>
      </c>
      <c r="D343" t="s">
        <v>6176</v>
      </c>
      <c r="E343" s="2">
        <v>2</v>
      </c>
      <c r="F343" s="2" t="str">
        <f>_xlfn.XLOOKUP(C343,customers!$A$1:$A$1001,customers!B342:B1342,,0)</f>
        <v>Laryssa Benediktovich</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f t="shared" si="15"/>
        <v>17.82</v>
      </c>
      <c r="N343" s="3" t="str">
        <f t="shared" si="16"/>
        <v>Excelsa</v>
      </c>
      <c r="O343" s="4" t="str">
        <f t="shared" si="17"/>
        <v>Light</v>
      </c>
      <c r="P343" t="str">
        <f>_xlfn.XLOOKUP(Orders_Table[[#This Row],[Customer ID]],customers!$A$1:$A$1001,customers!I342:I1342,,0)</f>
        <v>Yes</v>
      </c>
    </row>
    <row r="344" spans="1:16" x14ac:dyDescent="0.2">
      <c r="A344" s="2" t="s">
        <v>2414</v>
      </c>
      <c r="B344" s="5">
        <v>43751</v>
      </c>
      <c r="C344" s="2" t="s">
        <v>2415</v>
      </c>
      <c r="D344" t="s">
        <v>6169</v>
      </c>
      <c r="E344" s="2">
        <v>5</v>
      </c>
      <c r="F344" s="2" t="str">
        <f>_xlfn.XLOOKUP(C344,customers!$A$1:$A$1001,customers!B343:B1343,,0)</f>
        <v>Theo Jacobovitz</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f t="shared" si="15"/>
        <v>38.849999999999994</v>
      </c>
      <c r="N344" s="3" t="str">
        <f t="shared" si="16"/>
        <v>Liberica</v>
      </c>
      <c r="O344" s="4" t="str">
        <f t="shared" si="17"/>
        <v>Dark</v>
      </c>
      <c r="P344" t="str">
        <f>_xlfn.XLOOKUP(Orders_Table[[#This Row],[Customer ID]],customers!$A$1:$A$1001,customers!I343:I1343,,0)</f>
        <v>No</v>
      </c>
    </row>
    <row r="345" spans="1:16" x14ac:dyDescent="0.2">
      <c r="A345" s="2" t="s">
        <v>2424</v>
      </c>
      <c r="B345" s="5">
        <v>43692</v>
      </c>
      <c r="C345" s="2" t="s">
        <v>2425</v>
      </c>
      <c r="D345" t="s">
        <v>6172</v>
      </c>
      <c r="E345" s="2">
        <v>6</v>
      </c>
      <c r="F345" s="2" t="str">
        <f>_xlfn.XLOOKUP(C345,customers!$A$1:$A$1001,customers!B344:B1344,,0)</f>
        <v>Deonne Shortall</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f t="shared" si="15"/>
        <v>32.22</v>
      </c>
      <c r="N345" s="3" t="str">
        <f t="shared" si="16"/>
        <v>Robusta</v>
      </c>
      <c r="O345" s="4" t="str">
        <f t="shared" si="17"/>
        <v>Dark</v>
      </c>
      <c r="P345" t="str">
        <f>_xlfn.XLOOKUP(Orders_Table[[#This Row],[Customer ID]],customers!$A$1:$A$1001,customers!I344:I1344,,0)</f>
        <v>Yes</v>
      </c>
    </row>
    <row r="346" spans="1:16" x14ac:dyDescent="0.2">
      <c r="A346" s="2" t="s">
        <v>2429</v>
      </c>
      <c r="B346" s="5">
        <v>44529</v>
      </c>
      <c r="C346" s="2" t="s">
        <v>2430</v>
      </c>
      <c r="D346" t="s">
        <v>6138</v>
      </c>
      <c r="E346" s="2">
        <v>2</v>
      </c>
      <c r="F346" s="2" t="str">
        <f>_xlfn.XLOOKUP(C346,customers!$A$1:$A$1001,customers!B345:B1345,,0)</f>
        <v>Kevan Grinsted</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f t="shared" si="15"/>
        <v>19.899999999999999</v>
      </c>
      <c r="N346" s="3" t="str">
        <f t="shared" si="16"/>
        <v>Robusta</v>
      </c>
      <c r="O346" s="4" t="str">
        <f t="shared" si="17"/>
        <v>Medium</v>
      </c>
      <c r="P346" t="str">
        <f>_xlfn.XLOOKUP(Orders_Table[[#This Row],[Customer ID]],customers!$A$1:$A$1001,customers!I345:I1345,,0)</f>
        <v>No</v>
      </c>
    </row>
    <row r="347" spans="1:16" x14ac:dyDescent="0.2">
      <c r="A347" s="2" t="s">
        <v>2434</v>
      </c>
      <c r="B347" s="5">
        <v>43849</v>
      </c>
      <c r="C347" s="2" t="s">
        <v>2435</v>
      </c>
      <c r="D347" t="s">
        <v>6179</v>
      </c>
      <c r="E347" s="2">
        <v>5</v>
      </c>
      <c r="F347" s="2" t="str">
        <f>_xlfn.XLOOKUP(C347,customers!$A$1:$A$1001,customers!B346:B1346,,0)</f>
        <v>Francesco Dressel</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f t="shared" si="15"/>
        <v>59.75</v>
      </c>
      <c r="N347" s="3" t="str">
        <f t="shared" si="16"/>
        <v>Robusta</v>
      </c>
      <c r="O347" s="4" t="str">
        <f t="shared" si="17"/>
        <v>Light</v>
      </c>
      <c r="P347" t="str">
        <f>_xlfn.XLOOKUP(Orders_Table[[#This Row],[Customer ID]],customers!$A$1:$A$1001,customers!I346:I1346,,0)</f>
        <v>No</v>
      </c>
    </row>
    <row r="348" spans="1:16" x14ac:dyDescent="0.2">
      <c r="A348" s="2" t="s">
        <v>2440</v>
      </c>
      <c r="B348" s="5">
        <v>44344</v>
      </c>
      <c r="C348" s="2" t="s">
        <v>2441</v>
      </c>
      <c r="D348" t="s">
        <v>6180</v>
      </c>
      <c r="E348" s="2">
        <v>3</v>
      </c>
      <c r="F348" s="2" t="str">
        <f>_xlfn.XLOOKUP(C348,customers!$A$1:$A$1001,customers!B347:B1347,,0)</f>
        <v>Ambrosio Weinmann</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f t="shared" si="15"/>
        <v>23.31</v>
      </c>
      <c r="N348" s="3" t="str">
        <f t="shared" si="16"/>
        <v>Arabica</v>
      </c>
      <c r="O348" s="4" t="str">
        <f t="shared" si="17"/>
        <v>Light</v>
      </c>
      <c r="P348" t="str">
        <f>_xlfn.XLOOKUP(Orders_Table[[#This Row],[Customer ID]],customers!$A$1:$A$1001,customers!I347:I1347,,0)</f>
        <v>No</v>
      </c>
    </row>
    <row r="349" spans="1:16" x14ac:dyDescent="0.2">
      <c r="A349" s="2" t="s">
        <v>2446</v>
      </c>
      <c r="B349" s="5">
        <v>44576</v>
      </c>
      <c r="C349" s="2" t="s">
        <v>2447</v>
      </c>
      <c r="D349" t="s">
        <v>6162</v>
      </c>
      <c r="E349" s="2">
        <v>3</v>
      </c>
      <c r="F349" s="2" t="str">
        <f>_xlfn.XLOOKUP(C349,customers!$A$1:$A$1001,customers!B348:B1348,,0)</f>
        <v>Roxie Deaconson</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f t="shared" si="15"/>
        <v>43.650000000000006</v>
      </c>
      <c r="N349" s="3" t="str">
        <f t="shared" si="16"/>
        <v>Liberica</v>
      </c>
      <c r="O349" s="4" t="str">
        <f t="shared" si="17"/>
        <v>Medium</v>
      </c>
      <c r="P349" t="str">
        <f>_xlfn.XLOOKUP(Orders_Table[[#This Row],[Customer ID]],customers!$A$1:$A$1001,customers!I348:I1348,,0)</f>
        <v>No</v>
      </c>
    </row>
    <row r="350" spans="1:16" x14ac:dyDescent="0.2">
      <c r="A350" s="2" t="s">
        <v>2452</v>
      </c>
      <c r="B350" s="5">
        <v>43803</v>
      </c>
      <c r="C350" s="2" t="s">
        <v>2453</v>
      </c>
      <c r="D350" t="s">
        <v>6148</v>
      </c>
      <c r="E350" s="2">
        <v>6</v>
      </c>
      <c r="F350" s="2" t="str">
        <f>_xlfn.XLOOKUP(C350,customers!$A$1:$A$1001,customers!B349:B1349,,0)</f>
        <v>Johna Bluck</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f t="shared" si="15"/>
        <v>204.92999999999995</v>
      </c>
      <c r="N350" s="3" t="str">
        <f t="shared" si="16"/>
        <v>Excelsa</v>
      </c>
      <c r="O350" s="4" t="str">
        <f t="shared" si="17"/>
        <v>Light</v>
      </c>
      <c r="P350" t="str">
        <f>_xlfn.XLOOKUP(Orders_Table[[#This Row],[Customer ID]],customers!$A$1:$A$1001,customers!I349:I1349,,0)</f>
        <v>No</v>
      </c>
    </row>
    <row r="351" spans="1:16" x14ac:dyDescent="0.2">
      <c r="A351" s="2" t="s">
        <v>2458</v>
      </c>
      <c r="B351" s="5">
        <v>44743</v>
      </c>
      <c r="C351" s="2" t="s">
        <v>2459</v>
      </c>
      <c r="D351" t="s">
        <v>6178</v>
      </c>
      <c r="E351" s="2">
        <v>4</v>
      </c>
      <c r="F351" s="2" t="str">
        <f>_xlfn.XLOOKUP(C351,customers!$A$1:$A$1001,customers!B350:B1350,,0)</f>
        <v>Jimmy Dymoke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f t="shared" si="15"/>
        <v>14.339999999999998</v>
      </c>
      <c r="N351" s="3" t="str">
        <f t="shared" si="16"/>
        <v>Robusta</v>
      </c>
      <c r="O351" s="4" t="str">
        <f t="shared" si="17"/>
        <v>Light</v>
      </c>
      <c r="P351" t="str">
        <f>_xlfn.XLOOKUP(Orders_Table[[#This Row],[Customer ID]],customers!$A$1:$A$1001,customers!I350:I1350,,0)</f>
        <v>No</v>
      </c>
    </row>
    <row r="352" spans="1:16" x14ac:dyDescent="0.2">
      <c r="A352" s="2" t="s">
        <v>2464</v>
      </c>
      <c r="B352" s="5">
        <v>43592</v>
      </c>
      <c r="C352" s="2" t="s">
        <v>2465</v>
      </c>
      <c r="D352" t="s">
        <v>6158</v>
      </c>
      <c r="E352" s="2">
        <v>4</v>
      </c>
      <c r="F352" s="2" t="str">
        <f>_xlfn.XLOOKUP(C352,customers!$A$1:$A$1001,customers!B351:B1351,,0)</f>
        <v>Barrett Gudde</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f t="shared" si="15"/>
        <v>23.88</v>
      </c>
      <c r="N352" s="3" t="str">
        <f t="shared" si="16"/>
        <v>Arabica</v>
      </c>
      <c r="O352" s="4" t="str">
        <f t="shared" si="17"/>
        <v>Dark</v>
      </c>
      <c r="P352" t="str">
        <f>_xlfn.XLOOKUP(Orders_Table[[#This Row],[Customer ID]],customers!$A$1:$A$1001,customers!I351:I1351,,0)</f>
        <v>No</v>
      </c>
    </row>
    <row r="353" spans="1:16" x14ac:dyDescent="0.2">
      <c r="A353" s="2" t="s">
        <v>2470</v>
      </c>
      <c r="B353" s="5">
        <v>44066</v>
      </c>
      <c r="C353" s="2" t="s">
        <v>2471</v>
      </c>
      <c r="D353" t="s">
        <v>6155</v>
      </c>
      <c r="E353" s="2">
        <v>2</v>
      </c>
      <c r="F353" s="2" t="str">
        <f>_xlfn.XLOOKUP(C353,customers!$A$1:$A$1001,customers!B352:B1352,,0)</f>
        <v>Vivyan Dunning</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f t="shared" si="15"/>
        <v>22.5</v>
      </c>
      <c r="N353" s="3" t="str">
        <f t="shared" si="16"/>
        <v>Arabica</v>
      </c>
      <c r="O353" s="4" t="str">
        <f t="shared" si="17"/>
        <v>Medium</v>
      </c>
      <c r="P353" t="str">
        <f>_xlfn.XLOOKUP(Orders_Table[[#This Row],[Customer ID]],customers!$A$1:$A$1001,customers!I352:I1352,,0)</f>
        <v>Yes</v>
      </c>
    </row>
    <row r="354" spans="1:16" x14ac:dyDescent="0.2">
      <c r="A354" s="2" t="s">
        <v>2476</v>
      </c>
      <c r="B354" s="5">
        <v>43984</v>
      </c>
      <c r="C354" s="2" t="s">
        <v>2331</v>
      </c>
      <c r="D354" t="s">
        <v>6144</v>
      </c>
      <c r="E354" s="2">
        <v>5</v>
      </c>
      <c r="F354" s="2" t="str">
        <f>_xlfn.XLOOKUP(C354,customers!$A$1:$A$1001,customers!B353:B1353,,0)</f>
        <v>Milty Middis</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f t="shared" si="15"/>
        <v>36.450000000000003</v>
      </c>
      <c r="N354" s="3" t="str">
        <f t="shared" si="16"/>
        <v>Excelsa</v>
      </c>
      <c r="O354" s="4" t="str">
        <f t="shared" si="17"/>
        <v>Dark</v>
      </c>
      <c r="P354" t="str">
        <f>_xlfn.XLOOKUP(Orders_Table[[#This Row],[Customer ID]],customers!$A$1:$A$1001,customers!I353:I1353,,0)</f>
        <v>Yes</v>
      </c>
    </row>
    <row r="355" spans="1:16" x14ac:dyDescent="0.2">
      <c r="A355" s="2" t="s">
        <v>2482</v>
      </c>
      <c r="B355" s="5">
        <v>43860</v>
      </c>
      <c r="C355" s="2" t="s">
        <v>2483</v>
      </c>
      <c r="D355" t="s">
        <v>6157</v>
      </c>
      <c r="E355" s="2">
        <v>4</v>
      </c>
      <c r="F355" s="2" t="str">
        <f>_xlfn.XLOOKUP(C355,customers!$A$1:$A$1001,customers!B354:B1354,,0)</f>
        <v>Barrie Fallowes</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f t="shared" si="15"/>
        <v>27</v>
      </c>
      <c r="N355" s="3" t="str">
        <f t="shared" si="16"/>
        <v>Arabica</v>
      </c>
      <c r="O355" s="4" t="str">
        <f t="shared" si="17"/>
        <v>Medium</v>
      </c>
      <c r="P355" t="str">
        <f>_xlfn.XLOOKUP(Orders_Table[[#This Row],[Customer ID]],customers!$A$1:$A$1001,customers!I354:I1354,,0)</f>
        <v>No</v>
      </c>
    </row>
    <row r="356" spans="1:16" x14ac:dyDescent="0.2">
      <c r="A356" s="2" t="s">
        <v>2487</v>
      </c>
      <c r="B356" s="5">
        <v>43876</v>
      </c>
      <c r="C356" s="2" t="s">
        <v>2488</v>
      </c>
      <c r="D356" t="s">
        <v>6175</v>
      </c>
      <c r="E356" s="2">
        <v>6</v>
      </c>
      <c r="F356" s="2" t="str">
        <f>_xlfn.XLOOKUP(C356,customers!$A$1:$A$1001,customers!B355:B1355,,0)</f>
        <v>Shelli De Banke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f t="shared" si="15"/>
        <v>155.24999999999997</v>
      </c>
      <c r="N356" s="3" t="str">
        <f t="shared" si="16"/>
        <v>Arabica</v>
      </c>
      <c r="O356" s="4" t="str">
        <f t="shared" si="17"/>
        <v>Medium</v>
      </c>
      <c r="P356" t="str">
        <f>_xlfn.XLOOKUP(Orders_Table[[#This Row],[Customer ID]],customers!$A$1:$A$1001,customers!I355:I1355,,0)</f>
        <v>Yes</v>
      </c>
    </row>
    <row r="357" spans="1:16" x14ac:dyDescent="0.2">
      <c r="A357" s="2" t="s">
        <v>2492</v>
      </c>
      <c r="B357" s="5">
        <v>44358</v>
      </c>
      <c r="C357" s="2" t="s">
        <v>2493</v>
      </c>
      <c r="D357" t="s">
        <v>6168</v>
      </c>
      <c r="E357" s="2">
        <v>5</v>
      </c>
      <c r="F357" s="2" t="str">
        <f>_xlfn.XLOOKUP(C357,customers!$A$1:$A$1001,customers!B356:B1356,,0)</f>
        <v>Stearne Count</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f t="shared" si="15"/>
        <v>114.42499999999998</v>
      </c>
      <c r="N357" s="3" t="str">
        <f t="shared" si="16"/>
        <v>Arabica</v>
      </c>
      <c r="O357" s="4" t="str">
        <f t="shared" si="17"/>
        <v>Dark</v>
      </c>
      <c r="P357" t="str">
        <f>_xlfn.XLOOKUP(Orders_Table[[#This Row],[Customer ID]],customers!$A$1:$A$1001,customers!I356:I1356,,0)</f>
        <v>No</v>
      </c>
    </row>
    <row r="358" spans="1:16" x14ac:dyDescent="0.2">
      <c r="A358" s="2" t="s">
        <v>2498</v>
      </c>
      <c r="B358" s="5">
        <v>44631</v>
      </c>
      <c r="C358" s="2" t="s">
        <v>2499</v>
      </c>
      <c r="D358" t="s">
        <v>6143</v>
      </c>
      <c r="E358" s="2">
        <v>4</v>
      </c>
      <c r="F358" s="2" t="str">
        <f>_xlfn.XLOOKUP(C358,customers!$A$1:$A$1001,customers!B357:B1357,,0)</f>
        <v>Silas Deehan</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f t="shared" si="15"/>
        <v>51.8</v>
      </c>
      <c r="N358" s="3" t="str">
        <f t="shared" si="16"/>
        <v>Liberica</v>
      </c>
      <c r="O358" s="4" t="str">
        <f t="shared" si="17"/>
        <v>Dark</v>
      </c>
      <c r="P358" t="str">
        <f>_xlfn.XLOOKUP(Orders_Table[[#This Row],[Customer ID]],customers!$A$1:$A$1001,customers!I357:I1357,,0)</f>
        <v>No</v>
      </c>
    </row>
    <row r="359" spans="1:16" x14ac:dyDescent="0.2">
      <c r="A359" s="2" t="s">
        <v>2504</v>
      </c>
      <c r="B359" s="5">
        <v>44448</v>
      </c>
      <c r="C359" s="2" t="s">
        <v>2505</v>
      </c>
      <c r="D359" t="s">
        <v>6175</v>
      </c>
      <c r="E359" s="2">
        <v>6</v>
      </c>
      <c r="F359" s="2" t="str">
        <f>_xlfn.XLOOKUP(C359,customers!$A$1:$A$1001,customers!B358:B1358,,0)</f>
        <v>Alon Pllu</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f t="shared" si="15"/>
        <v>155.24999999999997</v>
      </c>
      <c r="N359" s="3" t="str">
        <f t="shared" si="16"/>
        <v>Arabica</v>
      </c>
      <c r="O359" s="4" t="str">
        <f t="shared" si="17"/>
        <v>Medium</v>
      </c>
      <c r="P359" t="str">
        <f>_xlfn.XLOOKUP(Orders_Table[[#This Row],[Customer ID]],customers!$A$1:$A$1001,customers!I358:I1358,,0)</f>
        <v>Yes</v>
      </c>
    </row>
    <row r="360" spans="1:16" x14ac:dyDescent="0.2">
      <c r="A360" s="2" t="s">
        <v>2509</v>
      </c>
      <c r="B360" s="5">
        <v>43599</v>
      </c>
      <c r="C360" s="2" t="s">
        <v>2510</v>
      </c>
      <c r="D360" t="s">
        <v>6182</v>
      </c>
      <c r="E360" s="2">
        <v>1</v>
      </c>
      <c r="F360" s="2" t="str">
        <f>_xlfn.XLOOKUP(C360,customers!$A$1:$A$1001,customers!B359:B1359,,0)</f>
        <v>Selestina Greedyer</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f t="shared" si="15"/>
        <v>29.784999999999997</v>
      </c>
      <c r="N360" s="3" t="str">
        <f t="shared" si="16"/>
        <v>Arabica</v>
      </c>
      <c r="O360" s="4" t="str">
        <f t="shared" si="17"/>
        <v>Light</v>
      </c>
      <c r="P360" t="str">
        <f>_xlfn.XLOOKUP(Orders_Table[[#This Row],[Customer ID]],customers!$A$1:$A$1001,customers!I359:I1359,,0)</f>
        <v>No</v>
      </c>
    </row>
    <row r="361" spans="1:16" x14ac:dyDescent="0.2">
      <c r="A361" s="2" t="s">
        <v>2515</v>
      </c>
      <c r="B361" s="5">
        <v>43563</v>
      </c>
      <c r="C361" s="2" t="s">
        <v>2516</v>
      </c>
      <c r="D361" t="s">
        <v>6178</v>
      </c>
      <c r="E361" s="2">
        <v>6</v>
      </c>
      <c r="F361" s="2" t="str">
        <f>_xlfn.XLOOKUP(C361,customers!$A$1:$A$1001,customers!B360:B1360,,0)</f>
        <v>Darice Heaford</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f t="shared" si="15"/>
        <v>21.509999999999998</v>
      </c>
      <c r="N361" s="3" t="str">
        <f t="shared" si="16"/>
        <v>Robusta</v>
      </c>
      <c r="O361" s="4" t="str">
        <f t="shared" si="17"/>
        <v>Light</v>
      </c>
      <c r="P361" t="str">
        <f>_xlfn.XLOOKUP(Orders_Table[[#This Row],[Customer ID]],customers!$A$1:$A$1001,customers!I360:I1360,,0)</f>
        <v>No</v>
      </c>
    </row>
    <row r="362" spans="1:16" x14ac:dyDescent="0.2">
      <c r="A362" s="2" t="s">
        <v>2521</v>
      </c>
      <c r="B362" s="5">
        <v>44058</v>
      </c>
      <c r="C362" s="2" t="s">
        <v>2522</v>
      </c>
      <c r="D362" t="s">
        <v>6149</v>
      </c>
      <c r="E362" s="2">
        <v>2</v>
      </c>
      <c r="F362" s="2" t="str">
        <f>_xlfn.XLOOKUP(C362,customers!$A$1:$A$1001,customers!B361:B1361,,0)</f>
        <v>Reynolds Crookshanks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f t="shared" si="15"/>
        <v>41.169999999999995</v>
      </c>
      <c r="N362" s="3" t="str">
        <f t="shared" si="16"/>
        <v>Robusta</v>
      </c>
      <c r="O362" s="4" t="str">
        <f t="shared" si="17"/>
        <v>Dark</v>
      </c>
      <c r="P362" t="str">
        <f>_xlfn.XLOOKUP(Orders_Table[[#This Row],[Customer ID]],customers!$A$1:$A$1001,customers!I361:I1361,,0)</f>
        <v>Yes</v>
      </c>
    </row>
    <row r="363" spans="1:16" x14ac:dyDescent="0.2">
      <c r="A363" s="2" t="s">
        <v>2521</v>
      </c>
      <c r="B363" s="5">
        <v>44058</v>
      </c>
      <c r="C363" s="2" t="s">
        <v>2522</v>
      </c>
      <c r="D363" t="s">
        <v>6146</v>
      </c>
      <c r="E363" s="2">
        <v>1</v>
      </c>
      <c r="F363" s="2" t="str">
        <f>_xlfn.XLOOKUP(C363,customers!$A$1:$A$1001,customers!B362:B1362,,0)</f>
        <v>Niels Leake</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f t="shared" si="15"/>
        <v>5.97</v>
      </c>
      <c r="N363" s="3" t="str">
        <f t="shared" si="16"/>
        <v>Robusta</v>
      </c>
      <c r="O363" s="4" t="str">
        <f t="shared" si="17"/>
        <v>Medium</v>
      </c>
      <c r="P363" t="str">
        <f>_xlfn.XLOOKUP(Orders_Table[[#This Row],[Customer ID]],customers!$A$1:$A$1001,customers!I362:I1362,,0)</f>
        <v>Yes</v>
      </c>
    </row>
    <row r="364" spans="1:16" x14ac:dyDescent="0.2">
      <c r="A364" s="2" t="s">
        <v>2532</v>
      </c>
      <c r="B364" s="5">
        <v>44686</v>
      </c>
      <c r="C364" s="2" t="s">
        <v>2533</v>
      </c>
      <c r="D364" t="s">
        <v>6171</v>
      </c>
      <c r="E364" s="2">
        <v>5</v>
      </c>
      <c r="F364" s="2" t="str">
        <f>_xlfn.XLOOKUP(C364,customers!$A$1:$A$1001,customers!B363:B1363,,0)</f>
        <v>Nico Hubert</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f t="shared" si="15"/>
        <v>74.25</v>
      </c>
      <c r="N364" s="3" t="str">
        <f t="shared" si="16"/>
        <v>Excelsa</v>
      </c>
      <c r="O364" s="4" t="str">
        <f t="shared" si="17"/>
        <v>Light</v>
      </c>
      <c r="P364" t="str">
        <f>_xlfn.XLOOKUP(Orders_Table[[#This Row],[Customer ID]],customers!$A$1:$A$1001,customers!I363:I1363,,0)</f>
        <v>Yes</v>
      </c>
    </row>
    <row r="365" spans="1:16" x14ac:dyDescent="0.2">
      <c r="A365" s="2" t="s">
        <v>2538</v>
      </c>
      <c r="B365" s="5">
        <v>44282</v>
      </c>
      <c r="C365" s="2" t="s">
        <v>2539</v>
      </c>
      <c r="D365" t="s">
        <v>6162</v>
      </c>
      <c r="E365" s="2">
        <v>6</v>
      </c>
      <c r="F365" s="2" t="str">
        <f>_xlfn.XLOOKUP(C365,customers!$A$1:$A$1001,customers!B364:B1364,,0)</f>
        <v>Derrek Allpress</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f t="shared" si="15"/>
        <v>87.300000000000011</v>
      </c>
      <c r="N365" s="3" t="str">
        <f t="shared" si="16"/>
        <v>Liberica</v>
      </c>
      <c r="O365" s="4" t="str">
        <f t="shared" si="17"/>
        <v>Medium</v>
      </c>
      <c r="P365" t="str">
        <f>_xlfn.XLOOKUP(Orders_Table[[#This Row],[Customer ID]],customers!$A$1:$A$1001,customers!I364:I1364,,0)</f>
        <v>No</v>
      </c>
    </row>
    <row r="366" spans="1:16" x14ac:dyDescent="0.2">
      <c r="A366" s="2" t="s">
        <v>2543</v>
      </c>
      <c r="B366" s="5">
        <v>43582</v>
      </c>
      <c r="C366" s="2" t="s">
        <v>2544</v>
      </c>
      <c r="D366" t="s">
        <v>6183</v>
      </c>
      <c r="E366" s="2">
        <v>6</v>
      </c>
      <c r="F366" s="2" t="str">
        <f>_xlfn.XLOOKUP(C366,customers!$A$1:$A$1001,customers!B365:B1365,,0)</f>
        <v>Rochette Huscroft</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f t="shared" si="15"/>
        <v>72.900000000000006</v>
      </c>
      <c r="N366" s="3" t="str">
        <f t="shared" si="16"/>
        <v>Excelsa</v>
      </c>
      <c r="O366" s="4" t="str">
        <f t="shared" si="17"/>
        <v>Dark</v>
      </c>
      <c r="P366" t="str">
        <f>_xlfn.XLOOKUP(Orders_Table[[#This Row],[Customer ID]],customers!$A$1:$A$1001,customers!I365:I1365,,0)</f>
        <v>Yes</v>
      </c>
    </row>
    <row r="367" spans="1:16" x14ac:dyDescent="0.2">
      <c r="A367" s="2" t="s">
        <v>2549</v>
      </c>
      <c r="B367" s="5">
        <v>44464</v>
      </c>
      <c r="C367" s="2" t="s">
        <v>2550</v>
      </c>
      <c r="D367" t="s">
        <v>6169</v>
      </c>
      <c r="E367" s="2">
        <v>1</v>
      </c>
      <c r="F367" s="2" t="str">
        <f>_xlfn.XLOOKUP(C367,customers!$A$1:$A$1001,customers!B366:B1366,,0)</f>
        <v>Andie Rudram</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f t="shared" si="15"/>
        <v>7.77</v>
      </c>
      <c r="N367" s="3" t="str">
        <f t="shared" si="16"/>
        <v>Liberica</v>
      </c>
      <c r="O367" s="4" t="str">
        <f t="shared" si="17"/>
        <v>Dark</v>
      </c>
      <c r="P367" t="str">
        <f>_xlfn.XLOOKUP(Orders_Table[[#This Row],[Customer ID]],customers!$A$1:$A$1001,customers!I366:I1366,,0)</f>
        <v>No</v>
      </c>
    </row>
    <row r="368" spans="1:16" x14ac:dyDescent="0.2">
      <c r="A368" s="2" t="s">
        <v>2554</v>
      </c>
      <c r="B368" s="5">
        <v>43874</v>
      </c>
      <c r="C368" s="2" t="s">
        <v>2555</v>
      </c>
      <c r="D368" t="s">
        <v>6144</v>
      </c>
      <c r="E368" s="2">
        <v>6</v>
      </c>
      <c r="F368" s="2" t="str">
        <f>_xlfn.XLOOKUP(C368,customers!$A$1:$A$1001,customers!B367:B1367,,0)</f>
        <v>Jacquelyn Maha</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f t="shared" si="15"/>
        <v>43.74</v>
      </c>
      <c r="N368" s="3" t="str">
        <f t="shared" si="16"/>
        <v>Excelsa</v>
      </c>
      <c r="O368" s="4" t="str">
        <f t="shared" si="17"/>
        <v>Dark</v>
      </c>
      <c r="P368" t="str">
        <f>_xlfn.XLOOKUP(Orders_Table[[#This Row],[Customer ID]],customers!$A$1:$A$1001,customers!I367:I1367,,0)</f>
        <v>No</v>
      </c>
    </row>
    <row r="369" spans="1:16" x14ac:dyDescent="0.2">
      <c r="A369" s="2" t="s">
        <v>2559</v>
      </c>
      <c r="B369" s="5">
        <v>44393</v>
      </c>
      <c r="C369" s="2" t="s">
        <v>2560</v>
      </c>
      <c r="D369" t="s">
        <v>6159</v>
      </c>
      <c r="E369" s="2">
        <v>2</v>
      </c>
      <c r="F369" s="2" t="str">
        <f>_xlfn.XLOOKUP(C369,customers!$A$1:$A$1001,customers!B368:B1368,,0)</f>
        <v>Alica Kift</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f t="shared" si="15"/>
        <v>8.73</v>
      </c>
      <c r="N369" s="3" t="str">
        <f t="shared" si="16"/>
        <v>Liberica</v>
      </c>
      <c r="O369" s="4" t="str">
        <f t="shared" si="17"/>
        <v>Medium</v>
      </c>
      <c r="P369" t="str">
        <f>_xlfn.XLOOKUP(Orders_Table[[#This Row],[Customer ID]],customers!$A$1:$A$1001,customers!I368:I1368,,0)</f>
        <v>No</v>
      </c>
    </row>
    <row r="370" spans="1:16" x14ac:dyDescent="0.2">
      <c r="A370" s="2" t="s">
        <v>2563</v>
      </c>
      <c r="B370" s="5">
        <v>44692</v>
      </c>
      <c r="C370" s="2" t="s">
        <v>2564</v>
      </c>
      <c r="D370" t="s">
        <v>6166</v>
      </c>
      <c r="E370" s="2">
        <v>2</v>
      </c>
      <c r="F370" s="2" t="str">
        <f>_xlfn.XLOOKUP(C370,customers!$A$1:$A$1001,customers!B369:B1369,,0)</f>
        <v>Jarret Toye</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f t="shared" si="15"/>
        <v>63.249999999999993</v>
      </c>
      <c r="N370" s="3" t="str">
        <f t="shared" si="16"/>
        <v>Excelsa</v>
      </c>
      <c r="O370" s="4" t="str">
        <f t="shared" si="17"/>
        <v>Medium</v>
      </c>
      <c r="P370" t="str">
        <f>_xlfn.XLOOKUP(Orders_Table[[#This Row],[Customer ID]],customers!$A$1:$A$1001,customers!I369:I1369,,0)</f>
        <v>Yes</v>
      </c>
    </row>
    <row r="371" spans="1:16" x14ac:dyDescent="0.2">
      <c r="A371" s="2" t="s">
        <v>2569</v>
      </c>
      <c r="B371" s="5">
        <v>43500</v>
      </c>
      <c r="C371" s="2" t="s">
        <v>2570</v>
      </c>
      <c r="D371" t="s">
        <v>6176</v>
      </c>
      <c r="E371" s="2">
        <v>1</v>
      </c>
      <c r="F371" s="2" t="str">
        <f>_xlfn.XLOOKUP(C371,customers!$A$1:$A$1001,customers!B370:B1370,,0)</f>
        <v>Natal Vigrass</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f t="shared" si="15"/>
        <v>8.91</v>
      </c>
      <c r="N371" s="3" t="str">
        <f t="shared" si="16"/>
        <v>Excelsa</v>
      </c>
      <c r="O371" s="4" t="str">
        <f t="shared" si="17"/>
        <v>Light</v>
      </c>
      <c r="P371" t="str">
        <f>_xlfn.XLOOKUP(Orders_Table[[#This Row],[Customer ID]],customers!$A$1:$A$1001,customers!I370:I1370,,0)</f>
        <v>No</v>
      </c>
    </row>
    <row r="372" spans="1:16" x14ac:dyDescent="0.2">
      <c r="A372" s="2" t="s">
        <v>2573</v>
      </c>
      <c r="B372" s="5">
        <v>43501</v>
      </c>
      <c r="C372" s="2" t="s">
        <v>2574</v>
      </c>
      <c r="D372" t="s">
        <v>6183</v>
      </c>
      <c r="E372" s="2">
        <v>2</v>
      </c>
      <c r="F372" s="2" t="str">
        <f>_xlfn.XLOOKUP(C372,customers!$A$1:$A$1001,customers!B371:B1371,,0)</f>
        <v>Kandace Cragell</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f t="shared" si="15"/>
        <v>24.3</v>
      </c>
      <c r="N372" s="3" t="str">
        <f t="shared" si="16"/>
        <v>Excelsa</v>
      </c>
      <c r="O372" s="4" t="str">
        <f t="shared" si="17"/>
        <v>Dark</v>
      </c>
      <c r="P372" t="str">
        <f>_xlfn.XLOOKUP(Orders_Table[[#This Row],[Customer ID]],customers!$A$1:$A$1001,customers!I371:I1371,,0)</f>
        <v>No</v>
      </c>
    </row>
    <row r="373" spans="1:16" x14ac:dyDescent="0.2">
      <c r="A373" s="2" t="s">
        <v>2579</v>
      </c>
      <c r="B373" s="5">
        <v>44705</v>
      </c>
      <c r="C373" s="2" t="s">
        <v>2580</v>
      </c>
      <c r="D373" t="s">
        <v>6180</v>
      </c>
      <c r="E373" s="2">
        <v>6</v>
      </c>
      <c r="F373" s="2" t="str">
        <f>_xlfn.XLOOKUP(C373,customers!$A$1:$A$1001,customers!B372:B1372,,0)</f>
        <v>Reese Lidgey</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f t="shared" si="15"/>
        <v>46.62</v>
      </c>
      <c r="N373" s="3" t="str">
        <f t="shared" si="16"/>
        <v>Arabica</v>
      </c>
      <c r="O373" s="4" t="str">
        <f t="shared" si="17"/>
        <v>Light</v>
      </c>
      <c r="P373" t="str">
        <f>_xlfn.XLOOKUP(Orders_Table[[#This Row],[Customer ID]],customers!$A$1:$A$1001,customers!I372:I1372,,0)</f>
        <v>No</v>
      </c>
    </row>
    <row r="374" spans="1:16" x14ac:dyDescent="0.2">
      <c r="A374" s="2" t="s">
        <v>2585</v>
      </c>
      <c r="B374" s="5">
        <v>44108</v>
      </c>
      <c r="C374" s="2" t="s">
        <v>2586</v>
      </c>
      <c r="D374" t="s">
        <v>6173</v>
      </c>
      <c r="E374" s="2">
        <v>6</v>
      </c>
      <c r="F374" s="2" t="str">
        <f>_xlfn.XLOOKUP(C374,customers!$A$1:$A$1001,customers!B373:B1373,,0)</f>
        <v>Samuele Klaaassen</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f t="shared" si="15"/>
        <v>43.019999999999996</v>
      </c>
      <c r="N374" s="3" t="str">
        <f t="shared" si="16"/>
        <v>Robusta</v>
      </c>
      <c r="O374" s="4" t="str">
        <f t="shared" si="17"/>
        <v>Light</v>
      </c>
      <c r="P374" t="str">
        <f>_xlfn.XLOOKUP(Orders_Table[[#This Row],[Customer ID]],customers!$A$1:$A$1001,customers!I373:I1373,,0)</f>
        <v>Yes</v>
      </c>
    </row>
    <row r="375" spans="1:16" x14ac:dyDescent="0.2">
      <c r="A375" s="2" t="s">
        <v>2591</v>
      </c>
      <c r="B375" s="5">
        <v>44742</v>
      </c>
      <c r="C375" s="2" t="s">
        <v>2592</v>
      </c>
      <c r="D375" t="s">
        <v>6158</v>
      </c>
      <c r="E375" s="2">
        <v>3</v>
      </c>
      <c r="F375" s="2" t="str">
        <f>_xlfn.XLOOKUP(C375,customers!$A$1:$A$1001,customers!B374:B1374,,0)</f>
        <v>Hussein Olliff</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f t="shared" si="15"/>
        <v>17.91</v>
      </c>
      <c r="N375" s="3" t="str">
        <f t="shared" si="16"/>
        <v>Arabica</v>
      </c>
      <c r="O375" s="4" t="str">
        <f t="shared" si="17"/>
        <v>Dark</v>
      </c>
      <c r="P375" t="str">
        <f>_xlfn.XLOOKUP(Orders_Table[[#This Row],[Customer ID]],customers!$A$1:$A$1001,customers!I374:I1374,,0)</f>
        <v>No</v>
      </c>
    </row>
    <row r="376" spans="1:16" x14ac:dyDescent="0.2">
      <c r="A376" s="2" t="s">
        <v>2597</v>
      </c>
      <c r="B376" s="5">
        <v>44125</v>
      </c>
      <c r="C376" s="2" t="s">
        <v>2598</v>
      </c>
      <c r="D376" t="s">
        <v>6161</v>
      </c>
      <c r="E376" s="2">
        <v>4</v>
      </c>
      <c r="F376" s="2" t="str">
        <f>_xlfn.XLOOKUP(C376,customers!$A$1:$A$1001,customers!B375:B1375,,0)</f>
        <v>Felita Eshmade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f t="shared" si="15"/>
        <v>38.04</v>
      </c>
      <c r="N376" s="3" t="str">
        <f t="shared" si="16"/>
        <v>Liberica</v>
      </c>
      <c r="O376" s="4" t="str">
        <f t="shared" si="17"/>
        <v>Light</v>
      </c>
      <c r="P376" t="str">
        <f>_xlfn.XLOOKUP(Orders_Table[[#This Row],[Customer ID]],customers!$A$1:$A$1001,customers!I375:I1375,,0)</f>
        <v>No</v>
      </c>
    </row>
    <row r="377" spans="1:16" x14ac:dyDescent="0.2">
      <c r="A377" s="2" t="s">
        <v>2603</v>
      </c>
      <c r="B377" s="5">
        <v>44120</v>
      </c>
      <c r="C377" s="2" t="s">
        <v>2604</v>
      </c>
      <c r="D377" t="s">
        <v>6152</v>
      </c>
      <c r="E377" s="2">
        <v>2</v>
      </c>
      <c r="F377" s="2" t="str">
        <f>_xlfn.XLOOKUP(C377,customers!$A$1:$A$1001,customers!B376:B1376,,0)</f>
        <v>Hazel Iacopini</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f t="shared" si="15"/>
        <v>6.75</v>
      </c>
      <c r="N377" s="3" t="str">
        <f t="shared" si="16"/>
        <v>Arabica</v>
      </c>
      <c r="O377" s="4" t="str">
        <f t="shared" si="17"/>
        <v>Medium</v>
      </c>
      <c r="P377" t="str">
        <f>_xlfn.XLOOKUP(Orders_Table[[#This Row],[Customer ID]],customers!$A$1:$A$1001,customers!I376:I1376,,0)</f>
        <v>Yes</v>
      </c>
    </row>
    <row r="378" spans="1:16" x14ac:dyDescent="0.2">
      <c r="A378" s="2" t="s">
        <v>2609</v>
      </c>
      <c r="B378" s="5">
        <v>44097</v>
      </c>
      <c r="C378" s="2" t="s">
        <v>2610</v>
      </c>
      <c r="D378" t="s">
        <v>6146</v>
      </c>
      <c r="E378" s="2">
        <v>1</v>
      </c>
      <c r="F378" s="2" t="str">
        <f>_xlfn.XLOOKUP(C378,customers!$A$1:$A$1001,customers!B377:B1377,,0)</f>
        <v>Bran Sterke</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f t="shared" si="15"/>
        <v>5.97</v>
      </c>
      <c r="N378" s="3" t="str">
        <f t="shared" si="16"/>
        <v>Robusta</v>
      </c>
      <c r="O378" s="4" t="str">
        <f t="shared" si="17"/>
        <v>Medium</v>
      </c>
      <c r="P378" t="str">
        <f>_xlfn.XLOOKUP(Orders_Table[[#This Row],[Customer ID]],customers!$A$1:$A$1001,customers!I377:I1377,,0)</f>
        <v>Yes</v>
      </c>
    </row>
    <row r="379" spans="1:16" x14ac:dyDescent="0.2">
      <c r="A379" s="2" t="s">
        <v>2615</v>
      </c>
      <c r="B379" s="5">
        <v>43532</v>
      </c>
      <c r="C379" s="2" t="s">
        <v>2616</v>
      </c>
      <c r="D379" t="s">
        <v>6163</v>
      </c>
      <c r="E379" s="2">
        <v>3</v>
      </c>
      <c r="F379" s="2" t="str">
        <f>_xlfn.XLOOKUP(C379,customers!$A$1:$A$1001,customers!B378:B1378,,0)</f>
        <v>Philomena Traite</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f t="shared" si="15"/>
        <v>8.0549999999999997</v>
      </c>
      <c r="N379" s="3" t="str">
        <f t="shared" si="16"/>
        <v>Robusta</v>
      </c>
      <c r="O379" s="4" t="str">
        <f t="shared" si="17"/>
        <v>Dark</v>
      </c>
      <c r="P379" t="str">
        <f>_xlfn.XLOOKUP(Orders_Table[[#This Row],[Customer ID]],customers!$A$1:$A$1001,customers!I378:I1378,,0)</f>
        <v>No</v>
      </c>
    </row>
    <row r="380" spans="1:16" x14ac:dyDescent="0.2">
      <c r="A380" s="2" t="s">
        <v>2621</v>
      </c>
      <c r="B380" s="5">
        <v>44377</v>
      </c>
      <c r="C380" s="2" t="s">
        <v>2622</v>
      </c>
      <c r="D380" t="s">
        <v>6180</v>
      </c>
      <c r="E380" s="2">
        <v>3</v>
      </c>
      <c r="F380" s="2" t="str">
        <f>_xlfn.XLOOKUP(C380,customers!$A$1:$A$1001,customers!B379:B1379,,0)</f>
        <v>Fernando Sulman</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f t="shared" si="15"/>
        <v>23.31</v>
      </c>
      <c r="N380" s="3" t="str">
        <f t="shared" si="16"/>
        <v>Arabica</v>
      </c>
      <c r="O380" s="4" t="str">
        <f t="shared" si="17"/>
        <v>Light</v>
      </c>
      <c r="P380" t="str">
        <f>_xlfn.XLOOKUP(Orders_Table[[#This Row],[Customer ID]],customers!$A$1:$A$1001,customers!I379:I1379,,0)</f>
        <v>Yes</v>
      </c>
    </row>
    <row r="381" spans="1:16" x14ac:dyDescent="0.2">
      <c r="A381" s="2" t="s">
        <v>2627</v>
      </c>
      <c r="B381" s="5">
        <v>43690</v>
      </c>
      <c r="C381" s="2" t="s">
        <v>2628</v>
      </c>
      <c r="D381" t="s">
        <v>6173</v>
      </c>
      <c r="E381" s="2">
        <v>6</v>
      </c>
      <c r="F381" s="2" t="str">
        <f>_xlfn.XLOOKUP(C381,customers!$A$1:$A$1001,customers!B380:B1380,,0)</f>
        <v>Lorelei Nardoni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f t="shared" si="15"/>
        <v>43.019999999999996</v>
      </c>
      <c r="N381" s="3" t="str">
        <f t="shared" si="16"/>
        <v>Robusta</v>
      </c>
      <c r="O381" s="4" t="str">
        <f t="shared" si="17"/>
        <v>Light</v>
      </c>
      <c r="P381" t="str">
        <f>_xlfn.XLOOKUP(Orders_Table[[#This Row],[Customer ID]],customers!$A$1:$A$1001,customers!I380:I1380,,0)</f>
        <v>No</v>
      </c>
    </row>
    <row r="382" spans="1:16" x14ac:dyDescent="0.2">
      <c r="A382" s="2" t="s">
        <v>2632</v>
      </c>
      <c r="B382" s="5">
        <v>44249</v>
      </c>
      <c r="C382" s="2" t="s">
        <v>2331</v>
      </c>
      <c r="D382" t="s">
        <v>6169</v>
      </c>
      <c r="E382" s="2">
        <v>3</v>
      </c>
      <c r="F382" s="2" t="str">
        <f>_xlfn.XLOOKUP(C382,customers!$A$1:$A$1001,customers!B381:B1381,,0)</f>
        <v>Barrie Fallowes</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f t="shared" si="15"/>
        <v>23.31</v>
      </c>
      <c r="N382" s="3" t="str">
        <f t="shared" si="16"/>
        <v>Liberica</v>
      </c>
      <c r="O382" s="4" t="str">
        <f t="shared" si="17"/>
        <v>Dark</v>
      </c>
      <c r="P382" t="str">
        <f>_xlfn.XLOOKUP(Orders_Table[[#This Row],[Customer ID]],customers!$A$1:$A$1001,customers!I381:I1381,,0)</f>
        <v>No</v>
      </c>
    </row>
    <row r="383" spans="1:16" x14ac:dyDescent="0.2">
      <c r="A383" s="2" t="s">
        <v>2638</v>
      </c>
      <c r="B383" s="5">
        <v>44646</v>
      </c>
      <c r="C383" s="2" t="s">
        <v>2639</v>
      </c>
      <c r="D383" t="s">
        <v>6154</v>
      </c>
      <c r="E383" s="2">
        <v>5</v>
      </c>
      <c r="F383" s="2" t="str">
        <f>_xlfn.XLOOKUP(C383,customers!$A$1:$A$1001,customers!B382:B1382,,0)</f>
        <v>Sharona Danilchik</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f t="shared" si="15"/>
        <v>14.924999999999999</v>
      </c>
      <c r="N383" s="3" t="str">
        <f t="shared" si="16"/>
        <v>Arabica</v>
      </c>
      <c r="O383" s="4" t="str">
        <f t="shared" si="17"/>
        <v>Dark</v>
      </c>
      <c r="P383" t="str">
        <f>_xlfn.XLOOKUP(Orders_Table[[#This Row],[Customer ID]],customers!$A$1:$A$1001,customers!I382:I1382,,0)</f>
        <v>No</v>
      </c>
    </row>
    <row r="384" spans="1:16" x14ac:dyDescent="0.2">
      <c r="A384" s="2" t="s">
        <v>2644</v>
      </c>
      <c r="B384" s="5">
        <v>43840</v>
      </c>
      <c r="C384" s="2" t="s">
        <v>2645</v>
      </c>
      <c r="D384" t="s">
        <v>6144</v>
      </c>
      <c r="E384" s="2">
        <v>3</v>
      </c>
      <c r="F384" s="2" t="str">
        <f>_xlfn.XLOOKUP(C384,customers!$A$1:$A$1001,customers!B383:B1383,,0)</f>
        <v>Bobby Folomkin</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f t="shared" si="15"/>
        <v>21.87</v>
      </c>
      <c r="N384" s="3" t="str">
        <f t="shared" si="16"/>
        <v>Excelsa</v>
      </c>
      <c r="O384" s="4" t="str">
        <f t="shared" si="17"/>
        <v>Dark</v>
      </c>
      <c r="P384" t="str">
        <f>_xlfn.XLOOKUP(Orders_Table[[#This Row],[Customer ID]],customers!$A$1:$A$1001,customers!I383:I1383,,0)</f>
        <v>Yes</v>
      </c>
    </row>
    <row r="385" spans="1:16" x14ac:dyDescent="0.2">
      <c r="A385" s="2" t="s">
        <v>2650</v>
      </c>
      <c r="B385" s="5">
        <v>43586</v>
      </c>
      <c r="C385" s="2" t="s">
        <v>2651</v>
      </c>
      <c r="D385" t="s">
        <v>6176</v>
      </c>
      <c r="E385" s="2">
        <v>6</v>
      </c>
      <c r="F385" s="2" t="str">
        <f>_xlfn.XLOOKUP(C385,customers!$A$1:$A$1001,customers!B384:B1384,,0)</f>
        <v>Riva De Micoli</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f t="shared" si="15"/>
        <v>53.46</v>
      </c>
      <c r="N385" s="3" t="str">
        <f t="shared" si="16"/>
        <v>Excelsa</v>
      </c>
      <c r="O385" s="4" t="str">
        <f t="shared" si="17"/>
        <v>Light</v>
      </c>
      <c r="P385" t="str">
        <f>_xlfn.XLOOKUP(Orders_Table[[#This Row],[Customer ID]],customers!$A$1:$A$1001,customers!I384:I1384,,0)</f>
        <v>No</v>
      </c>
    </row>
    <row r="386" spans="1:16" x14ac:dyDescent="0.2">
      <c r="A386" s="2" t="s">
        <v>2655</v>
      </c>
      <c r="B386" s="5">
        <v>43870</v>
      </c>
      <c r="C386" s="2" t="s">
        <v>2656</v>
      </c>
      <c r="D386" t="s">
        <v>6182</v>
      </c>
      <c r="E386" s="2">
        <v>4</v>
      </c>
      <c r="F386" s="2" t="str">
        <f>_xlfn.XLOOKUP(C386,customers!$A$1:$A$1001,customers!B385:B1385,,0)</f>
        <v>Krishnah Incogna</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f t="shared" si="15"/>
        <v>119.13999999999999</v>
      </c>
      <c r="N386" s="3" t="str">
        <f t="shared" si="16"/>
        <v>Arabica</v>
      </c>
      <c r="O386" s="4" t="str">
        <f t="shared" si="17"/>
        <v>Light</v>
      </c>
      <c r="P386" t="str">
        <f>_xlfn.XLOOKUP(Orders_Table[[#This Row],[Customer ID]],customers!$A$1:$A$1001,customers!I385:I1385,,0)</f>
        <v>Yes</v>
      </c>
    </row>
    <row r="387" spans="1:16" x14ac:dyDescent="0.2">
      <c r="A387" s="2" t="s">
        <v>2660</v>
      </c>
      <c r="B387" s="5">
        <v>44559</v>
      </c>
      <c r="C387" s="2" t="s">
        <v>2661</v>
      </c>
      <c r="D387" t="s">
        <v>6160</v>
      </c>
      <c r="E387" s="2">
        <v>5</v>
      </c>
      <c r="F387" s="2" t="str">
        <f>_xlfn.XLOOKUP(C387,customers!$A$1:$A$1001,customers!B386:B1386,,0)</f>
        <v>Martie Brimilcombe</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f t="shared" ref="M387:M450" si="18">L387*E387</f>
        <v>43.650000000000006</v>
      </c>
      <c r="N387" s="3" t="str">
        <f t="shared" ref="N387:N450" si="19">IF(I387="Rob","Robusta",IF(I387="Exc","Excelsa",IF(I387="Ara","Arabica",IF(I387="Lib","Liberica",""))))</f>
        <v>Liberica</v>
      </c>
      <c r="O387" s="4" t="str">
        <f t="shared" ref="O387:O450" si="20">IF(J387="M","Medium",IF(J387="L","Light",IF(J387="D","Dark","")))</f>
        <v>Medium</v>
      </c>
      <c r="P387" t="str">
        <f>_xlfn.XLOOKUP(Orders_Table[[#This Row],[Customer ID]],customers!$A$1:$A$1001,customers!I386:I1386,,0)</f>
        <v>No</v>
      </c>
    </row>
    <row r="388" spans="1:16" x14ac:dyDescent="0.2">
      <c r="A388" s="2" t="s">
        <v>2666</v>
      </c>
      <c r="B388" s="5">
        <v>44083</v>
      </c>
      <c r="C388" s="2" t="s">
        <v>2667</v>
      </c>
      <c r="D388" t="s">
        <v>6154</v>
      </c>
      <c r="E388" s="2">
        <v>6</v>
      </c>
      <c r="F388" s="2" t="str">
        <f>_xlfn.XLOOKUP(C388,customers!$A$1:$A$1001,customers!B387:B1387,,0)</f>
        <v>Mellisa Mebes</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f t="shared" si="18"/>
        <v>17.91</v>
      </c>
      <c r="N388" s="3" t="str">
        <f t="shared" si="19"/>
        <v>Arabica</v>
      </c>
      <c r="O388" s="4" t="str">
        <f t="shared" si="20"/>
        <v>Dark</v>
      </c>
      <c r="P388" t="str">
        <f>_xlfn.XLOOKUP(Orders_Table[[#This Row],[Customer ID]],customers!$A$1:$A$1001,customers!I387:I1387,,0)</f>
        <v>No</v>
      </c>
    </row>
    <row r="389" spans="1:16" x14ac:dyDescent="0.2">
      <c r="A389" s="2" t="s">
        <v>2671</v>
      </c>
      <c r="B389" s="5">
        <v>44455</v>
      </c>
      <c r="C389" s="2" t="s">
        <v>2672</v>
      </c>
      <c r="D389" t="s">
        <v>6171</v>
      </c>
      <c r="E389" s="2">
        <v>5</v>
      </c>
      <c r="F389" s="2" t="str">
        <f>_xlfn.XLOOKUP(C389,customers!$A$1:$A$1001,customers!B388:B1388,,0)</f>
        <v>Dorette Hinemoor</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f t="shared" si="18"/>
        <v>74.25</v>
      </c>
      <c r="N389" s="3" t="str">
        <f t="shared" si="19"/>
        <v>Excelsa</v>
      </c>
      <c r="O389" s="4" t="str">
        <f t="shared" si="20"/>
        <v>Light</v>
      </c>
      <c r="P389" t="str">
        <f>_xlfn.XLOOKUP(Orders_Table[[#This Row],[Customer ID]],customers!$A$1:$A$1001,customers!I388:I1388,,0)</f>
        <v>Yes</v>
      </c>
    </row>
    <row r="390" spans="1:16" x14ac:dyDescent="0.2">
      <c r="A390" s="2" t="s">
        <v>2677</v>
      </c>
      <c r="B390" s="5">
        <v>44130</v>
      </c>
      <c r="C390" s="2" t="s">
        <v>2678</v>
      </c>
      <c r="D390" t="s">
        <v>6150</v>
      </c>
      <c r="E390" s="2">
        <v>3</v>
      </c>
      <c r="F390" s="2" t="str">
        <f>_xlfn.XLOOKUP(C390,customers!$A$1:$A$1001,customers!B389:B1389,,0)</f>
        <v>Jule Deehan</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f t="shared" si="18"/>
        <v>11.654999999999999</v>
      </c>
      <c r="N390" s="3" t="str">
        <f t="shared" si="19"/>
        <v>Liberica</v>
      </c>
      <c r="O390" s="4" t="str">
        <f t="shared" si="20"/>
        <v>Dark</v>
      </c>
      <c r="P390" t="str">
        <f>_xlfn.XLOOKUP(Orders_Table[[#This Row],[Customer ID]],customers!$A$1:$A$1001,customers!I389:I1389,,0)</f>
        <v>No</v>
      </c>
    </row>
    <row r="391" spans="1:16" x14ac:dyDescent="0.2">
      <c r="A391" s="2" t="s">
        <v>2683</v>
      </c>
      <c r="B391" s="5">
        <v>43536</v>
      </c>
      <c r="C391" s="2" t="s">
        <v>2684</v>
      </c>
      <c r="D391" t="s">
        <v>6169</v>
      </c>
      <c r="E391" s="2">
        <v>3</v>
      </c>
      <c r="F391" s="2" t="str">
        <f>_xlfn.XLOOKUP(C391,customers!$A$1:$A$1001,customers!B390:B1390,,0)</f>
        <v>Devora Maton</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f t="shared" si="18"/>
        <v>23.31</v>
      </c>
      <c r="N391" s="3" t="str">
        <f t="shared" si="19"/>
        <v>Liberica</v>
      </c>
      <c r="O391" s="4" t="str">
        <f t="shared" si="20"/>
        <v>Dark</v>
      </c>
      <c r="P391" t="str">
        <f>_xlfn.XLOOKUP(Orders_Table[[#This Row],[Customer ID]],customers!$A$1:$A$1001,customers!I390:I1390,,0)</f>
        <v>Yes</v>
      </c>
    </row>
    <row r="392" spans="1:16" x14ac:dyDescent="0.2">
      <c r="A392" s="2" t="s">
        <v>2689</v>
      </c>
      <c r="B392" s="5">
        <v>44245</v>
      </c>
      <c r="C392" s="2" t="s">
        <v>2690</v>
      </c>
      <c r="D392" t="s">
        <v>6144</v>
      </c>
      <c r="E392" s="2">
        <v>2</v>
      </c>
      <c r="F392" s="2" t="str">
        <f>_xlfn.XLOOKUP(C392,customers!$A$1:$A$1001,customers!B391:B1391,,0)</f>
        <v>Verne Dunkerley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f t="shared" si="18"/>
        <v>14.58</v>
      </c>
      <c r="N392" s="3" t="str">
        <f t="shared" si="19"/>
        <v>Excelsa</v>
      </c>
      <c r="O392" s="4" t="str">
        <f t="shared" si="20"/>
        <v>Dark</v>
      </c>
      <c r="P392" t="str">
        <f>_xlfn.XLOOKUP(Orders_Table[[#This Row],[Customer ID]],customers!$A$1:$A$1001,customers!I391:I1391,,0)</f>
        <v>No</v>
      </c>
    </row>
    <row r="393" spans="1:16" x14ac:dyDescent="0.2">
      <c r="A393" s="2" t="s">
        <v>2694</v>
      </c>
      <c r="B393" s="5">
        <v>44133</v>
      </c>
      <c r="C393" s="2" t="s">
        <v>2695</v>
      </c>
      <c r="D393" t="s">
        <v>6157</v>
      </c>
      <c r="E393" s="2">
        <v>2</v>
      </c>
      <c r="F393" s="2" t="str">
        <f>_xlfn.XLOOKUP(C393,customers!$A$1:$A$1001,customers!B392:B1392,,0)</f>
        <v>Adorne Gregoratti</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f t="shared" si="18"/>
        <v>13.5</v>
      </c>
      <c r="N393" s="3" t="str">
        <f t="shared" si="19"/>
        <v>Arabica</v>
      </c>
      <c r="O393" s="4" t="str">
        <f t="shared" si="20"/>
        <v>Medium</v>
      </c>
      <c r="P393" t="str">
        <f>_xlfn.XLOOKUP(Orders_Table[[#This Row],[Customer ID]],customers!$A$1:$A$1001,customers!I392:I1392,,0)</f>
        <v>No</v>
      </c>
    </row>
    <row r="394" spans="1:16" x14ac:dyDescent="0.2">
      <c r="A394" s="2" t="s">
        <v>2699</v>
      </c>
      <c r="B394" s="5">
        <v>44445</v>
      </c>
      <c r="C394" s="2" t="s">
        <v>2700</v>
      </c>
      <c r="D394" t="s">
        <v>6171</v>
      </c>
      <c r="E394" s="2">
        <v>6</v>
      </c>
      <c r="F394" s="2" t="str">
        <f>_xlfn.XLOOKUP(C394,customers!$A$1:$A$1001,customers!B393:B1393,,0)</f>
        <v>Graeme Whitehead</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f t="shared" si="18"/>
        <v>89.1</v>
      </c>
      <c r="N394" s="3" t="str">
        <f t="shared" si="19"/>
        <v>Excelsa</v>
      </c>
      <c r="O394" s="4" t="str">
        <f t="shared" si="20"/>
        <v>Light</v>
      </c>
      <c r="P394" t="str">
        <f>_xlfn.XLOOKUP(Orders_Table[[#This Row],[Customer ID]],customers!$A$1:$A$1001,customers!I393:I1393,,0)</f>
        <v>No</v>
      </c>
    </row>
    <row r="395" spans="1:16" x14ac:dyDescent="0.2">
      <c r="A395" s="2" t="s">
        <v>2699</v>
      </c>
      <c r="B395" s="5">
        <v>44445</v>
      </c>
      <c r="C395" s="2" t="s">
        <v>2700</v>
      </c>
      <c r="D395" t="s">
        <v>6167</v>
      </c>
      <c r="E395" s="2">
        <v>1</v>
      </c>
      <c r="F395" s="2" t="str">
        <f>_xlfn.XLOOKUP(C395,customers!$A$1:$A$1001,customers!B394:B1394,,0)</f>
        <v>Haslett Jodrelle</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f t="shared" si="18"/>
        <v>3.8849999999999998</v>
      </c>
      <c r="N395" s="3" t="str">
        <f t="shared" si="19"/>
        <v>Arabica</v>
      </c>
      <c r="O395" s="4" t="str">
        <f t="shared" si="20"/>
        <v>Light</v>
      </c>
      <c r="P395" t="str">
        <f>_xlfn.XLOOKUP(Orders_Table[[#This Row],[Customer ID]],customers!$A$1:$A$1001,customers!I394:I1394,,0)</f>
        <v>No</v>
      </c>
    </row>
    <row r="396" spans="1:16" x14ac:dyDescent="0.2">
      <c r="A396" s="2" t="s">
        <v>2710</v>
      </c>
      <c r="B396" s="5">
        <v>44083</v>
      </c>
      <c r="C396" s="2" t="s">
        <v>2711</v>
      </c>
      <c r="D396" t="s">
        <v>6142</v>
      </c>
      <c r="E396" s="2">
        <v>4</v>
      </c>
      <c r="F396" s="2" t="str">
        <f>_xlfn.XLOOKUP(C396,customers!$A$1:$A$1001,customers!B395:B1395,,0)</f>
        <v>Kaela Nottram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f t="shared" si="18"/>
        <v>109.93999999999998</v>
      </c>
      <c r="N396" s="3" t="str">
        <f t="shared" si="19"/>
        <v>Robusta</v>
      </c>
      <c r="O396" s="4" t="str">
        <f t="shared" si="20"/>
        <v>Light</v>
      </c>
      <c r="P396" t="str">
        <f>_xlfn.XLOOKUP(Orders_Table[[#This Row],[Customer ID]],customers!$A$1:$A$1001,customers!I395:I1395,,0)</f>
        <v>Yes</v>
      </c>
    </row>
    <row r="397" spans="1:16" x14ac:dyDescent="0.2">
      <c r="A397" s="2" t="s">
        <v>2716</v>
      </c>
      <c r="B397" s="5">
        <v>44465</v>
      </c>
      <c r="C397" s="2" t="s">
        <v>2717</v>
      </c>
      <c r="D397" t="s">
        <v>6169</v>
      </c>
      <c r="E397" s="2">
        <v>6</v>
      </c>
      <c r="F397" s="2" t="str">
        <f>_xlfn.XLOOKUP(C397,customers!$A$1:$A$1001,customers!B396:B1396,,0)</f>
        <v>Silvan McShea</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f t="shared" si="18"/>
        <v>46.62</v>
      </c>
      <c r="N397" s="3" t="str">
        <f t="shared" si="19"/>
        <v>Liberica</v>
      </c>
      <c r="O397" s="4" t="str">
        <f t="shared" si="20"/>
        <v>Dark</v>
      </c>
      <c r="P397" t="str">
        <f>_xlfn.XLOOKUP(Orders_Table[[#This Row],[Customer ID]],customers!$A$1:$A$1001,customers!I396:I1396,,0)</f>
        <v>No</v>
      </c>
    </row>
    <row r="398" spans="1:16" x14ac:dyDescent="0.2">
      <c r="A398" s="2" t="s">
        <v>2721</v>
      </c>
      <c r="B398" s="5">
        <v>44140</v>
      </c>
      <c r="C398" s="2" t="s">
        <v>2722</v>
      </c>
      <c r="D398" t="s">
        <v>6180</v>
      </c>
      <c r="E398" s="2">
        <v>5</v>
      </c>
      <c r="F398" s="2" t="str">
        <f>_xlfn.XLOOKUP(C398,customers!$A$1:$A$1001,customers!B397:B1397,,0)</f>
        <v>Jereme Gippes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f t="shared" si="18"/>
        <v>38.849999999999994</v>
      </c>
      <c r="N398" s="3" t="str">
        <f t="shared" si="19"/>
        <v>Arabica</v>
      </c>
      <c r="O398" s="4" t="str">
        <f t="shared" si="20"/>
        <v>Light</v>
      </c>
      <c r="P398" t="str">
        <f>_xlfn.XLOOKUP(Orders_Table[[#This Row],[Customer ID]],customers!$A$1:$A$1001,customers!I397:I1397,,0)</f>
        <v>Yes</v>
      </c>
    </row>
    <row r="399" spans="1:16" x14ac:dyDescent="0.2">
      <c r="A399" s="2" t="s">
        <v>2727</v>
      </c>
      <c r="B399" s="5">
        <v>43720</v>
      </c>
      <c r="C399" s="2" t="s">
        <v>2728</v>
      </c>
      <c r="D399" t="s">
        <v>6169</v>
      </c>
      <c r="E399" s="2">
        <v>4</v>
      </c>
      <c r="F399" s="2" t="str">
        <f>_xlfn.XLOOKUP(C399,customers!$A$1:$A$1001,customers!B398:B1398,,0)</f>
        <v>Gregorius Trengrove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f t="shared" si="18"/>
        <v>31.08</v>
      </c>
      <c r="N399" s="3" t="str">
        <f t="shared" si="19"/>
        <v>Liberica</v>
      </c>
      <c r="O399" s="4" t="str">
        <f t="shared" si="20"/>
        <v>Dark</v>
      </c>
      <c r="P399" t="str">
        <f>_xlfn.XLOOKUP(Orders_Table[[#This Row],[Customer ID]],customers!$A$1:$A$1001,customers!I398:I1398,,0)</f>
        <v>No</v>
      </c>
    </row>
    <row r="400" spans="1:16" x14ac:dyDescent="0.2">
      <c r="A400" s="2" t="s">
        <v>2733</v>
      </c>
      <c r="B400" s="5">
        <v>43677</v>
      </c>
      <c r="C400" s="2" t="s">
        <v>2734</v>
      </c>
      <c r="D400" t="s">
        <v>6154</v>
      </c>
      <c r="E400" s="2">
        <v>6</v>
      </c>
      <c r="F400" s="2" t="str">
        <f>_xlfn.XLOOKUP(C400,customers!$A$1:$A$1001,customers!B399:B1399,,0)</f>
        <v>Merell Zanazzi</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f t="shared" si="18"/>
        <v>17.91</v>
      </c>
      <c r="N400" s="3" t="str">
        <f t="shared" si="19"/>
        <v>Arabica</v>
      </c>
      <c r="O400" s="4" t="str">
        <f t="shared" si="20"/>
        <v>Dark</v>
      </c>
      <c r="P400" t="str">
        <f>_xlfn.XLOOKUP(Orders_Table[[#This Row],[Customer ID]],customers!$A$1:$A$1001,customers!I399:I1399,,0)</f>
        <v>No</v>
      </c>
    </row>
    <row r="401" spans="1:16" x14ac:dyDescent="0.2">
      <c r="A401" s="2" t="s">
        <v>2739</v>
      </c>
      <c r="B401" s="5">
        <v>43539</v>
      </c>
      <c r="C401" s="2" t="s">
        <v>2740</v>
      </c>
      <c r="D401" t="s">
        <v>6185</v>
      </c>
      <c r="E401" s="2">
        <v>6</v>
      </c>
      <c r="F401" s="2" t="str">
        <f>_xlfn.XLOOKUP(C401,customers!$A$1:$A$1001,customers!B400:B1400,,0)</f>
        <v>Guenevere Ruggen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f t="shared" si="18"/>
        <v>167.67000000000002</v>
      </c>
      <c r="N401" s="3" t="str">
        <f t="shared" si="19"/>
        <v>Excelsa</v>
      </c>
      <c r="O401" s="4" t="str">
        <f t="shared" si="20"/>
        <v>Dark</v>
      </c>
      <c r="P401" t="str">
        <f>_xlfn.XLOOKUP(Orders_Table[[#This Row],[Customer ID]],customers!$A$1:$A$1001,customers!I400:I1400,,0)</f>
        <v>Yes</v>
      </c>
    </row>
    <row r="402" spans="1:16" x14ac:dyDescent="0.2">
      <c r="A402" s="2" t="s">
        <v>2745</v>
      </c>
      <c r="B402" s="5">
        <v>44332</v>
      </c>
      <c r="C402" s="2" t="s">
        <v>2746</v>
      </c>
      <c r="D402" t="s">
        <v>6170</v>
      </c>
      <c r="E402" s="2">
        <v>4</v>
      </c>
      <c r="F402" s="2" t="str">
        <f>_xlfn.XLOOKUP(C402,customers!$A$1:$A$1001,customers!B401:B1401,,0)</f>
        <v>Man Fright</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f t="shared" si="18"/>
        <v>63.4</v>
      </c>
      <c r="N402" s="3" t="str">
        <f t="shared" si="19"/>
        <v>Liberica</v>
      </c>
      <c r="O402" s="4" t="str">
        <f t="shared" si="20"/>
        <v>Light</v>
      </c>
      <c r="P402" t="str">
        <f>_xlfn.XLOOKUP(Orders_Table[[#This Row],[Customer ID]],customers!$A$1:$A$1001,customers!I401:I1401,,0)</f>
        <v>No</v>
      </c>
    </row>
    <row r="403" spans="1:16" x14ac:dyDescent="0.2">
      <c r="A403" s="2" t="s">
        <v>2751</v>
      </c>
      <c r="B403" s="5">
        <v>43591</v>
      </c>
      <c r="C403" s="2" t="s">
        <v>2752</v>
      </c>
      <c r="D403" t="s">
        <v>6159</v>
      </c>
      <c r="E403" s="2">
        <v>2</v>
      </c>
      <c r="F403" s="2" t="str">
        <f>_xlfn.XLOOKUP(C403,customers!$A$1:$A$1001,customers!B402:B1402,,0)</f>
        <v>Caddric Krzysztofiak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f t="shared" si="18"/>
        <v>8.73</v>
      </c>
      <c r="N403" s="3" t="str">
        <f t="shared" si="19"/>
        <v>Liberica</v>
      </c>
      <c r="O403" s="4" t="str">
        <f t="shared" si="20"/>
        <v>Medium</v>
      </c>
      <c r="P403" t="str">
        <f>_xlfn.XLOOKUP(Orders_Table[[#This Row],[Customer ID]],customers!$A$1:$A$1001,customers!I402:I1402,,0)</f>
        <v>No</v>
      </c>
    </row>
    <row r="404" spans="1:16" x14ac:dyDescent="0.2">
      <c r="A404" s="2" t="s">
        <v>2757</v>
      </c>
      <c r="B404" s="5">
        <v>43502</v>
      </c>
      <c r="C404" s="2" t="s">
        <v>2758</v>
      </c>
      <c r="D404" t="s">
        <v>6177</v>
      </c>
      <c r="E404" s="2">
        <v>3</v>
      </c>
      <c r="F404" s="2" t="str">
        <f>_xlfn.XLOOKUP(C404,customers!$A$1:$A$1001,customers!B403:B1403,,0)</f>
        <v>Jammie Cloke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f t="shared" si="18"/>
        <v>26.849999999999998</v>
      </c>
      <c r="N404" s="3" t="str">
        <f t="shared" si="19"/>
        <v>Robusta</v>
      </c>
      <c r="O404" s="4" t="str">
        <f t="shared" si="20"/>
        <v>Dark</v>
      </c>
      <c r="P404" t="str">
        <f>_xlfn.XLOOKUP(Orders_Table[[#This Row],[Customer ID]],customers!$A$1:$A$1001,customers!I403:I1403,,0)</f>
        <v>No</v>
      </c>
    </row>
    <row r="405" spans="1:16" x14ac:dyDescent="0.2">
      <c r="A405" s="2" t="s">
        <v>2763</v>
      </c>
      <c r="B405" s="5">
        <v>44295</v>
      </c>
      <c r="C405" s="2" t="s">
        <v>2764</v>
      </c>
      <c r="D405" t="s">
        <v>6145</v>
      </c>
      <c r="E405" s="2">
        <v>2</v>
      </c>
      <c r="F405" s="2" t="str">
        <f>_xlfn.XLOOKUP(C405,customers!$A$1:$A$1001,customers!B404:B1404,,0)</f>
        <v>Kathleen Diable</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f t="shared" si="18"/>
        <v>9.51</v>
      </c>
      <c r="N405" s="3" t="str">
        <f t="shared" si="19"/>
        <v>Liberica</v>
      </c>
      <c r="O405" s="4" t="str">
        <f t="shared" si="20"/>
        <v>Light</v>
      </c>
      <c r="P405" t="str">
        <f>_xlfn.XLOOKUP(Orders_Table[[#This Row],[Customer ID]],customers!$A$1:$A$1001,customers!I404:I1404,,0)</f>
        <v>Yes</v>
      </c>
    </row>
    <row r="406" spans="1:16" x14ac:dyDescent="0.2">
      <c r="A406" s="2" t="s">
        <v>2769</v>
      </c>
      <c r="B406" s="5">
        <v>43971</v>
      </c>
      <c r="C406" s="2" t="s">
        <v>2770</v>
      </c>
      <c r="D406" t="s">
        <v>6147</v>
      </c>
      <c r="E406" s="2">
        <v>4</v>
      </c>
      <c r="F406" s="2" t="str">
        <f>_xlfn.XLOOKUP(C406,customers!$A$1:$A$1001,customers!B405:B1405,,0)</f>
        <v>Agretha Melland</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f t="shared" si="18"/>
        <v>39.799999999999997</v>
      </c>
      <c r="N406" s="3" t="str">
        <f t="shared" si="19"/>
        <v>Arabica</v>
      </c>
      <c r="O406" s="4" t="str">
        <f t="shared" si="20"/>
        <v>Dark</v>
      </c>
      <c r="P406" t="str">
        <f>_xlfn.XLOOKUP(Orders_Table[[#This Row],[Customer ID]],customers!$A$1:$A$1001,customers!I405:I1405,,0)</f>
        <v>Yes</v>
      </c>
    </row>
    <row r="407" spans="1:16" x14ac:dyDescent="0.2">
      <c r="A407" s="2" t="s">
        <v>2775</v>
      </c>
      <c r="B407" s="5">
        <v>44167</v>
      </c>
      <c r="C407" s="2" t="s">
        <v>2776</v>
      </c>
      <c r="D407" t="s">
        <v>6139</v>
      </c>
      <c r="E407" s="2">
        <v>3</v>
      </c>
      <c r="F407" s="2" t="str">
        <f>_xlfn.XLOOKUP(C407,customers!$A$1:$A$1001,customers!B406:B1406,,0)</f>
        <v>Alberta Balsdone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f t="shared" si="18"/>
        <v>24.75</v>
      </c>
      <c r="N407" s="3" t="str">
        <f t="shared" si="19"/>
        <v>Excelsa</v>
      </c>
      <c r="O407" s="4" t="str">
        <f t="shared" si="20"/>
        <v>Medium</v>
      </c>
      <c r="P407" t="str">
        <f>_xlfn.XLOOKUP(Orders_Table[[#This Row],[Customer ID]],customers!$A$1:$A$1001,customers!I406:I1406,,0)</f>
        <v>No</v>
      </c>
    </row>
    <row r="408" spans="1:16" x14ac:dyDescent="0.2">
      <c r="A408" s="2" t="s">
        <v>2781</v>
      </c>
      <c r="B408" s="5">
        <v>44416</v>
      </c>
      <c r="C408" s="2" t="s">
        <v>2782</v>
      </c>
      <c r="D408" t="s">
        <v>6141</v>
      </c>
      <c r="E408" s="2">
        <v>5</v>
      </c>
      <c r="F408" s="2" t="str">
        <f>_xlfn.XLOOKUP(C408,customers!$A$1:$A$1001,customers!B407:B1407,,0)</f>
        <v>Micky Glover</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f t="shared" si="18"/>
        <v>68.75</v>
      </c>
      <c r="N408" s="3" t="str">
        <f t="shared" si="19"/>
        <v>Excelsa</v>
      </c>
      <c r="O408" s="4" t="str">
        <f t="shared" si="20"/>
        <v>Medium</v>
      </c>
      <c r="P408" t="str">
        <f>_xlfn.XLOOKUP(Orders_Table[[#This Row],[Customer ID]],customers!$A$1:$A$1001,customers!I407:I1407,,0)</f>
        <v>Yes</v>
      </c>
    </row>
    <row r="409" spans="1:16" x14ac:dyDescent="0.2">
      <c r="A409" s="2" t="s">
        <v>2787</v>
      </c>
      <c r="B409" s="5">
        <v>44595</v>
      </c>
      <c r="C409" s="2" t="s">
        <v>2788</v>
      </c>
      <c r="D409" t="s">
        <v>6139</v>
      </c>
      <c r="E409" s="2">
        <v>6</v>
      </c>
      <c r="F409" s="2" t="str">
        <f>_xlfn.XLOOKUP(C409,customers!$A$1:$A$1001,customers!B408:B1408,,0)</f>
        <v>Silvanus Enefer</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f t="shared" si="18"/>
        <v>49.5</v>
      </c>
      <c r="N409" s="3" t="str">
        <f t="shared" si="19"/>
        <v>Excelsa</v>
      </c>
      <c r="O409" s="4" t="str">
        <f t="shared" si="20"/>
        <v>Medium</v>
      </c>
      <c r="P409" t="str">
        <f>_xlfn.XLOOKUP(Orders_Table[[#This Row],[Customer ID]],customers!$A$1:$A$1001,customers!I408:I1408,,0)</f>
        <v>No</v>
      </c>
    </row>
    <row r="410" spans="1:16" x14ac:dyDescent="0.2">
      <c r="A410" s="2" t="s">
        <v>2792</v>
      </c>
      <c r="B410" s="5">
        <v>44659</v>
      </c>
      <c r="C410" s="2" t="s">
        <v>2793</v>
      </c>
      <c r="D410" t="s">
        <v>6175</v>
      </c>
      <c r="E410" s="2">
        <v>2</v>
      </c>
      <c r="F410" s="2" t="str">
        <f>_xlfn.XLOOKUP(C410,customers!$A$1:$A$1001,customers!B409:B1409,,0)</f>
        <v>Marvin Gundry</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f t="shared" si="18"/>
        <v>51.749999999999993</v>
      </c>
      <c r="N410" s="3" t="str">
        <f t="shared" si="19"/>
        <v>Arabica</v>
      </c>
      <c r="O410" s="4" t="str">
        <f t="shared" si="20"/>
        <v>Medium</v>
      </c>
      <c r="P410" t="str">
        <f>_xlfn.XLOOKUP(Orders_Table[[#This Row],[Customer ID]],customers!$A$1:$A$1001,customers!I409:I1409,,0)</f>
        <v>No</v>
      </c>
    </row>
    <row r="411" spans="1:16" x14ac:dyDescent="0.2">
      <c r="A411" s="2" t="s">
        <v>2798</v>
      </c>
      <c r="B411" s="5">
        <v>44203</v>
      </c>
      <c r="C411" s="2" t="s">
        <v>2799</v>
      </c>
      <c r="D411" t="s">
        <v>6170</v>
      </c>
      <c r="E411" s="2">
        <v>3</v>
      </c>
      <c r="F411" s="2" t="str">
        <f>_xlfn.XLOOKUP(C411,customers!$A$1:$A$1001,customers!B410:B1410,,0)</f>
        <v>Allis Wilmore</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f t="shared" si="18"/>
        <v>47.55</v>
      </c>
      <c r="N411" s="3" t="str">
        <f t="shared" si="19"/>
        <v>Liberica</v>
      </c>
      <c r="O411" s="4" t="str">
        <f t="shared" si="20"/>
        <v>Light</v>
      </c>
      <c r="P411" t="str">
        <f>_xlfn.XLOOKUP(Orders_Table[[#This Row],[Customer ID]],customers!$A$1:$A$1001,customers!I410:I1410,,0)</f>
        <v>No</v>
      </c>
    </row>
    <row r="412" spans="1:16" x14ac:dyDescent="0.2">
      <c r="A412" s="2" t="s">
        <v>2803</v>
      </c>
      <c r="B412" s="5">
        <v>44441</v>
      </c>
      <c r="C412" s="2" t="s">
        <v>2804</v>
      </c>
      <c r="D412" t="s">
        <v>6167</v>
      </c>
      <c r="E412" s="2">
        <v>4</v>
      </c>
      <c r="F412" s="2" t="str">
        <f>_xlfn.XLOOKUP(C412,customers!$A$1:$A$1001,customers!B411:B1411,,0)</f>
        <v>Eustace Stenton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f t="shared" si="18"/>
        <v>15.54</v>
      </c>
      <c r="N412" s="3" t="str">
        <f t="shared" si="19"/>
        <v>Arabica</v>
      </c>
      <c r="O412" s="4" t="str">
        <f t="shared" si="20"/>
        <v>Light</v>
      </c>
      <c r="P412" t="str">
        <f>_xlfn.XLOOKUP(Orders_Table[[#This Row],[Customer ID]],customers!$A$1:$A$1001,customers!I411:I1411,,0)</f>
        <v>Yes</v>
      </c>
    </row>
    <row r="413" spans="1:16" x14ac:dyDescent="0.2">
      <c r="A413" s="2" t="s">
        <v>2808</v>
      </c>
      <c r="B413" s="5">
        <v>44504</v>
      </c>
      <c r="C413" s="2" t="s">
        <v>2809</v>
      </c>
      <c r="D413" t="s">
        <v>6162</v>
      </c>
      <c r="E413" s="2">
        <v>6</v>
      </c>
      <c r="F413" s="2" t="str">
        <f>_xlfn.XLOOKUP(C413,customers!$A$1:$A$1001,customers!B412:B1412,,0)</f>
        <v>Lyndsey MacManus</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f t="shared" si="18"/>
        <v>87.300000000000011</v>
      </c>
      <c r="N413" s="3" t="str">
        <f t="shared" si="19"/>
        <v>Liberica</v>
      </c>
      <c r="O413" s="4" t="str">
        <f t="shared" si="20"/>
        <v>Medium</v>
      </c>
      <c r="P413" t="str">
        <f>_xlfn.XLOOKUP(Orders_Table[[#This Row],[Customer ID]],customers!$A$1:$A$1001,customers!I412:I1412,,0)</f>
        <v>No</v>
      </c>
    </row>
    <row r="414" spans="1:16" x14ac:dyDescent="0.2">
      <c r="A414" s="2" t="s">
        <v>2813</v>
      </c>
      <c r="B414" s="5">
        <v>44410</v>
      </c>
      <c r="C414" s="2" t="s">
        <v>2814</v>
      </c>
      <c r="D414" t="s">
        <v>6155</v>
      </c>
      <c r="E414" s="2">
        <v>5</v>
      </c>
      <c r="F414" s="2" t="str">
        <f>_xlfn.XLOOKUP(C414,customers!$A$1:$A$1001,customers!B413:B1413,,0)</f>
        <v>Correy Bourner</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f t="shared" si="18"/>
        <v>56.25</v>
      </c>
      <c r="N414" s="3" t="str">
        <f t="shared" si="19"/>
        <v>Arabica</v>
      </c>
      <c r="O414" s="4" t="str">
        <f t="shared" si="20"/>
        <v>Medium</v>
      </c>
      <c r="P414" t="str">
        <f>_xlfn.XLOOKUP(Orders_Table[[#This Row],[Customer ID]],customers!$A$1:$A$1001,customers!I413:I1413,,0)</f>
        <v>Yes</v>
      </c>
    </row>
    <row r="415" spans="1:16" x14ac:dyDescent="0.2">
      <c r="A415" s="2" t="s">
        <v>2818</v>
      </c>
      <c r="B415" s="5">
        <v>43857</v>
      </c>
      <c r="C415" s="2" t="s">
        <v>2819</v>
      </c>
      <c r="D415" t="s">
        <v>6164</v>
      </c>
      <c r="E415" s="2">
        <v>1</v>
      </c>
      <c r="F415" s="2" t="str">
        <f>_xlfn.XLOOKUP(C415,customers!$A$1:$A$1001,customers!B414:B1414,,0)</f>
        <v>Kandy Heddan</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f t="shared" si="18"/>
        <v>36.454999999999998</v>
      </c>
      <c r="N415" s="3" t="str">
        <f t="shared" si="19"/>
        <v>Liberica</v>
      </c>
      <c r="O415" s="4" t="str">
        <f t="shared" si="20"/>
        <v>Light</v>
      </c>
      <c r="P415" t="str">
        <f>_xlfn.XLOOKUP(Orders_Table[[#This Row],[Customer ID]],customers!$A$1:$A$1001,customers!I414:I1414,,0)</f>
        <v>Yes</v>
      </c>
    </row>
    <row r="416" spans="1:16" x14ac:dyDescent="0.2">
      <c r="A416" s="2" t="s">
        <v>2824</v>
      </c>
      <c r="B416" s="5">
        <v>43802</v>
      </c>
      <c r="C416" s="2" t="s">
        <v>2825</v>
      </c>
      <c r="D416" t="s">
        <v>6178</v>
      </c>
      <c r="E416" s="2">
        <v>3</v>
      </c>
      <c r="F416" s="2" t="str">
        <f>_xlfn.XLOOKUP(C416,customers!$A$1:$A$1001,customers!B415:B1415,,0)</f>
        <v>Adora Roubert</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f t="shared" si="18"/>
        <v>10.754999999999999</v>
      </c>
      <c r="N416" s="3" t="str">
        <f t="shared" si="19"/>
        <v>Robusta</v>
      </c>
      <c r="O416" s="4" t="str">
        <f t="shared" si="20"/>
        <v>Light</v>
      </c>
      <c r="P416" t="str">
        <f>_xlfn.XLOOKUP(Orders_Table[[#This Row],[Customer ID]],customers!$A$1:$A$1001,customers!I415:I1415,,0)</f>
        <v>Yes</v>
      </c>
    </row>
    <row r="417" spans="1:16" x14ac:dyDescent="0.2">
      <c r="A417" s="2" t="s">
        <v>2829</v>
      </c>
      <c r="B417" s="5">
        <v>43683</v>
      </c>
      <c r="C417" s="2" t="s">
        <v>2830</v>
      </c>
      <c r="D417" t="s">
        <v>6174</v>
      </c>
      <c r="E417" s="2">
        <v>3</v>
      </c>
      <c r="F417" s="2" t="str">
        <f>_xlfn.XLOOKUP(C417,customers!$A$1:$A$1001,customers!B416:B1416,,0)</f>
        <v>Helaina Rainforth</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f t="shared" si="18"/>
        <v>8.9550000000000001</v>
      </c>
      <c r="N417" s="3" t="str">
        <f t="shared" si="19"/>
        <v>Robusta</v>
      </c>
      <c r="O417" s="4" t="str">
        <f t="shared" si="20"/>
        <v>Medium</v>
      </c>
      <c r="P417" t="str">
        <f>_xlfn.XLOOKUP(Orders_Table[[#This Row],[Customer ID]],customers!$A$1:$A$1001,customers!I416:I1416,,0)</f>
        <v>No</v>
      </c>
    </row>
    <row r="418" spans="1:16" x14ac:dyDescent="0.2">
      <c r="A418" s="2" t="s">
        <v>2834</v>
      </c>
      <c r="B418" s="5">
        <v>43901</v>
      </c>
      <c r="C418" s="2" t="s">
        <v>2835</v>
      </c>
      <c r="D418" t="s">
        <v>6180</v>
      </c>
      <c r="E418" s="2">
        <v>3</v>
      </c>
      <c r="F418" s="2" t="str">
        <f>_xlfn.XLOOKUP(C418,customers!$A$1:$A$1001,customers!B417:B1417,,0)</f>
        <v>Isac Jesper</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f t="shared" si="18"/>
        <v>23.31</v>
      </c>
      <c r="N418" s="3" t="str">
        <f t="shared" si="19"/>
        <v>Arabica</v>
      </c>
      <c r="O418" s="4" t="str">
        <f t="shared" si="20"/>
        <v>Light</v>
      </c>
      <c r="P418" t="str">
        <f>_xlfn.XLOOKUP(Orders_Table[[#This Row],[Customer ID]],customers!$A$1:$A$1001,customers!I417:I1417,,0)</f>
        <v>No</v>
      </c>
    </row>
    <row r="419" spans="1:16" x14ac:dyDescent="0.2">
      <c r="A419" s="2" t="s">
        <v>2839</v>
      </c>
      <c r="B419" s="5">
        <v>44457</v>
      </c>
      <c r="C419" s="2" t="s">
        <v>2840</v>
      </c>
      <c r="D419" t="s">
        <v>6182</v>
      </c>
      <c r="E419" s="2">
        <v>1</v>
      </c>
      <c r="F419" s="2" t="str">
        <f>_xlfn.XLOOKUP(C419,customers!$A$1:$A$1001,customers!B418:B1418,,0)</f>
        <v>Nadeen Broomer</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f t="shared" si="18"/>
        <v>29.784999999999997</v>
      </c>
      <c r="N419" s="3" t="str">
        <f t="shared" si="19"/>
        <v>Arabica</v>
      </c>
      <c r="O419" s="4" t="str">
        <f t="shared" si="20"/>
        <v>Light</v>
      </c>
      <c r="P419" t="str">
        <f>_xlfn.XLOOKUP(Orders_Table[[#This Row],[Customer ID]],customers!$A$1:$A$1001,customers!I418:I1418,,0)</f>
        <v>No</v>
      </c>
    </row>
    <row r="420" spans="1:16" x14ac:dyDescent="0.2">
      <c r="A420" s="2" t="s">
        <v>2844</v>
      </c>
      <c r="B420" s="5">
        <v>44142</v>
      </c>
      <c r="C420" s="2" t="s">
        <v>2845</v>
      </c>
      <c r="D420" t="s">
        <v>6182</v>
      </c>
      <c r="E420" s="2">
        <v>5</v>
      </c>
      <c r="F420" s="2" t="str">
        <f>_xlfn.XLOOKUP(C420,customers!$A$1:$A$1001,customers!B419:B1419,,0)</f>
        <v>Frans Habbergham</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f t="shared" si="18"/>
        <v>148.92499999999998</v>
      </c>
      <c r="N420" s="3" t="str">
        <f t="shared" si="19"/>
        <v>Arabica</v>
      </c>
      <c r="O420" s="4" t="str">
        <f t="shared" si="20"/>
        <v>Light</v>
      </c>
      <c r="P420" t="str">
        <f>_xlfn.XLOOKUP(Orders_Table[[#This Row],[Customer ID]],customers!$A$1:$A$1001,customers!I419:I1419,,0)</f>
        <v>No</v>
      </c>
    </row>
    <row r="421" spans="1:16" x14ac:dyDescent="0.2">
      <c r="A421" s="2" t="s">
        <v>2849</v>
      </c>
      <c r="B421" s="5">
        <v>44739</v>
      </c>
      <c r="C421" s="2" t="s">
        <v>2850</v>
      </c>
      <c r="D421" t="s">
        <v>6160</v>
      </c>
      <c r="E421" s="2">
        <v>1</v>
      </c>
      <c r="F421" s="2" t="str">
        <f>_xlfn.XLOOKUP(C421,customers!$A$1:$A$1001,customers!B420:B1420,,0)</f>
        <v>Romain Avrashin</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f t="shared" si="18"/>
        <v>8.73</v>
      </c>
      <c r="N421" s="3" t="str">
        <f t="shared" si="19"/>
        <v>Liberica</v>
      </c>
      <c r="O421" s="4" t="str">
        <f t="shared" si="20"/>
        <v>Medium</v>
      </c>
      <c r="P421" t="str">
        <f>_xlfn.XLOOKUP(Orders_Table[[#This Row],[Customer ID]],customers!$A$1:$A$1001,customers!I420:I1420,,0)</f>
        <v>No</v>
      </c>
    </row>
    <row r="422" spans="1:16" x14ac:dyDescent="0.2">
      <c r="A422" s="2" t="s">
        <v>2855</v>
      </c>
      <c r="B422" s="5">
        <v>43866</v>
      </c>
      <c r="C422" s="2" t="s">
        <v>2586</v>
      </c>
      <c r="D422" t="s">
        <v>6169</v>
      </c>
      <c r="E422" s="2">
        <v>4</v>
      </c>
      <c r="F422" s="2" t="str">
        <f>_xlfn.XLOOKUP(C422,customers!$A$1:$A$1001,customers!B421:B1421,,0)</f>
        <v>Jereme Gippes</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f t="shared" si="18"/>
        <v>31.08</v>
      </c>
      <c r="N422" s="3" t="str">
        <f t="shared" si="19"/>
        <v>Liberica</v>
      </c>
      <c r="O422" s="4" t="str">
        <f t="shared" si="20"/>
        <v>Dark</v>
      </c>
      <c r="P422" t="str">
        <f>_xlfn.XLOOKUP(Orders_Table[[#This Row],[Customer ID]],customers!$A$1:$A$1001,customers!I421:I1421,,0)</f>
        <v>Yes</v>
      </c>
    </row>
    <row r="423" spans="1:16" x14ac:dyDescent="0.2">
      <c r="A423" s="2" t="s">
        <v>2855</v>
      </c>
      <c r="B423" s="5">
        <v>43866</v>
      </c>
      <c r="C423" s="2" t="s">
        <v>2586</v>
      </c>
      <c r="D423" t="s">
        <v>6168</v>
      </c>
      <c r="E423" s="2">
        <v>6</v>
      </c>
      <c r="F423" s="2" t="str">
        <f>_xlfn.XLOOKUP(C423,customers!$A$1:$A$1001,customers!B422:B1422,,0)</f>
        <v>Lukas Whittlesee</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f t="shared" si="18"/>
        <v>137.31</v>
      </c>
      <c r="N423" s="3" t="str">
        <f t="shared" si="19"/>
        <v>Arabica</v>
      </c>
      <c r="O423" s="4" t="str">
        <f t="shared" si="20"/>
        <v>Dark</v>
      </c>
      <c r="P423" t="str">
        <f>_xlfn.XLOOKUP(Orders_Table[[#This Row],[Customer ID]],customers!$A$1:$A$1001,customers!I422:I1422,,0)</f>
        <v>No</v>
      </c>
    </row>
    <row r="424" spans="1:16" x14ac:dyDescent="0.2">
      <c r="A424" s="2" t="s">
        <v>2866</v>
      </c>
      <c r="B424" s="5">
        <v>43868</v>
      </c>
      <c r="C424" s="2" t="s">
        <v>2867</v>
      </c>
      <c r="D424" t="s">
        <v>6158</v>
      </c>
      <c r="E424" s="2">
        <v>5</v>
      </c>
      <c r="F424" s="2" t="str">
        <f>_xlfn.XLOOKUP(C424,customers!$A$1:$A$1001,customers!B423:B1423,,0)</f>
        <v>Adelheid Gladhill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f t="shared" si="18"/>
        <v>29.849999999999998</v>
      </c>
      <c r="N424" s="3" t="str">
        <f t="shared" si="19"/>
        <v>Arabica</v>
      </c>
      <c r="O424" s="4" t="str">
        <f t="shared" si="20"/>
        <v>Dark</v>
      </c>
      <c r="P424" t="str">
        <f>_xlfn.XLOOKUP(Orders_Table[[#This Row],[Customer ID]],customers!$A$1:$A$1001,customers!I423:I1423,,0)</f>
        <v>Yes</v>
      </c>
    </row>
    <row r="425" spans="1:16" x14ac:dyDescent="0.2">
      <c r="A425" s="2" t="s">
        <v>2871</v>
      </c>
      <c r="B425" s="5">
        <v>44183</v>
      </c>
      <c r="C425" s="2" t="s">
        <v>2872</v>
      </c>
      <c r="D425" t="s">
        <v>6146</v>
      </c>
      <c r="E425" s="2">
        <v>3</v>
      </c>
      <c r="F425" s="2" t="str">
        <f>_xlfn.XLOOKUP(C425,customers!$A$1:$A$1001,customers!B424:B1424,,0)</f>
        <v>Edin Mathe</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f t="shared" si="18"/>
        <v>17.91</v>
      </c>
      <c r="N425" s="3" t="str">
        <f t="shared" si="19"/>
        <v>Robusta</v>
      </c>
      <c r="O425" s="4" t="str">
        <f t="shared" si="20"/>
        <v>Medium</v>
      </c>
      <c r="P425" t="str">
        <f>_xlfn.XLOOKUP(Orders_Table[[#This Row],[Customer ID]],customers!$A$1:$A$1001,customers!I424:I1424,,0)</f>
        <v>Yes</v>
      </c>
    </row>
    <row r="426" spans="1:16" x14ac:dyDescent="0.2">
      <c r="A426" s="2" t="s">
        <v>2876</v>
      </c>
      <c r="B426" s="5">
        <v>44431</v>
      </c>
      <c r="C426" s="2" t="s">
        <v>2877</v>
      </c>
      <c r="D426" t="s">
        <v>6176</v>
      </c>
      <c r="E426" s="2">
        <v>3</v>
      </c>
      <c r="F426" s="2" t="str">
        <f>_xlfn.XLOOKUP(C426,customers!$A$1:$A$1001,customers!B425:B1425,,0)</f>
        <v>Spencer Wastell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f t="shared" si="18"/>
        <v>26.73</v>
      </c>
      <c r="N426" s="3" t="str">
        <f t="shared" si="19"/>
        <v>Excelsa</v>
      </c>
      <c r="O426" s="4" t="str">
        <f t="shared" si="20"/>
        <v>Light</v>
      </c>
      <c r="P426" t="str">
        <f>_xlfn.XLOOKUP(Orders_Table[[#This Row],[Customer ID]],customers!$A$1:$A$1001,customers!I425:I1425,,0)</f>
        <v>No</v>
      </c>
    </row>
    <row r="427" spans="1:16" x14ac:dyDescent="0.2">
      <c r="A427" s="2" t="s">
        <v>2882</v>
      </c>
      <c r="B427" s="5">
        <v>44428</v>
      </c>
      <c r="C427" s="2" t="s">
        <v>2883</v>
      </c>
      <c r="D427" t="s">
        <v>6177</v>
      </c>
      <c r="E427" s="2">
        <v>2</v>
      </c>
      <c r="F427" s="2" t="str">
        <f>_xlfn.XLOOKUP(C427,customers!$A$1:$A$1001,customers!B426:B1426,,0)</f>
        <v>Bobbe Jevon</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f t="shared" si="18"/>
        <v>17.899999999999999</v>
      </c>
      <c r="N427" s="3" t="str">
        <f t="shared" si="19"/>
        <v>Robusta</v>
      </c>
      <c r="O427" s="4" t="str">
        <f t="shared" si="20"/>
        <v>Dark</v>
      </c>
      <c r="P427" t="str">
        <f>_xlfn.XLOOKUP(Orders_Table[[#This Row],[Customer ID]],customers!$A$1:$A$1001,customers!I426:I1426,,0)</f>
        <v>Yes</v>
      </c>
    </row>
    <row r="428" spans="1:16" x14ac:dyDescent="0.2">
      <c r="A428" s="2" t="s">
        <v>2888</v>
      </c>
      <c r="B428" s="5">
        <v>43556</v>
      </c>
      <c r="C428" s="2" t="s">
        <v>2889</v>
      </c>
      <c r="D428" t="s">
        <v>6178</v>
      </c>
      <c r="E428" s="2">
        <v>4</v>
      </c>
      <c r="F428" s="2" t="str">
        <f>_xlfn.XLOOKUP(C428,customers!$A$1:$A$1001,customers!B427:B1427,,0)</f>
        <v>Bear Gaish</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f t="shared" si="18"/>
        <v>14.339999999999998</v>
      </c>
      <c r="N428" s="3" t="str">
        <f t="shared" si="19"/>
        <v>Robusta</v>
      </c>
      <c r="O428" s="4" t="str">
        <f t="shared" si="20"/>
        <v>Light</v>
      </c>
      <c r="P428" t="str">
        <f>_xlfn.XLOOKUP(Orders_Table[[#This Row],[Customer ID]],customers!$A$1:$A$1001,customers!I427:I1427,,0)</f>
        <v>Yes</v>
      </c>
    </row>
    <row r="429" spans="1:16" x14ac:dyDescent="0.2">
      <c r="A429" s="2" t="s">
        <v>2894</v>
      </c>
      <c r="B429" s="5">
        <v>44224</v>
      </c>
      <c r="C429" s="2" t="s">
        <v>2895</v>
      </c>
      <c r="D429" t="s">
        <v>6175</v>
      </c>
      <c r="E429" s="2">
        <v>3</v>
      </c>
      <c r="F429" s="2" t="str">
        <f>_xlfn.XLOOKUP(C429,customers!$A$1:$A$1001,customers!B428:B1428,,0)</f>
        <v>Skipton Morrall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f t="shared" si="18"/>
        <v>77.624999999999986</v>
      </c>
      <c r="N429" s="3" t="str">
        <f t="shared" si="19"/>
        <v>Arabica</v>
      </c>
      <c r="O429" s="4" t="str">
        <f t="shared" si="20"/>
        <v>Medium</v>
      </c>
      <c r="P429" t="str">
        <f>_xlfn.XLOOKUP(Orders_Table[[#This Row],[Customer ID]],customers!$A$1:$A$1001,customers!I428:I1428,,0)</f>
        <v>Yes</v>
      </c>
    </row>
    <row r="430" spans="1:16" x14ac:dyDescent="0.2">
      <c r="A430" s="2" t="s">
        <v>2899</v>
      </c>
      <c r="B430" s="5">
        <v>43759</v>
      </c>
      <c r="C430" s="2" t="s">
        <v>2900</v>
      </c>
      <c r="D430" t="s">
        <v>6179</v>
      </c>
      <c r="E430" s="2">
        <v>5</v>
      </c>
      <c r="F430" s="2" t="str">
        <f>_xlfn.XLOOKUP(C430,customers!$A$1:$A$1001,customers!B429:B1429,,0)</f>
        <v>Kriste Wessel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f t="shared" si="18"/>
        <v>59.75</v>
      </c>
      <c r="N430" s="3" t="str">
        <f t="shared" si="19"/>
        <v>Robusta</v>
      </c>
      <c r="O430" s="4" t="str">
        <f t="shared" si="20"/>
        <v>Light</v>
      </c>
      <c r="P430" t="str">
        <f>_xlfn.XLOOKUP(Orders_Table[[#This Row],[Customer ID]],customers!$A$1:$A$1001,customers!I429:I1429,,0)</f>
        <v>Yes</v>
      </c>
    </row>
    <row r="431" spans="1:16" x14ac:dyDescent="0.2">
      <c r="A431" s="2" t="s">
        <v>2905</v>
      </c>
      <c r="B431" s="5">
        <v>44367</v>
      </c>
      <c r="C431" s="2" t="s">
        <v>2586</v>
      </c>
      <c r="D431" t="s">
        <v>6140</v>
      </c>
      <c r="E431" s="2">
        <v>6</v>
      </c>
      <c r="F431" s="2" t="str">
        <f>_xlfn.XLOOKUP(C431,customers!$A$1:$A$1001,customers!B430:B1430,,0)</f>
        <v>Boyce Tarte</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f t="shared" si="18"/>
        <v>77.699999999999989</v>
      </c>
      <c r="N431" s="3" t="str">
        <f t="shared" si="19"/>
        <v>Arabica</v>
      </c>
      <c r="O431" s="4" t="str">
        <f t="shared" si="20"/>
        <v>Light</v>
      </c>
      <c r="P431" t="str">
        <f>_xlfn.XLOOKUP(Orders_Table[[#This Row],[Customer ID]],customers!$A$1:$A$1001,customers!I430:I1430,,0)</f>
        <v>Yes</v>
      </c>
    </row>
    <row r="432" spans="1:16" x14ac:dyDescent="0.2">
      <c r="A432" s="2" t="s">
        <v>2911</v>
      </c>
      <c r="B432" s="5">
        <v>44504</v>
      </c>
      <c r="C432" s="2" t="s">
        <v>2912</v>
      </c>
      <c r="D432" t="s">
        <v>6163</v>
      </c>
      <c r="E432" s="2">
        <v>2</v>
      </c>
      <c r="F432" s="2" t="str">
        <f>_xlfn.XLOOKUP(C432,customers!$A$1:$A$1001,customers!B431:B1431,,0)</f>
        <v>Cece Inker</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f t="shared" si="18"/>
        <v>5.3699999999999992</v>
      </c>
      <c r="N432" s="3" t="str">
        <f t="shared" si="19"/>
        <v>Robusta</v>
      </c>
      <c r="O432" s="4" t="str">
        <f t="shared" si="20"/>
        <v>Dark</v>
      </c>
      <c r="P432" t="str">
        <f>_xlfn.XLOOKUP(Orders_Table[[#This Row],[Customer ID]],customers!$A$1:$A$1001,customers!I431:I1431,,0)</f>
        <v>No</v>
      </c>
    </row>
    <row r="433" spans="1:16" x14ac:dyDescent="0.2">
      <c r="A433" s="2" t="s">
        <v>2917</v>
      </c>
      <c r="B433" s="5">
        <v>44291</v>
      </c>
      <c r="C433" s="2" t="s">
        <v>2918</v>
      </c>
      <c r="D433" t="s">
        <v>6185</v>
      </c>
      <c r="E433" s="2">
        <v>3</v>
      </c>
      <c r="F433" s="2" t="str">
        <f>_xlfn.XLOOKUP(C433,customers!$A$1:$A$1001,customers!B432:B1432,,0)</f>
        <v>Grazia Oats</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f t="shared" si="18"/>
        <v>83.835000000000008</v>
      </c>
      <c r="N433" s="3" t="str">
        <f t="shared" si="19"/>
        <v>Excelsa</v>
      </c>
      <c r="O433" s="4" t="str">
        <f t="shared" si="20"/>
        <v>Dark</v>
      </c>
      <c r="P433" t="str">
        <f>_xlfn.XLOOKUP(Orders_Table[[#This Row],[Customer ID]],customers!$A$1:$A$1001,customers!I432:I1432,,0)</f>
        <v>Yes</v>
      </c>
    </row>
    <row r="434" spans="1:16" x14ac:dyDescent="0.2">
      <c r="A434" s="2" t="s">
        <v>2923</v>
      </c>
      <c r="B434" s="5">
        <v>43808</v>
      </c>
      <c r="C434" s="2" t="s">
        <v>2924</v>
      </c>
      <c r="D434" t="s">
        <v>6155</v>
      </c>
      <c r="E434" s="2">
        <v>2</v>
      </c>
      <c r="F434" s="2" t="str">
        <f>_xlfn.XLOOKUP(C434,customers!$A$1:$A$1001,customers!B433:B1433,,0)</f>
        <v>Ronda Pyson</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f t="shared" si="18"/>
        <v>22.5</v>
      </c>
      <c r="N434" s="3" t="str">
        <f t="shared" si="19"/>
        <v>Arabica</v>
      </c>
      <c r="O434" s="4" t="str">
        <f t="shared" si="20"/>
        <v>Medium</v>
      </c>
      <c r="P434" t="str">
        <f>_xlfn.XLOOKUP(Orders_Table[[#This Row],[Customer ID]],customers!$A$1:$A$1001,customers!I433:I1433,,0)</f>
        <v>No</v>
      </c>
    </row>
    <row r="435" spans="1:16" x14ac:dyDescent="0.2">
      <c r="A435" s="2" t="s">
        <v>2928</v>
      </c>
      <c r="B435" s="5">
        <v>44563</v>
      </c>
      <c r="C435" s="2" t="s">
        <v>2929</v>
      </c>
      <c r="D435" t="s">
        <v>6181</v>
      </c>
      <c r="E435" s="2">
        <v>6</v>
      </c>
      <c r="F435" s="2" t="str">
        <f>_xlfn.XLOOKUP(C435,customers!$A$1:$A$1001,customers!B434:B1434,,0)</f>
        <v>Rafaela Treacher</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f t="shared" si="18"/>
        <v>200.78999999999996</v>
      </c>
      <c r="N435" s="3" t="str">
        <f t="shared" si="19"/>
        <v>Liberica</v>
      </c>
      <c r="O435" s="4" t="str">
        <f t="shared" si="20"/>
        <v>Medium</v>
      </c>
      <c r="P435" t="str">
        <f>_xlfn.XLOOKUP(Orders_Table[[#This Row],[Customer ID]],customers!$A$1:$A$1001,customers!I434:I1434,,0)</f>
        <v>No</v>
      </c>
    </row>
    <row r="436" spans="1:16" x14ac:dyDescent="0.2">
      <c r="A436" s="2" t="s">
        <v>2934</v>
      </c>
      <c r="B436" s="5">
        <v>43807</v>
      </c>
      <c r="C436" s="2" t="s">
        <v>2935</v>
      </c>
      <c r="D436" t="s">
        <v>6155</v>
      </c>
      <c r="E436" s="2">
        <v>6</v>
      </c>
      <c r="F436" s="2" t="str">
        <f>_xlfn.XLOOKUP(C436,customers!$A$1:$A$1001,customers!B435:B1435,,0)</f>
        <v>Margie Palleske</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f t="shared" si="18"/>
        <v>67.5</v>
      </c>
      <c r="N436" s="3" t="str">
        <f t="shared" si="19"/>
        <v>Arabica</v>
      </c>
      <c r="O436" s="4" t="str">
        <f t="shared" si="20"/>
        <v>Medium</v>
      </c>
      <c r="P436" t="str">
        <f>_xlfn.XLOOKUP(Orders_Table[[#This Row],[Customer ID]],customers!$A$1:$A$1001,customers!I435:I1435,,0)</f>
        <v>Yes</v>
      </c>
    </row>
    <row r="437" spans="1:16" x14ac:dyDescent="0.2">
      <c r="A437" s="2" t="s">
        <v>2939</v>
      </c>
      <c r="B437" s="5">
        <v>44528</v>
      </c>
      <c r="C437" s="2" t="s">
        <v>2940</v>
      </c>
      <c r="D437" t="s">
        <v>6139</v>
      </c>
      <c r="E437" s="2">
        <v>1</v>
      </c>
      <c r="F437" s="2" t="str">
        <f>_xlfn.XLOOKUP(C437,customers!$A$1:$A$1001,customers!B436:B1436,,0)</f>
        <v>Filip Antcliffe</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f t="shared" si="18"/>
        <v>8.25</v>
      </c>
      <c r="N437" s="3" t="str">
        <f t="shared" si="19"/>
        <v>Excelsa</v>
      </c>
      <c r="O437" s="4" t="str">
        <f t="shared" si="20"/>
        <v>Medium</v>
      </c>
      <c r="P437" t="str">
        <f>_xlfn.XLOOKUP(Orders_Table[[#This Row],[Customer ID]],customers!$A$1:$A$1001,customers!I436:I1436,,0)</f>
        <v>Yes</v>
      </c>
    </row>
    <row r="438" spans="1:16" x14ac:dyDescent="0.2">
      <c r="A438" s="2" t="s">
        <v>2945</v>
      </c>
      <c r="B438" s="5">
        <v>44631</v>
      </c>
      <c r="C438" s="2" t="s">
        <v>2946</v>
      </c>
      <c r="D438" t="s">
        <v>6145</v>
      </c>
      <c r="E438" s="2">
        <v>2</v>
      </c>
      <c r="F438" s="2" t="str">
        <f>_xlfn.XLOOKUP(C438,customers!$A$1:$A$1001,customers!B437:B1437,,0)</f>
        <v>Claudie Weond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f t="shared" si="18"/>
        <v>9.51</v>
      </c>
      <c r="N438" s="3" t="str">
        <f t="shared" si="19"/>
        <v>Liberica</v>
      </c>
      <c r="O438" s="4" t="str">
        <f t="shared" si="20"/>
        <v>Light</v>
      </c>
      <c r="P438" t="str">
        <f>_xlfn.XLOOKUP(Orders_Table[[#This Row],[Customer ID]],customers!$A$1:$A$1001,customers!I437:I1437,,0)</f>
        <v>No</v>
      </c>
    </row>
    <row r="439" spans="1:16" x14ac:dyDescent="0.2">
      <c r="A439" s="2" t="s">
        <v>2951</v>
      </c>
      <c r="B439" s="5">
        <v>44213</v>
      </c>
      <c r="C439" s="2" t="s">
        <v>2952</v>
      </c>
      <c r="D439" t="s">
        <v>6165</v>
      </c>
      <c r="E439" s="2">
        <v>1</v>
      </c>
      <c r="F439" s="2" t="str">
        <f>_xlfn.XLOOKUP(C439,customers!$A$1:$A$1001,customers!B438:B1438,,0)</f>
        <v>Jaquenette Skentelbery</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f t="shared" si="18"/>
        <v>29.784999999999997</v>
      </c>
      <c r="N439" s="3" t="str">
        <f t="shared" si="19"/>
        <v>Liberica</v>
      </c>
      <c r="O439" s="4" t="str">
        <f t="shared" si="20"/>
        <v>Dark</v>
      </c>
      <c r="P439" t="str">
        <f>_xlfn.XLOOKUP(Orders_Table[[#This Row],[Customer ID]],customers!$A$1:$A$1001,customers!I438:I1438,,0)</f>
        <v>No</v>
      </c>
    </row>
    <row r="440" spans="1:16" x14ac:dyDescent="0.2">
      <c r="A440" s="2" t="s">
        <v>2956</v>
      </c>
      <c r="B440" s="5">
        <v>43483</v>
      </c>
      <c r="C440" s="2" t="s">
        <v>3042</v>
      </c>
      <c r="D440" t="s">
        <v>6169</v>
      </c>
      <c r="E440" s="2">
        <v>2</v>
      </c>
      <c r="F440" s="2" t="str">
        <f>_xlfn.XLOOKUP(C440,customers!$A$1:$A$1001,customers!B439:B1439,,0)</f>
        <v>Kippie Marrison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f t="shared" si="18"/>
        <v>15.54</v>
      </c>
      <c r="N440" s="3" t="str">
        <f t="shared" si="19"/>
        <v>Liberica</v>
      </c>
      <c r="O440" s="4" t="str">
        <f t="shared" si="20"/>
        <v>Dark</v>
      </c>
      <c r="P440" t="str">
        <f>_xlfn.XLOOKUP(Orders_Table[[#This Row],[Customer ID]],customers!$A$1:$A$1001,customers!I439:I1439,,0)</f>
        <v>Yes</v>
      </c>
    </row>
    <row r="441" spans="1:16" x14ac:dyDescent="0.2">
      <c r="A441" s="2" t="s">
        <v>2962</v>
      </c>
      <c r="B441" s="5">
        <v>43562</v>
      </c>
      <c r="C441" s="2" t="s">
        <v>2963</v>
      </c>
      <c r="D441" t="s">
        <v>6176</v>
      </c>
      <c r="E441" s="2">
        <v>4</v>
      </c>
      <c r="F441" s="2" t="str">
        <f>_xlfn.XLOOKUP(C441,customers!$A$1:$A$1001,customers!B440:B1440,,0)</f>
        <v>Izaak Primak</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f t="shared" si="18"/>
        <v>35.64</v>
      </c>
      <c r="N441" s="3" t="str">
        <f t="shared" si="19"/>
        <v>Excelsa</v>
      </c>
      <c r="O441" s="4" t="str">
        <f t="shared" si="20"/>
        <v>Light</v>
      </c>
      <c r="P441" t="str">
        <f>_xlfn.XLOOKUP(Orders_Table[[#This Row],[Customer ID]],customers!$A$1:$A$1001,customers!I440:I1440,,0)</f>
        <v>Yes</v>
      </c>
    </row>
    <row r="442" spans="1:16" x14ac:dyDescent="0.2">
      <c r="A442" s="2" t="s">
        <v>2968</v>
      </c>
      <c r="B442" s="5">
        <v>44230</v>
      </c>
      <c r="C442" s="2" t="s">
        <v>2969</v>
      </c>
      <c r="D442" t="s">
        <v>6175</v>
      </c>
      <c r="E442" s="2">
        <v>4</v>
      </c>
      <c r="F442" s="2" t="str">
        <f>_xlfn.XLOOKUP(C442,customers!$A$1:$A$1001,customers!B441:B1441,,0)</f>
        <v>Constanta Hatfull</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f t="shared" si="18"/>
        <v>103.49999999999999</v>
      </c>
      <c r="N442" s="3" t="str">
        <f t="shared" si="19"/>
        <v>Arabica</v>
      </c>
      <c r="O442" s="4" t="str">
        <f t="shared" si="20"/>
        <v>Medium</v>
      </c>
      <c r="P442" t="str">
        <f>_xlfn.XLOOKUP(Orders_Table[[#This Row],[Customer ID]],customers!$A$1:$A$1001,customers!I441:I1441,,0)</f>
        <v>No</v>
      </c>
    </row>
    <row r="443" spans="1:16" x14ac:dyDescent="0.2">
      <c r="A443" s="2" t="s">
        <v>2974</v>
      </c>
      <c r="B443" s="5">
        <v>43573</v>
      </c>
      <c r="C443" s="2" t="s">
        <v>2975</v>
      </c>
      <c r="D443" t="s">
        <v>6183</v>
      </c>
      <c r="E443" s="2">
        <v>3</v>
      </c>
      <c r="F443" s="2" t="str">
        <f>_xlfn.XLOOKUP(C443,customers!$A$1:$A$1001,customers!B442:B1442,,0)</f>
        <v>Chastity Swatman</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f t="shared" si="18"/>
        <v>36.450000000000003</v>
      </c>
      <c r="N443" s="3" t="str">
        <f t="shared" si="19"/>
        <v>Excelsa</v>
      </c>
      <c r="O443" s="4" t="str">
        <f t="shared" si="20"/>
        <v>Dark</v>
      </c>
      <c r="P443" t="str">
        <f>_xlfn.XLOOKUP(Orders_Table[[#This Row],[Customer ID]],customers!$A$1:$A$1001,customers!I442:I1442,,0)</f>
        <v>No</v>
      </c>
    </row>
    <row r="444" spans="1:16" x14ac:dyDescent="0.2">
      <c r="A444" s="2" t="s">
        <v>2980</v>
      </c>
      <c r="B444" s="5">
        <v>44384</v>
      </c>
      <c r="C444" s="2" t="s">
        <v>2981</v>
      </c>
      <c r="D444" t="s">
        <v>6173</v>
      </c>
      <c r="E444" s="2">
        <v>5</v>
      </c>
      <c r="F444" s="2" t="str">
        <f>_xlfn.XLOOKUP(C444,customers!$A$1:$A$1001,customers!B443:B1443,,0)</f>
        <v>Delainey Kiddy</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f t="shared" si="18"/>
        <v>35.849999999999994</v>
      </c>
      <c r="N444" s="3" t="str">
        <f t="shared" si="19"/>
        <v>Robusta</v>
      </c>
      <c r="O444" s="4" t="str">
        <f t="shared" si="20"/>
        <v>Light</v>
      </c>
      <c r="P444" t="str">
        <f>_xlfn.XLOOKUP(Orders_Table[[#This Row],[Customer ID]],customers!$A$1:$A$1001,customers!I443:I1443,,0)</f>
        <v>Yes</v>
      </c>
    </row>
    <row r="445" spans="1:16" x14ac:dyDescent="0.2">
      <c r="A445" s="2" t="s">
        <v>2986</v>
      </c>
      <c r="B445" s="5">
        <v>44250</v>
      </c>
      <c r="C445" s="2" t="s">
        <v>2987</v>
      </c>
      <c r="D445" t="s">
        <v>6184</v>
      </c>
      <c r="E445" s="2">
        <v>5</v>
      </c>
      <c r="F445" s="2" t="str">
        <f>_xlfn.XLOOKUP(C445,customers!$A$1:$A$1001,customers!B444:B1444,,0)</f>
        <v>Marty Scholl</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f t="shared" si="18"/>
        <v>22.274999999999999</v>
      </c>
      <c r="N445" s="3" t="str">
        <f t="shared" si="19"/>
        <v>Excelsa</v>
      </c>
      <c r="O445" s="4" t="str">
        <f t="shared" si="20"/>
        <v>Light</v>
      </c>
      <c r="P445" t="str">
        <f>_xlfn.XLOOKUP(Orders_Table[[#This Row],[Customer ID]],customers!$A$1:$A$1001,customers!I444:I1444,,0)</f>
        <v>No</v>
      </c>
    </row>
    <row r="446" spans="1:16" x14ac:dyDescent="0.2">
      <c r="A446" s="2" t="s">
        <v>2992</v>
      </c>
      <c r="B446" s="5">
        <v>44418</v>
      </c>
      <c r="C446" s="2" t="s">
        <v>2993</v>
      </c>
      <c r="D446" t="s">
        <v>6156</v>
      </c>
      <c r="E446" s="2">
        <v>6</v>
      </c>
      <c r="F446" s="2" t="str">
        <f>_xlfn.XLOOKUP(C446,customers!$A$1:$A$1001,customers!B445:B1445,,0)</f>
        <v>Blake Kelloway</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f t="shared" si="18"/>
        <v>24.75</v>
      </c>
      <c r="N446" s="3" t="str">
        <f t="shared" si="19"/>
        <v>Excelsa</v>
      </c>
      <c r="O446" s="4" t="str">
        <f t="shared" si="20"/>
        <v>Medium</v>
      </c>
      <c r="P446" t="str">
        <f>_xlfn.XLOOKUP(Orders_Table[[#This Row],[Customer ID]],customers!$A$1:$A$1001,customers!I445:I1445,,0)</f>
        <v>Yes</v>
      </c>
    </row>
    <row r="447" spans="1:16" x14ac:dyDescent="0.2">
      <c r="A447" s="2" t="s">
        <v>2999</v>
      </c>
      <c r="B447" s="5">
        <v>43784</v>
      </c>
      <c r="C447" s="2" t="s">
        <v>3000</v>
      </c>
      <c r="D447" t="s">
        <v>6181</v>
      </c>
      <c r="E447" s="2">
        <v>2</v>
      </c>
      <c r="F447" s="2" t="str">
        <f>_xlfn.XLOOKUP(C447,customers!$A$1:$A$1001,customers!B446:B1446,,0)</f>
        <v>Kippie Marrison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f t="shared" si="18"/>
        <v>66.929999999999993</v>
      </c>
      <c r="N447" s="3" t="str">
        <f t="shared" si="19"/>
        <v>Liberica</v>
      </c>
      <c r="O447" s="4" t="str">
        <f t="shared" si="20"/>
        <v>Medium</v>
      </c>
      <c r="P447" t="str">
        <f>_xlfn.XLOOKUP(Orders_Table[[#This Row],[Customer ID]],customers!$A$1:$A$1001,customers!I446:I1446,,0)</f>
        <v>Yes</v>
      </c>
    </row>
    <row r="448" spans="1:16" x14ac:dyDescent="0.2">
      <c r="A448" s="2" t="s">
        <v>3004</v>
      </c>
      <c r="B448" s="5">
        <v>43816</v>
      </c>
      <c r="C448" s="2" t="s">
        <v>3005</v>
      </c>
      <c r="D448" t="s">
        <v>6160</v>
      </c>
      <c r="E448" s="2">
        <v>1</v>
      </c>
      <c r="F448" s="2" t="str">
        <f>_xlfn.XLOOKUP(C448,customers!$A$1:$A$1001,customers!B447:B1447,,0)</f>
        <v>Patsy Vasilenko</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f t="shared" si="18"/>
        <v>8.73</v>
      </c>
      <c r="N448" s="3" t="str">
        <f t="shared" si="19"/>
        <v>Liberica</v>
      </c>
      <c r="O448" s="4" t="str">
        <f t="shared" si="20"/>
        <v>Medium</v>
      </c>
      <c r="P448" t="str">
        <f>_xlfn.XLOOKUP(Orders_Table[[#This Row],[Customer ID]],customers!$A$1:$A$1001,customers!I447:I1447,,0)</f>
        <v>No</v>
      </c>
    </row>
    <row r="449" spans="1:16" x14ac:dyDescent="0.2">
      <c r="A449" s="2" t="s">
        <v>3010</v>
      </c>
      <c r="B449" s="5">
        <v>43908</v>
      </c>
      <c r="C449" s="2" t="s">
        <v>3011</v>
      </c>
      <c r="D449" t="s">
        <v>6146</v>
      </c>
      <c r="E449" s="2">
        <v>3</v>
      </c>
      <c r="F449" s="2" t="str">
        <f>_xlfn.XLOOKUP(C449,customers!$A$1:$A$1001,customers!B448:B1448,,0)</f>
        <v>Sharity Wickens</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f t="shared" si="18"/>
        <v>17.91</v>
      </c>
      <c r="N449" s="3" t="str">
        <f t="shared" si="19"/>
        <v>Robusta</v>
      </c>
      <c r="O449" s="4" t="str">
        <f t="shared" si="20"/>
        <v>Medium</v>
      </c>
      <c r="P449" t="str">
        <f>_xlfn.XLOOKUP(Orders_Table[[#This Row],[Customer ID]],customers!$A$1:$A$1001,customers!I448:I1448,,0)</f>
        <v>Yes</v>
      </c>
    </row>
    <row r="450" spans="1:16" x14ac:dyDescent="0.2">
      <c r="A450" s="2" t="s">
        <v>3015</v>
      </c>
      <c r="B450" s="5">
        <v>44718</v>
      </c>
      <c r="C450" s="2" t="s">
        <v>3016</v>
      </c>
      <c r="D450" t="s">
        <v>6173</v>
      </c>
      <c r="E450" s="2">
        <v>1</v>
      </c>
      <c r="F450" s="2" t="str">
        <f>_xlfn.XLOOKUP(C450,customers!$A$1:$A$1001,customers!B449:B1449,,0)</f>
        <v>Baxy Cargen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f t="shared" si="18"/>
        <v>7.169999999999999</v>
      </c>
      <c r="N450" s="3" t="str">
        <f t="shared" si="19"/>
        <v>Robusta</v>
      </c>
      <c r="O450" s="4" t="str">
        <f t="shared" si="20"/>
        <v>Light</v>
      </c>
      <c r="P450" t="str">
        <f>_xlfn.XLOOKUP(Orders_Table[[#This Row],[Customer ID]],customers!$A$1:$A$1001,customers!I449:I1449,,0)</f>
        <v>Yes</v>
      </c>
    </row>
    <row r="451" spans="1:16" x14ac:dyDescent="0.2">
      <c r="A451" s="2" t="s">
        <v>3021</v>
      </c>
      <c r="B451" s="5">
        <v>44336</v>
      </c>
      <c r="C451" s="2" t="s">
        <v>3022</v>
      </c>
      <c r="D451" t="s">
        <v>6163</v>
      </c>
      <c r="E451" s="2">
        <v>2</v>
      </c>
      <c r="F451" s="2" t="str">
        <f>_xlfn.XLOOKUP(C451,customers!$A$1:$A$1001,customers!B450:B1450,,0)</f>
        <v>Daryn Cassius</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f t="shared" ref="M451:M514" si="21">L451*E451</f>
        <v>5.3699999999999992</v>
      </c>
      <c r="N451" s="3" t="str">
        <f t="shared" ref="N451:N514" si="22">IF(I451="Rob","Robusta",IF(I451="Exc","Excelsa",IF(I451="Ara","Arabica",IF(I451="Lib","Liberica",""))))</f>
        <v>Robusta</v>
      </c>
      <c r="O451" s="4" t="str">
        <f t="shared" ref="O451:O514" si="23">IF(J451="M","Medium",IF(J451="L","Light",IF(J451="D","Dark","")))</f>
        <v>Dark</v>
      </c>
      <c r="P451" t="str">
        <f>_xlfn.XLOOKUP(Orders_Table[[#This Row],[Customer ID]],customers!$A$1:$A$1001,customers!I450:I1450,,0)</f>
        <v>No</v>
      </c>
    </row>
    <row r="452" spans="1:16" x14ac:dyDescent="0.2">
      <c r="A452" s="2" t="s">
        <v>3027</v>
      </c>
      <c r="B452" s="5">
        <v>44207</v>
      </c>
      <c r="C452" s="2" t="s">
        <v>3028</v>
      </c>
      <c r="D452" t="s">
        <v>6145</v>
      </c>
      <c r="E452" s="2">
        <v>5</v>
      </c>
      <c r="F452" s="2" t="str">
        <f>_xlfn.XLOOKUP(C452,customers!$A$1:$A$1001,customers!B451:B1451,,0)</f>
        <v>Skelly Dolohunty</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f t="shared" si="21"/>
        <v>23.774999999999999</v>
      </c>
      <c r="N452" s="3" t="str">
        <f t="shared" si="22"/>
        <v>Liberica</v>
      </c>
      <c r="O452" s="4" t="str">
        <f t="shared" si="23"/>
        <v>Light</v>
      </c>
      <c r="P452" t="str">
        <f>_xlfn.XLOOKUP(Orders_Table[[#This Row],[Customer ID]],customers!$A$1:$A$1001,customers!I451:I1451,,0)</f>
        <v>No</v>
      </c>
    </row>
    <row r="453" spans="1:16" x14ac:dyDescent="0.2">
      <c r="A453" s="2" t="s">
        <v>3035</v>
      </c>
      <c r="B453" s="5">
        <v>43518</v>
      </c>
      <c r="C453" s="2" t="s">
        <v>3036</v>
      </c>
      <c r="D453" t="s">
        <v>6149</v>
      </c>
      <c r="E453" s="2">
        <v>2</v>
      </c>
      <c r="F453" s="2" t="str">
        <f>_xlfn.XLOOKUP(C453,customers!$A$1:$A$1001,customers!B452:B1452,,0)</f>
        <v>Hall Ranner</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f t="shared" si="21"/>
        <v>41.169999999999995</v>
      </c>
      <c r="N453" s="3" t="str">
        <f t="shared" si="22"/>
        <v>Robusta</v>
      </c>
      <c r="O453" s="4" t="str">
        <f t="shared" si="23"/>
        <v>Dark</v>
      </c>
      <c r="P453" t="str">
        <f>_xlfn.XLOOKUP(Orders_Table[[#This Row],[Customer ID]],customers!$A$1:$A$1001,customers!I452:I1452,,0)</f>
        <v>No</v>
      </c>
    </row>
    <row r="454" spans="1:16" x14ac:dyDescent="0.2">
      <c r="A454" s="2" t="s">
        <v>3041</v>
      </c>
      <c r="B454" s="5">
        <v>44524</v>
      </c>
      <c r="C454" s="2" t="s">
        <v>3042</v>
      </c>
      <c r="D454" t="s">
        <v>6167</v>
      </c>
      <c r="E454" s="2">
        <v>3</v>
      </c>
      <c r="F454" s="2" t="str">
        <f>_xlfn.XLOOKUP(C454,customers!$A$1:$A$1001,customers!B453:B1453,,0)</f>
        <v>Dorey Sopper</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f t="shared" si="21"/>
        <v>11.654999999999999</v>
      </c>
      <c r="N454" s="3" t="str">
        <f t="shared" si="22"/>
        <v>Arabica</v>
      </c>
      <c r="O454" s="4" t="str">
        <f t="shared" si="23"/>
        <v>Light</v>
      </c>
      <c r="P454" t="str">
        <f>_xlfn.XLOOKUP(Orders_Table[[#This Row],[Customer ID]],customers!$A$1:$A$1001,customers!I453:I1453,,0)</f>
        <v>No</v>
      </c>
    </row>
    <row r="455" spans="1:16" x14ac:dyDescent="0.2">
      <c r="A455" s="2" t="s">
        <v>3047</v>
      </c>
      <c r="B455" s="5">
        <v>44579</v>
      </c>
      <c r="C455" s="2" t="s">
        <v>3048</v>
      </c>
      <c r="D455" t="s">
        <v>6161</v>
      </c>
      <c r="E455" s="2">
        <v>4</v>
      </c>
      <c r="F455" s="2" t="str">
        <f>_xlfn.XLOOKUP(C455,customers!$A$1:$A$1001,customers!B454:B1454,,0)</f>
        <v>Lauritz Ledgley</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f t="shared" si="21"/>
        <v>38.04</v>
      </c>
      <c r="N455" s="3" t="str">
        <f t="shared" si="22"/>
        <v>Liberica</v>
      </c>
      <c r="O455" s="4" t="str">
        <f t="shared" si="23"/>
        <v>Light</v>
      </c>
      <c r="P455" t="str">
        <f>_xlfn.XLOOKUP(Orders_Table[[#This Row],[Customer ID]],customers!$A$1:$A$1001,customers!I454:I1454,,0)</f>
        <v>Yes</v>
      </c>
    </row>
    <row r="456" spans="1:16" x14ac:dyDescent="0.2">
      <c r="A456" s="2" t="s">
        <v>3053</v>
      </c>
      <c r="B456" s="5">
        <v>44421</v>
      </c>
      <c r="C456" s="2" t="s">
        <v>3054</v>
      </c>
      <c r="D456" t="s">
        <v>6149</v>
      </c>
      <c r="E456" s="2">
        <v>4</v>
      </c>
      <c r="F456" s="2" t="str">
        <f>_xlfn.XLOOKUP(C456,customers!$A$1:$A$1001,customers!B455:B1455,,0)</f>
        <v>Gustaf Ciccotti</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f t="shared" si="21"/>
        <v>82.339999999999989</v>
      </c>
      <c r="N456" s="3" t="str">
        <f t="shared" si="22"/>
        <v>Robusta</v>
      </c>
      <c r="O456" s="4" t="str">
        <f t="shared" si="23"/>
        <v>Dark</v>
      </c>
      <c r="P456" t="str">
        <f>_xlfn.XLOOKUP(Orders_Table[[#This Row],[Customer ID]],customers!$A$1:$A$1001,customers!I455:I1455,,0)</f>
        <v>No</v>
      </c>
    </row>
    <row r="457" spans="1:16" x14ac:dyDescent="0.2">
      <c r="A457" s="2" t="s">
        <v>3058</v>
      </c>
      <c r="B457" s="5">
        <v>43841</v>
      </c>
      <c r="C457" s="2" t="s">
        <v>3059</v>
      </c>
      <c r="D457" t="s">
        <v>6145</v>
      </c>
      <c r="E457" s="2">
        <v>2</v>
      </c>
      <c r="F457" s="2" t="str">
        <f>_xlfn.XLOOKUP(C457,customers!$A$1:$A$1001,customers!B456:B1456,,0)</f>
        <v>Wilton Jallin</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f t="shared" si="21"/>
        <v>9.51</v>
      </c>
      <c r="N457" s="3" t="str">
        <f t="shared" si="22"/>
        <v>Liberica</v>
      </c>
      <c r="O457" s="4" t="str">
        <f t="shared" si="23"/>
        <v>Light</v>
      </c>
      <c r="P457" t="str">
        <f>_xlfn.XLOOKUP(Orders_Table[[#This Row],[Customer ID]],customers!$A$1:$A$1001,customers!I456:I1456,,0)</f>
        <v>No</v>
      </c>
    </row>
    <row r="458" spans="1:16" x14ac:dyDescent="0.2">
      <c r="A458" s="2" t="s">
        <v>3064</v>
      </c>
      <c r="B458" s="5">
        <v>44017</v>
      </c>
      <c r="C458" s="2" t="s">
        <v>3065</v>
      </c>
      <c r="D458" t="s">
        <v>6149</v>
      </c>
      <c r="E458" s="2">
        <v>2</v>
      </c>
      <c r="F458" s="2" t="str">
        <f>_xlfn.XLOOKUP(C458,customers!$A$1:$A$1001,customers!B457:B1457,,0)</f>
        <v>Paulie Fonzone</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f t="shared" si="21"/>
        <v>41.169999999999995</v>
      </c>
      <c r="N458" s="3" t="str">
        <f t="shared" si="22"/>
        <v>Robusta</v>
      </c>
      <c r="O458" s="4" t="str">
        <f t="shared" si="23"/>
        <v>Dark</v>
      </c>
      <c r="P458" t="str">
        <f>_xlfn.XLOOKUP(Orders_Table[[#This Row],[Customer ID]],customers!$A$1:$A$1001,customers!I457:I1457,,0)</f>
        <v>Yes</v>
      </c>
    </row>
    <row r="459" spans="1:16" x14ac:dyDescent="0.2">
      <c r="A459" s="2" t="s">
        <v>3070</v>
      </c>
      <c r="B459" s="5">
        <v>43671</v>
      </c>
      <c r="C459" s="2" t="s">
        <v>3071</v>
      </c>
      <c r="D459" t="s">
        <v>6161</v>
      </c>
      <c r="E459" s="2">
        <v>5</v>
      </c>
      <c r="F459" s="2" t="str">
        <f>_xlfn.XLOOKUP(C459,customers!$A$1:$A$1001,customers!B458:B1458,,0)</f>
        <v>Antonius Lewry</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f t="shared" si="21"/>
        <v>47.55</v>
      </c>
      <c r="N459" s="3" t="str">
        <f t="shared" si="22"/>
        <v>Liberica</v>
      </c>
      <c r="O459" s="4" t="str">
        <f t="shared" si="23"/>
        <v>Light</v>
      </c>
      <c r="P459" t="str">
        <f>_xlfn.XLOOKUP(Orders_Table[[#This Row],[Customer ID]],customers!$A$1:$A$1001,customers!I458:I1458,,0)</f>
        <v>No</v>
      </c>
    </row>
    <row r="460" spans="1:16" x14ac:dyDescent="0.2">
      <c r="A460" s="2" t="s">
        <v>3076</v>
      </c>
      <c r="B460" s="5">
        <v>44707</v>
      </c>
      <c r="C460" s="2" t="s">
        <v>3077</v>
      </c>
      <c r="D460" t="s">
        <v>6155</v>
      </c>
      <c r="E460" s="2">
        <v>4</v>
      </c>
      <c r="F460" s="2" t="str">
        <f>_xlfn.XLOOKUP(C460,customers!$A$1:$A$1001,customers!B459:B1459,,0)</f>
        <v>Harland Trematick</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f t="shared" si="21"/>
        <v>45</v>
      </c>
      <c r="N460" s="3" t="str">
        <f t="shared" si="22"/>
        <v>Arabica</v>
      </c>
      <c r="O460" s="4" t="str">
        <f t="shared" si="23"/>
        <v>Medium</v>
      </c>
      <c r="P460" t="str">
        <f>_xlfn.XLOOKUP(Orders_Table[[#This Row],[Customer ID]],customers!$A$1:$A$1001,customers!I459:I1459,,0)</f>
        <v>Yes</v>
      </c>
    </row>
    <row r="461" spans="1:16" x14ac:dyDescent="0.2">
      <c r="A461" s="2" t="s">
        <v>3082</v>
      </c>
      <c r="B461" s="5">
        <v>43840</v>
      </c>
      <c r="C461" s="2" t="s">
        <v>3083</v>
      </c>
      <c r="D461" t="s">
        <v>6145</v>
      </c>
      <c r="E461" s="2">
        <v>5</v>
      </c>
      <c r="F461" s="2" t="str">
        <f>_xlfn.XLOOKUP(C461,customers!$A$1:$A$1001,customers!B460:B1460,,0)</f>
        <v>Odette Tocque</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f t="shared" si="21"/>
        <v>23.774999999999999</v>
      </c>
      <c r="N461" s="3" t="str">
        <f t="shared" si="22"/>
        <v>Liberica</v>
      </c>
      <c r="O461" s="4" t="str">
        <f t="shared" si="23"/>
        <v>Light</v>
      </c>
      <c r="P461" t="str">
        <f>_xlfn.XLOOKUP(Orders_Table[[#This Row],[Customer ID]],customers!$A$1:$A$1001,customers!I460:I1460,,0)</f>
        <v>No</v>
      </c>
    </row>
    <row r="462" spans="1:16" x14ac:dyDescent="0.2">
      <c r="A462" s="2" t="s">
        <v>3088</v>
      </c>
      <c r="B462" s="5">
        <v>43602</v>
      </c>
      <c r="C462" s="2" t="s">
        <v>3089</v>
      </c>
      <c r="D462" t="s">
        <v>6172</v>
      </c>
      <c r="E462" s="2">
        <v>3</v>
      </c>
      <c r="F462" s="2" t="str">
        <f>_xlfn.XLOOKUP(C462,customers!$A$1:$A$1001,customers!B461:B1461,,0)</f>
        <v>Hadley Reuven</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f t="shared" si="21"/>
        <v>16.11</v>
      </c>
      <c r="N462" s="3" t="str">
        <f t="shared" si="22"/>
        <v>Robusta</v>
      </c>
      <c r="O462" s="4" t="str">
        <f t="shared" si="23"/>
        <v>Dark</v>
      </c>
      <c r="P462" t="str">
        <f>_xlfn.XLOOKUP(Orders_Table[[#This Row],[Customer ID]],customers!$A$1:$A$1001,customers!I461:I1461,,0)</f>
        <v>No</v>
      </c>
    </row>
    <row r="463" spans="1:16" x14ac:dyDescent="0.2">
      <c r="A463" s="2" t="s">
        <v>3094</v>
      </c>
      <c r="B463" s="5">
        <v>44036</v>
      </c>
      <c r="C463" s="2" t="s">
        <v>3095</v>
      </c>
      <c r="D463" t="s">
        <v>6163</v>
      </c>
      <c r="E463" s="2">
        <v>4</v>
      </c>
      <c r="F463" s="2" t="str">
        <f>_xlfn.XLOOKUP(C463,customers!$A$1:$A$1001,customers!B462:B1462,,0)</f>
        <v>Charin Maplethorp</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f t="shared" si="21"/>
        <v>10.739999999999998</v>
      </c>
      <c r="N463" s="3" t="str">
        <f t="shared" si="22"/>
        <v>Robusta</v>
      </c>
      <c r="O463" s="4" t="str">
        <f t="shared" si="23"/>
        <v>Dark</v>
      </c>
      <c r="P463" t="str">
        <f>_xlfn.XLOOKUP(Orders_Table[[#This Row],[Customer ID]],customers!$A$1:$A$1001,customers!I462:I1462,,0)</f>
        <v>Yes</v>
      </c>
    </row>
    <row r="464" spans="1:16" x14ac:dyDescent="0.2">
      <c r="A464" s="2" t="s">
        <v>3100</v>
      </c>
      <c r="B464" s="5">
        <v>44124</v>
      </c>
      <c r="C464" s="2" t="s">
        <v>3101</v>
      </c>
      <c r="D464" t="s">
        <v>6147</v>
      </c>
      <c r="E464" s="2">
        <v>5</v>
      </c>
      <c r="F464" s="2" t="str">
        <f>_xlfn.XLOOKUP(C464,customers!$A$1:$A$1001,customers!B463:B1463,,0)</f>
        <v>Celie MacCourt</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f t="shared" si="21"/>
        <v>49.75</v>
      </c>
      <c r="N464" s="3" t="str">
        <f t="shared" si="22"/>
        <v>Arabica</v>
      </c>
      <c r="O464" s="4" t="str">
        <f t="shared" si="23"/>
        <v>Dark</v>
      </c>
      <c r="P464" t="str">
        <f>_xlfn.XLOOKUP(Orders_Table[[#This Row],[Customer ID]],customers!$A$1:$A$1001,customers!I463:I1463,,0)</f>
        <v>No</v>
      </c>
    </row>
    <row r="465" spans="1:16" x14ac:dyDescent="0.2">
      <c r="A465" s="2" t="s">
        <v>3106</v>
      </c>
      <c r="B465" s="5">
        <v>43730</v>
      </c>
      <c r="C465" s="2" t="s">
        <v>3107</v>
      </c>
      <c r="D465" t="s">
        <v>6141</v>
      </c>
      <c r="E465" s="2">
        <v>2</v>
      </c>
      <c r="F465" s="2" t="str">
        <f>_xlfn.XLOOKUP(C465,customers!$A$1:$A$1001,customers!B464:B1464,,0)</f>
        <v>Evy Wilsone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f t="shared" si="21"/>
        <v>27.5</v>
      </c>
      <c r="N465" s="3" t="str">
        <f t="shared" si="22"/>
        <v>Excelsa</v>
      </c>
      <c r="O465" s="4" t="str">
        <f t="shared" si="23"/>
        <v>Medium</v>
      </c>
      <c r="P465" t="str">
        <f>_xlfn.XLOOKUP(Orders_Table[[#This Row],[Customer ID]],customers!$A$1:$A$1001,customers!I464:I1464,,0)</f>
        <v>Yes</v>
      </c>
    </row>
    <row r="466" spans="1:16" x14ac:dyDescent="0.2">
      <c r="A466" s="2" t="s">
        <v>3112</v>
      </c>
      <c r="B466" s="5">
        <v>43989</v>
      </c>
      <c r="C466" s="2" t="s">
        <v>3113</v>
      </c>
      <c r="D466" t="s">
        <v>6165</v>
      </c>
      <c r="E466" s="2">
        <v>4</v>
      </c>
      <c r="F466" s="2" t="str">
        <f>_xlfn.XLOOKUP(C466,customers!$A$1:$A$1001,customers!B465:B1465,,0)</f>
        <v>Mathilda Matiasek</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f t="shared" si="21"/>
        <v>119.13999999999999</v>
      </c>
      <c r="N466" s="3" t="str">
        <f t="shared" si="22"/>
        <v>Liberica</v>
      </c>
      <c r="O466" s="4" t="str">
        <f t="shared" si="23"/>
        <v>Dark</v>
      </c>
      <c r="P466" t="str">
        <f>_xlfn.XLOOKUP(Orders_Table[[#This Row],[Customer ID]],customers!$A$1:$A$1001,customers!I465:I1465,,0)</f>
        <v>Yes</v>
      </c>
    </row>
    <row r="467" spans="1:16" x14ac:dyDescent="0.2">
      <c r="A467" s="2" t="s">
        <v>3118</v>
      </c>
      <c r="B467" s="5">
        <v>43814</v>
      </c>
      <c r="C467" s="2" t="s">
        <v>3119</v>
      </c>
      <c r="D467" t="s">
        <v>6149</v>
      </c>
      <c r="E467" s="2">
        <v>1</v>
      </c>
      <c r="F467" s="2" t="str">
        <f>_xlfn.XLOOKUP(C467,customers!$A$1:$A$1001,customers!B466:B1466,,0)</f>
        <v>Kameko Philbrick</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f t="shared" si="21"/>
        <v>20.584999999999997</v>
      </c>
      <c r="N467" s="3" t="str">
        <f t="shared" si="22"/>
        <v>Robusta</v>
      </c>
      <c r="O467" s="4" t="str">
        <f t="shared" si="23"/>
        <v>Dark</v>
      </c>
      <c r="P467" t="str">
        <f>_xlfn.XLOOKUP(Orders_Table[[#This Row],[Customer ID]],customers!$A$1:$A$1001,customers!I466:I1466,,0)</f>
        <v>Yes</v>
      </c>
    </row>
    <row r="468" spans="1:16" x14ac:dyDescent="0.2">
      <c r="A468" s="2" t="s">
        <v>3124</v>
      </c>
      <c r="B468" s="5">
        <v>44171</v>
      </c>
      <c r="C468" s="2" t="s">
        <v>3125</v>
      </c>
      <c r="D468" t="s">
        <v>6154</v>
      </c>
      <c r="E468" s="2">
        <v>3</v>
      </c>
      <c r="F468" s="2" t="str">
        <f>_xlfn.XLOOKUP(C468,customers!$A$1:$A$1001,customers!B467:B1467,,0)</f>
        <v>Barnett Sillis</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f t="shared" si="21"/>
        <v>8.9550000000000001</v>
      </c>
      <c r="N468" s="3" t="str">
        <f t="shared" si="22"/>
        <v>Arabica</v>
      </c>
      <c r="O468" s="4" t="str">
        <f t="shared" si="23"/>
        <v>Dark</v>
      </c>
      <c r="P468" t="str">
        <f>_xlfn.XLOOKUP(Orders_Table[[#This Row],[Customer ID]],customers!$A$1:$A$1001,customers!I467:I1467,,0)</f>
        <v>No</v>
      </c>
    </row>
    <row r="469" spans="1:16" x14ac:dyDescent="0.2">
      <c r="A469" s="2" t="s">
        <v>3130</v>
      </c>
      <c r="B469" s="5">
        <v>44536</v>
      </c>
      <c r="C469" s="2" t="s">
        <v>3131</v>
      </c>
      <c r="D469" t="s">
        <v>6158</v>
      </c>
      <c r="E469" s="2">
        <v>1</v>
      </c>
      <c r="F469" s="2" t="str">
        <f>_xlfn.XLOOKUP(C469,customers!$A$1:$A$1001,customers!B468:B1468,,0)</f>
        <v>Read Cutts</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f t="shared" si="21"/>
        <v>5.97</v>
      </c>
      <c r="N469" s="3" t="str">
        <f t="shared" si="22"/>
        <v>Arabica</v>
      </c>
      <c r="O469" s="4" t="str">
        <f t="shared" si="23"/>
        <v>Dark</v>
      </c>
      <c r="P469" t="str">
        <f>_xlfn.XLOOKUP(Orders_Table[[#This Row],[Customer ID]],customers!$A$1:$A$1001,customers!I468:I1468,,0)</f>
        <v>No</v>
      </c>
    </row>
    <row r="470" spans="1:16" x14ac:dyDescent="0.2">
      <c r="A470" s="2" t="s">
        <v>3136</v>
      </c>
      <c r="B470" s="5">
        <v>44023</v>
      </c>
      <c r="C470" s="2" t="s">
        <v>3137</v>
      </c>
      <c r="D470" t="s">
        <v>6141</v>
      </c>
      <c r="E470" s="2">
        <v>3</v>
      </c>
      <c r="F470" s="2" t="str">
        <f>_xlfn.XLOOKUP(C470,customers!$A$1:$A$1001,customers!B469:B1469,,0)</f>
        <v>Devland Gritton</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f t="shared" si="21"/>
        <v>41.25</v>
      </c>
      <c r="N470" s="3" t="str">
        <f t="shared" si="22"/>
        <v>Excelsa</v>
      </c>
      <c r="O470" s="4" t="str">
        <f t="shared" si="23"/>
        <v>Medium</v>
      </c>
      <c r="P470" t="str">
        <f>_xlfn.XLOOKUP(Orders_Table[[#This Row],[Customer ID]],customers!$A$1:$A$1001,customers!I469:I1469,,0)</f>
        <v>Yes</v>
      </c>
    </row>
    <row r="471" spans="1:16" x14ac:dyDescent="0.2">
      <c r="A471" s="2" t="s">
        <v>3141</v>
      </c>
      <c r="B471" s="5">
        <v>44375</v>
      </c>
      <c r="C471" s="2" t="s">
        <v>3194</v>
      </c>
      <c r="D471" t="s">
        <v>6184</v>
      </c>
      <c r="E471" s="2">
        <v>5</v>
      </c>
      <c r="F471" s="2" t="str">
        <f>_xlfn.XLOOKUP(C471,customers!$A$1:$A$1001,customers!B470:B1470,,0)</f>
        <v>Rickie Faltin</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f t="shared" si="21"/>
        <v>22.274999999999999</v>
      </c>
      <c r="N471" s="3" t="str">
        <f t="shared" si="22"/>
        <v>Excelsa</v>
      </c>
      <c r="O471" s="4" t="str">
        <f t="shared" si="23"/>
        <v>Light</v>
      </c>
      <c r="P471" t="str">
        <f>_xlfn.XLOOKUP(Orders_Table[[#This Row],[Customer ID]],customers!$A$1:$A$1001,customers!I470:I1470,,0)</f>
        <v>No</v>
      </c>
    </row>
    <row r="472" spans="1:16" x14ac:dyDescent="0.2">
      <c r="A472" s="2" t="s">
        <v>3147</v>
      </c>
      <c r="B472" s="5">
        <v>44656</v>
      </c>
      <c r="C472" s="2" t="s">
        <v>3148</v>
      </c>
      <c r="D472" t="s">
        <v>6157</v>
      </c>
      <c r="E472" s="2">
        <v>1</v>
      </c>
      <c r="F472" s="2" t="str">
        <f>_xlfn.XLOOKUP(C472,customers!$A$1:$A$1001,customers!B471:B1471,,0)</f>
        <v>Geoffrey Siuda</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f t="shared" si="21"/>
        <v>6.75</v>
      </c>
      <c r="N472" s="3" t="str">
        <f t="shared" si="22"/>
        <v>Arabica</v>
      </c>
      <c r="O472" s="4" t="str">
        <f t="shared" si="23"/>
        <v>Medium</v>
      </c>
      <c r="P472" t="str">
        <f>_xlfn.XLOOKUP(Orders_Table[[#This Row],[Customer ID]],customers!$A$1:$A$1001,customers!I471:I1471,,0)</f>
        <v>Yes</v>
      </c>
    </row>
    <row r="473" spans="1:16" x14ac:dyDescent="0.2">
      <c r="A473" s="2" t="s">
        <v>3153</v>
      </c>
      <c r="B473" s="5">
        <v>44644</v>
      </c>
      <c r="C473" s="2" t="s">
        <v>3154</v>
      </c>
      <c r="D473" t="s">
        <v>6181</v>
      </c>
      <c r="E473" s="2">
        <v>4</v>
      </c>
      <c r="F473" s="2" t="str">
        <f>_xlfn.XLOOKUP(C473,customers!$A$1:$A$1001,customers!B472:B1472,,0)</f>
        <v>Vernor Pawsey</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f t="shared" si="21"/>
        <v>133.85999999999999</v>
      </c>
      <c r="N473" s="3" t="str">
        <f t="shared" si="22"/>
        <v>Liberica</v>
      </c>
      <c r="O473" s="4" t="str">
        <f t="shared" si="23"/>
        <v>Medium</v>
      </c>
      <c r="P473" t="str">
        <f>_xlfn.XLOOKUP(Orders_Table[[#This Row],[Customer ID]],customers!$A$1:$A$1001,customers!I472:I1472,,0)</f>
        <v>No</v>
      </c>
    </row>
    <row r="474" spans="1:16" x14ac:dyDescent="0.2">
      <c r="A474" s="2" t="s">
        <v>3158</v>
      </c>
      <c r="B474" s="5">
        <v>43869</v>
      </c>
      <c r="C474" s="2" t="s">
        <v>3159</v>
      </c>
      <c r="D474" t="s">
        <v>6154</v>
      </c>
      <c r="E474" s="2">
        <v>2</v>
      </c>
      <c r="F474" s="2" t="str">
        <f>_xlfn.XLOOKUP(C474,customers!$A$1:$A$1001,customers!B473:B1473,,0)</f>
        <v>Fanchon Haughian</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f t="shared" si="21"/>
        <v>5.97</v>
      </c>
      <c r="N474" s="3" t="str">
        <f t="shared" si="22"/>
        <v>Arabica</v>
      </c>
      <c r="O474" s="4" t="str">
        <f t="shared" si="23"/>
        <v>Dark</v>
      </c>
      <c r="P474" t="str">
        <f>_xlfn.XLOOKUP(Orders_Table[[#This Row],[Customer ID]],customers!$A$1:$A$1001,customers!I473:I1473,,0)</f>
        <v>No</v>
      </c>
    </row>
    <row r="475" spans="1:16" x14ac:dyDescent="0.2">
      <c r="A475" s="2" t="s">
        <v>3164</v>
      </c>
      <c r="B475" s="5">
        <v>44603</v>
      </c>
      <c r="C475" s="2" t="s">
        <v>3165</v>
      </c>
      <c r="D475" t="s">
        <v>6140</v>
      </c>
      <c r="E475" s="2">
        <v>2</v>
      </c>
      <c r="F475" s="2" t="str">
        <f>_xlfn.XLOOKUP(C475,customers!$A$1:$A$1001,customers!B474:B1474,,0)</f>
        <v>Edeline Edney</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f t="shared" si="21"/>
        <v>25.9</v>
      </c>
      <c r="N475" s="3" t="str">
        <f t="shared" si="22"/>
        <v>Arabica</v>
      </c>
      <c r="O475" s="4" t="str">
        <f t="shared" si="23"/>
        <v>Light</v>
      </c>
      <c r="P475" t="str">
        <f>_xlfn.XLOOKUP(Orders_Table[[#This Row],[Customer ID]],customers!$A$1:$A$1001,customers!I474:I1474,,0)</f>
        <v>No</v>
      </c>
    </row>
    <row r="476" spans="1:16" x14ac:dyDescent="0.2">
      <c r="A476" s="2" t="s">
        <v>3170</v>
      </c>
      <c r="B476" s="5">
        <v>44014</v>
      </c>
      <c r="C476" s="2" t="s">
        <v>3171</v>
      </c>
      <c r="D476" t="s">
        <v>6166</v>
      </c>
      <c r="E476" s="2">
        <v>1</v>
      </c>
      <c r="F476" s="2" t="str">
        <f>_xlfn.XLOOKUP(C476,customers!$A$1:$A$1001,customers!B475:B1475,,0)</f>
        <v>Gnni Cheeke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f t="shared" si="21"/>
        <v>31.624999999999996</v>
      </c>
      <c r="N476" s="3" t="str">
        <f t="shared" si="22"/>
        <v>Excelsa</v>
      </c>
      <c r="O476" s="4" t="str">
        <f t="shared" si="23"/>
        <v>Medium</v>
      </c>
      <c r="P476" t="str">
        <f>_xlfn.XLOOKUP(Orders_Table[[#This Row],[Customer ID]],customers!$A$1:$A$1001,customers!I475:I1475,,0)</f>
        <v>Yes</v>
      </c>
    </row>
    <row r="477" spans="1:16" x14ac:dyDescent="0.2">
      <c r="A477" s="2" t="s">
        <v>3176</v>
      </c>
      <c r="B477" s="5">
        <v>44767</v>
      </c>
      <c r="C477" s="2" t="s">
        <v>3177</v>
      </c>
      <c r="D477" t="s">
        <v>6159</v>
      </c>
      <c r="E477" s="2">
        <v>2</v>
      </c>
      <c r="F477" s="2" t="str">
        <f>_xlfn.XLOOKUP(C477,customers!$A$1:$A$1001,customers!B476:B1476,,0)</f>
        <v>Johnath Fairebrother</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f t="shared" si="21"/>
        <v>8.73</v>
      </c>
      <c r="N477" s="3" t="str">
        <f t="shared" si="22"/>
        <v>Liberica</v>
      </c>
      <c r="O477" s="4" t="str">
        <f t="shared" si="23"/>
        <v>Medium</v>
      </c>
      <c r="P477" t="str">
        <f>_xlfn.XLOOKUP(Orders_Table[[#This Row],[Customer ID]],customers!$A$1:$A$1001,customers!I476:I1476,,0)</f>
        <v>Yes</v>
      </c>
    </row>
    <row r="478" spans="1:16" x14ac:dyDescent="0.2">
      <c r="A478" s="2" t="s">
        <v>3181</v>
      </c>
      <c r="B478" s="5">
        <v>44274</v>
      </c>
      <c r="C478" s="2" t="s">
        <v>3182</v>
      </c>
      <c r="D478" t="s">
        <v>6184</v>
      </c>
      <c r="E478" s="2">
        <v>6</v>
      </c>
      <c r="F478" s="2" t="str">
        <f>_xlfn.XLOOKUP(C478,customers!$A$1:$A$1001,customers!B477:B1477,,0)</f>
        <v>Jilly Dreng</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f t="shared" si="21"/>
        <v>26.73</v>
      </c>
      <c r="N478" s="3" t="str">
        <f t="shared" si="22"/>
        <v>Excelsa</v>
      </c>
      <c r="O478" s="4" t="str">
        <f t="shared" si="23"/>
        <v>Light</v>
      </c>
      <c r="P478" t="str">
        <f>_xlfn.XLOOKUP(Orders_Table[[#This Row],[Customer ID]],customers!$A$1:$A$1001,customers!I477:I1477,,0)</f>
        <v>Yes</v>
      </c>
    </row>
    <row r="479" spans="1:16" x14ac:dyDescent="0.2">
      <c r="A479" s="2" t="s">
        <v>3187</v>
      </c>
      <c r="B479" s="5">
        <v>43962</v>
      </c>
      <c r="C479" s="2" t="s">
        <v>3188</v>
      </c>
      <c r="D479" t="s">
        <v>6159</v>
      </c>
      <c r="E479" s="2">
        <v>6</v>
      </c>
      <c r="F479" s="2" t="str">
        <f>_xlfn.XLOOKUP(C479,customers!$A$1:$A$1001,customers!B478:B1478,,0)</f>
        <v>Correy Lampel</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f t="shared" si="21"/>
        <v>26.19</v>
      </c>
      <c r="N479" s="3" t="str">
        <f t="shared" si="22"/>
        <v>Liberica</v>
      </c>
      <c r="O479" s="4" t="str">
        <f t="shared" si="23"/>
        <v>Medium</v>
      </c>
      <c r="P479" t="str">
        <f>_xlfn.XLOOKUP(Orders_Table[[#This Row],[Customer ID]],customers!$A$1:$A$1001,customers!I478:I1478,,0)</f>
        <v>Yes</v>
      </c>
    </row>
    <row r="480" spans="1:16" x14ac:dyDescent="0.2">
      <c r="A480" s="2" t="s">
        <v>3193</v>
      </c>
      <c r="B480" s="5">
        <v>43624</v>
      </c>
      <c r="C480" s="2" t="s">
        <v>3194</v>
      </c>
      <c r="D480" t="s">
        <v>6177</v>
      </c>
      <c r="E480" s="2">
        <v>6</v>
      </c>
      <c r="F480" s="2" t="str">
        <f>_xlfn.XLOOKUP(C480,customers!$A$1:$A$1001,customers!B479:B1479,,0)</f>
        <v>Eward Dearman</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f t="shared" si="21"/>
        <v>53.699999999999996</v>
      </c>
      <c r="N480" s="3" t="str">
        <f t="shared" si="22"/>
        <v>Robusta</v>
      </c>
      <c r="O480" s="4" t="str">
        <f t="shared" si="23"/>
        <v>Dark</v>
      </c>
      <c r="P480" t="str">
        <f>_xlfn.XLOOKUP(Orders_Table[[#This Row],[Customer ID]],customers!$A$1:$A$1001,customers!I479:I1479,,0)</f>
        <v>No</v>
      </c>
    </row>
    <row r="481" spans="1:16" x14ac:dyDescent="0.2">
      <c r="A481" s="2" t="s">
        <v>3193</v>
      </c>
      <c r="B481" s="5">
        <v>43624</v>
      </c>
      <c r="C481" s="2" t="s">
        <v>3194</v>
      </c>
      <c r="D481" t="s">
        <v>6166</v>
      </c>
      <c r="E481" s="2">
        <v>4</v>
      </c>
      <c r="F481" s="2" t="str">
        <f>_xlfn.XLOOKUP(C481,customers!$A$1:$A$1001,customers!B480:B1480,,0)</f>
        <v>Dominique Lenard</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f t="shared" si="21"/>
        <v>126.49999999999999</v>
      </c>
      <c r="N481" s="3" t="str">
        <f t="shared" si="22"/>
        <v>Excelsa</v>
      </c>
      <c r="O481" s="4" t="str">
        <f t="shared" si="23"/>
        <v>Medium</v>
      </c>
      <c r="P481" t="str">
        <f>_xlfn.XLOOKUP(Orders_Table[[#This Row],[Customer ID]],customers!$A$1:$A$1001,customers!I480:I1480,,0)</f>
        <v>Yes</v>
      </c>
    </row>
    <row r="482" spans="1:16" x14ac:dyDescent="0.2">
      <c r="A482" s="2" t="s">
        <v>3193</v>
      </c>
      <c r="B482" s="5">
        <v>43624</v>
      </c>
      <c r="C482" s="2" t="s">
        <v>3194</v>
      </c>
      <c r="D482" t="s">
        <v>6156</v>
      </c>
      <c r="E482" s="2">
        <v>1</v>
      </c>
      <c r="F482" s="2" t="str">
        <f>_xlfn.XLOOKUP(C482,customers!$A$1:$A$1001,customers!B481:B1481,,0)</f>
        <v>Lloyd Toffano</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f t="shared" si="21"/>
        <v>4.125</v>
      </c>
      <c r="N482" s="3" t="str">
        <f t="shared" si="22"/>
        <v>Excelsa</v>
      </c>
      <c r="O482" s="4" t="str">
        <f t="shared" si="23"/>
        <v>Medium</v>
      </c>
      <c r="P482" t="str">
        <f>_xlfn.XLOOKUP(Orders_Table[[#This Row],[Customer ID]],customers!$A$1:$A$1001,customers!I481:I1481,,0)</f>
        <v>Yes</v>
      </c>
    </row>
    <row r="483" spans="1:16" x14ac:dyDescent="0.2">
      <c r="A483" s="2" t="s">
        <v>3208</v>
      </c>
      <c r="B483" s="5">
        <v>43747</v>
      </c>
      <c r="C483" s="2" t="s">
        <v>3209</v>
      </c>
      <c r="D483" t="s">
        <v>6179</v>
      </c>
      <c r="E483" s="2">
        <v>2</v>
      </c>
      <c r="F483" s="2" t="str">
        <f>_xlfn.XLOOKUP(C483,customers!$A$1:$A$1001,customers!B482:B1482,,0)</f>
        <v>Morly Rocks</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f t="shared" si="21"/>
        <v>23.9</v>
      </c>
      <c r="N483" s="3" t="str">
        <f t="shared" si="22"/>
        <v>Robusta</v>
      </c>
      <c r="O483" s="4" t="str">
        <f t="shared" si="23"/>
        <v>Light</v>
      </c>
      <c r="P483" t="str">
        <f>_xlfn.XLOOKUP(Orders_Table[[#This Row],[Customer ID]],customers!$A$1:$A$1001,customers!I482:I1482,,0)</f>
        <v>Yes</v>
      </c>
    </row>
    <row r="484" spans="1:16" x14ac:dyDescent="0.2">
      <c r="A484" s="2" t="s">
        <v>3214</v>
      </c>
      <c r="B484" s="5">
        <v>44247</v>
      </c>
      <c r="C484" s="2" t="s">
        <v>3215</v>
      </c>
      <c r="D484" t="s">
        <v>6185</v>
      </c>
      <c r="E484" s="2">
        <v>5</v>
      </c>
      <c r="F484" s="2" t="str">
        <f>_xlfn.XLOOKUP(C484,customers!$A$1:$A$1001,customers!B483:B1483,,0)</f>
        <v>Cleopatra Goodrum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f t="shared" si="21"/>
        <v>139.72499999999999</v>
      </c>
      <c r="N484" s="3" t="str">
        <f t="shared" si="22"/>
        <v>Excelsa</v>
      </c>
      <c r="O484" s="4" t="str">
        <f t="shared" si="23"/>
        <v>Dark</v>
      </c>
      <c r="P484" t="str">
        <f>_xlfn.XLOOKUP(Orders_Table[[#This Row],[Customer ID]],customers!$A$1:$A$1001,customers!I483:I1483,,0)</f>
        <v>No</v>
      </c>
    </row>
    <row r="485" spans="1:16" x14ac:dyDescent="0.2">
      <c r="A485" s="2" t="s">
        <v>3220</v>
      </c>
      <c r="B485" s="5">
        <v>43790</v>
      </c>
      <c r="C485" s="2" t="s">
        <v>3221</v>
      </c>
      <c r="D485" t="s">
        <v>6165</v>
      </c>
      <c r="E485" s="2">
        <v>2</v>
      </c>
      <c r="F485" s="2" t="str">
        <f>_xlfn.XLOOKUP(C485,customers!$A$1:$A$1001,customers!B484:B1484,,0)</f>
        <v>Bearnard Wardell</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f t="shared" si="21"/>
        <v>59.569999999999993</v>
      </c>
      <c r="N485" s="3" t="str">
        <f t="shared" si="22"/>
        <v>Liberica</v>
      </c>
      <c r="O485" s="4" t="str">
        <f t="shared" si="23"/>
        <v>Dark</v>
      </c>
      <c r="P485" t="str">
        <f>_xlfn.XLOOKUP(Orders_Table[[#This Row],[Customer ID]],customers!$A$1:$A$1001,customers!I484:I1484,,0)</f>
        <v>Yes</v>
      </c>
    </row>
    <row r="486" spans="1:16" x14ac:dyDescent="0.2">
      <c r="A486" s="2" t="s">
        <v>3225</v>
      </c>
      <c r="B486" s="5">
        <v>44479</v>
      </c>
      <c r="C486" s="2" t="s">
        <v>3226</v>
      </c>
      <c r="D486" t="s">
        <v>6161</v>
      </c>
      <c r="E486" s="2">
        <v>6</v>
      </c>
      <c r="F486" s="2" t="str">
        <f>_xlfn.XLOOKUP(C486,customers!$A$1:$A$1001,customers!B485:B1485,,0)</f>
        <v>Wiley Leopold</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f t="shared" si="21"/>
        <v>57.06</v>
      </c>
      <c r="N486" s="3" t="str">
        <f t="shared" si="22"/>
        <v>Liberica</v>
      </c>
      <c r="O486" s="4" t="str">
        <f t="shared" si="23"/>
        <v>Light</v>
      </c>
      <c r="P486" t="str">
        <f>_xlfn.XLOOKUP(Orders_Table[[#This Row],[Customer ID]],customers!$A$1:$A$1001,customers!I485:I1485,,0)</f>
        <v>No</v>
      </c>
    </row>
    <row r="487" spans="1:16" x14ac:dyDescent="0.2">
      <c r="A487" s="2" t="s">
        <v>3230</v>
      </c>
      <c r="B487" s="5">
        <v>44413</v>
      </c>
      <c r="C487" s="2" t="s">
        <v>3231</v>
      </c>
      <c r="D487" t="s">
        <v>6178</v>
      </c>
      <c r="E487" s="2">
        <v>6</v>
      </c>
      <c r="F487" s="2" t="str">
        <f>_xlfn.XLOOKUP(C487,customers!$A$1:$A$1001,customers!B486:B1486,,0)</f>
        <v>Sharl Southerill</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f t="shared" si="21"/>
        <v>21.509999999999998</v>
      </c>
      <c r="N487" s="3" t="str">
        <f t="shared" si="22"/>
        <v>Robusta</v>
      </c>
      <c r="O487" s="4" t="str">
        <f t="shared" si="23"/>
        <v>Light</v>
      </c>
      <c r="P487" t="str">
        <f>_xlfn.XLOOKUP(Orders_Table[[#This Row],[Customer ID]],customers!$A$1:$A$1001,customers!I486:I1486,,0)</f>
        <v>No</v>
      </c>
    </row>
    <row r="488" spans="1:16" x14ac:dyDescent="0.2">
      <c r="A488" s="2" t="s">
        <v>3236</v>
      </c>
      <c r="B488" s="5">
        <v>44043</v>
      </c>
      <c r="C488" s="2" t="s">
        <v>3237</v>
      </c>
      <c r="D488" t="s">
        <v>6160</v>
      </c>
      <c r="E488" s="2">
        <v>6</v>
      </c>
      <c r="F488" s="2" t="str">
        <f>_xlfn.XLOOKUP(C488,customers!$A$1:$A$1001,customers!B487:B1487,,0)</f>
        <v>Dinah Crutcher</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f t="shared" si="21"/>
        <v>52.38</v>
      </c>
      <c r="N488" s="3" t="str">
        <f t="shared" si="22"/>
        <v>Liberica</v>
      </c>
      <c r="O488" s="4" t="str">
        <f t="shared" si="23"/>
        <v>Medium</v>
      </c>
      <c r="P488" t="str">
        <f>_xlfn.XLOOKUP(Orders_Table[[#This Row],[Customer ID]],customers!$A$1:$A$1001,customers!I487:I1487,,0)</f>
        <v>Yes</v>
      </c>
    </row>
    <row r="489" spans="1:16" x14ac:dyDescent="0.2">
      <c r="A489" s="2" t="s">
        <v>3242</v>
      </c>
      <c r="B489" s="5">
        <v>44093</v>
      </c>
      <c r="C489" s="2" t="s">
        <v>3243</v>
      </c>
      <c r="D489" t="s">
        <v>6183</v>
      </c>
      <c r="E489" s="2">
        <v>6</v>
      </c>
      <c r="F489" s="2" t="str">
        <f>_xlfn.XLOOKUP(C489,customers!$A$1:$A$1001,customers!B488:B1488,,0)</f>
        <v>Sada Roseborough</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f t="shared" si="21"/>
        <v>72.900000000000006</v>
      </c>
      <c r="N489" s="3" t="str">
        <f t="shared" si="22"/>
        <v>Excelsa</v>
      </c>
      <c r="O489" s="4" t="str">
        <f t="shared" si="23"/>
        <v>Dark</v>
      </c>
      <c r="P489" t="str">
        <f>_xlfn.XLOOKUP(Orders_Table[[#This Row],[Customer ID]],customers!$A$1:$A$1001,customers!I488:I1488,,0)</f>
        <v>Yes</v>
      </c>
    </row>
    <row r="490" spans="1:16" x14ac:dyDescent="0.2">
      <c r="A490" s="2" t="s">
        <v>3248</v>
      </c>
      <c r="B490" s="5">
        <v>43954</v>
      </c>
      <c r="C490" s="2" t="s">
        <v>3249</v>
      </c>
      <c r="D490" t="s">
        <v>6174</v>
      </c>
      <c r="E490" s="2">
        <v>5</v>
      </c>
      <c r="F490" s="2" t="str">
        <f>_xlfn.XLOOKUP(C490,customers!$A$1:$A$1001,customers!B489:B1489,,0)</f>
        <v>Kacy Canto</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f t="shared" si="21"/>
        <v>14.924999999999999</v>
      </c>
      <c r="N490" s="3" t="str">
        <f t="shared" si="22"/>
        <v>Robusta</v>
      </c>
      <c r="O490" s="4" t="str">
        <f t="shared" si="23"/>
        <v>Medium</v>
      </c>
      <c r="P490" t="str">
        <f>_xlfn.XLOOKUP(Orders_Table[[#This Row],[Customer ID]],customers!$A$1:$A$1001,customers!I489:I1489,,0)</f>
        <v>Yes</v>
      </c>
    </row>
    <row r="491" spans="1:16" x14ac:dyDescent="0.2">
      <c r="A491" s="2" t="s">
        <v>3254</v>
      </c>
      <c r="B491" s="5">
        <v>43654</v>
      </c>
      <c r="C491" s="2" t="s">
        <v>3255</v>
      </c>
      <c r="D491" t="s">
        <v>6170</v>
      </c>
      <c r="E491" s="2">
        <v>6</v>
      </c>
      <c r="F491" s="2" t="str">
        <f>_xlfn.XLOOKUP(C491,customers!$A$1:$A$1001,customers!B490:B1490,,0)</f>
        <v>Dedie Gooderridge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f t="shared" si="21"/>
        <v>95.1</v>
      </c>
      <c r="N491" s="3" t="str">
        <f t="shared" si="22"/>
        <v>Liberica</v>
      </c>
      <c r="O491" s="4" t="str">
        <f t="shared" si="23"/>
        <v>Light</v>
      </c>
      <c r="P491" t="str">
        <f>_xlfn.XLOOKUP(Orders_Table[[#This Row],[Customer ID]],customers!$A$1:$A$1001,customers!I490:I1490,,0)</f>
        <v>Yes</v>
      </c>
    </row>
    <row r="492" spans="1:16" x14ac:dyDescent="0.2">
      <c r="A492" s="2" t="s">
        <v>3260</v>
      </c>
      <c r="B492" s="5">
        <v>43764</v>
      </c>
      <c r="C492" s="2" t="s">
        <v>3261</v>
      </c>
      <c r="D492" t="s">
        <v>6169</v>
      </c>
      <c r="E492" s="2">
        <v>2</v>
      </c>
      <c r="F492" s="2" t="str">
        <f>_xlfn.XLOOKUP(C492,customers!$A$1:$A$1001,customers!B491:B1491,,0)</f>
        <v>Demetris Micheli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f t="shared" si="21"/>
        <v>15.54</v>
      </c>
      <c r="N492" s="3" t="str">
        <f t="shared" si="22"/>
        <v>Liberica</v>
      </c>
      <c r="O492" s="4" t="str">
        <f t="shared" si="23"/>
        <v>Dark</v>
      </c>
      <c r="P492" t="str">
        <f>_xlfn.XLOOKUP(Orders_Table[[#This Row],[Customer ID]],customers!$A$1:$A$1001,customers!I491:I1491,,0)</f>
        <v>Yes</v>
      </c>
    </row>
    <row r="493" spans="1:16" x14ac:dyDescent="0.2">
      <c r="A493" s="2" t="s">
        <v>3266</v>
      </c>
      <c r="B493" s="5">
        <v>44101</v>
      </c>
      <c r="C493" s="2" t="s">
        <v>3267</v>
      </c>
      <c r="D493" t="s">
        <v>6150</v>
      </c>
      <c r="E493" s="2">
        <v>6</v>
      </c>
      <c r="F493" s="2" t="str">
        <f>_xlfn.XLOOKUP(C493,customers!$A$1:$A$1001,customers!B492:B1492,,0)</f>
        <v>Kim Kemery</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f t="shared" si="21"/>
        <v>23.31</v>
      </c>
      <c r="N493" s="3" t="str">
        <f t="shared" si="22"/>
        <v>Liberica</v>
      </c>
      <c r="O493" s="4" t="str">
        <f t="shared" si="23"/>
        <v>Dark</v>
      </c>
      <c r="P493" t="str">
        <f>_xlfn.XLOOKUP(Orders_Table[[#This Row],[Customer ID]],customers!$A$1:$A$1001,customers!I492:I1492,,0)</f>
        <v>Yes</v>
      </c>
    </row>
    <row r="494" spans="1:16" x14ac:dyDescent="0.2">
      <c r="A494" s="2" t="s">
        <v>3271</v>
      </c>
      <c r="B494" s="5">
        <v>44620</v>
      </c>
      <c r="C494" s="2" t="s">
        <v>3272</v>
      </c>
      <c r="D494" t="s">
        <v>6156</v>
      </c>
      <c r="E494" s="2">
        <v>1</v>
      </c>
      <c r="F494" s="2" t="str">
        <f>_xlfn.XLOOKUP(C494,customers!$A$1:$A$1001,customers!B493:B1493,,0)</f>
        <v>Ramon Cheak</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f t="shared" si="21"/>
        <v>4.125</v>
      </c>
      <c r="N494" s="3" t="str">
        <f t="shared" si="22"/>
        <v>Excelsa</v>
      </c>
      <c r="O494" s="4" t="str">
        <f t="shared" si="23"/>
        <v>Medium</v>
      </c>
      <c r="P494" t="str">
        <f>_xlfn.XLOOKUP(Orders_Table[[#This Row],[Customer ID]],customers!$A$1:$A$1001,customers!I493:I1493,,0)</f>
        <v>Yes</v>
      </c>
    </row>
    <row r="495" spans="1:16" x14ac:dyDescent="0.2">
      <c r="A495" s="2" t="s">
        <v>3277</v>
      </c>
      <c r="B495" s="5">
        <v>44090</v>
      </c>
      <c r="C495" s="2" t="s">
        <v>3278</v>
      </c>
      <c r="D495" t="s">
        <v>6146</v>
      </c>
      <c r="E495" s="2">
        <v>6</v>
      </c>
      <c r="F495" s="2" t="str">
        <f>_xlfn.XLOOKUP(C495,customers!$A$1:$A$1001,customers!B494:B1494,,0)</f>
        <v>Claudell Ayre</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f t="shared" si="21"/>
        <v>35.82</v>
      </c>
      <c r="N495" s="3" t="str">
        <f t="shared" si="22"/>
        <v>Robusta</v>
      </c>
      <c r="O495" s="4" t="str">
        <f t="shared" si="23"/>
        <v>Medium</v>
      </c>
      <c r="P495" t="str">
        <f>_xlfn.XLOOKUP(Orders_Table[[#This Row],[Customer ID]],customers!$A$1:$A$1001,customers!I494:I1494,,0)</f>
        <v>No</v>
      </c>
    </row>
    <row r="496" spans="1:16" x14ac:dyDescent="0.2">
      <c r="A496" s="2" t="s">
        <v>3283</v>
      </c>
      <c r="B496" s="5">
        <v>44132</v>
      </c>
      <c r="C496" s="2" t="s">
        <v>3284</v>
      </c>
      <c r="D496" t="s">
        <v>6170</v>
      </c>
      <c r="E496" s="2">
        <v>2</v>
      </c>
      <c r="F496" s="2" t="str">
        <f>_xlfn.XLOOKUP(C496,customers!$A$1:$A$1001,customers!B495:B1495,,0)</f>
        <v>Adele McFayden</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f t="shared" si="21"/>
        <v>31.7</v>
      </c>
      <c r="N496" s="3" t="str">
        <f t="shared" si="22"/>
        <v>Liberica</v>
      </c>
      <c r="O496" s="4" t="str">
        <f t="shared" si="23"/>
        <v>Light</v>
      </c>
      <c r="P496" t="str">
        <f>_xlfn.XLOOKUP(Orders_Table[[#This Row],[Customer ID]],customers!$A$1:$A$1001,customers!I495:I1495,,0)</f>
        <v>Yes</v>
      </c>
    </row>
    <row r="497" spans="1:16" x14ac:dyDescent="0.2">
      <c r="A497" s="2" t="s">
        <v>3289</v>
      </c>
      <c r="B497" s="5">
        <v>43710</v>
      </c>
      <c r="C497" s="2" t="s">
        <v>3290</v>
      </c>
      <c r="D497" t="s">
        <v>6170</v>
      </c>
      <c r="E497" s="2">
        <v>5</v>
      </c>
      <c r="F497" s="2" t="str">
        <f>_xlfn.XLOOKUP(C497,customers!$A$1:$A$1001,customers!B496:B1496,,0)</f>
        <v>Dierdre Scrigmour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f t="shared" si="21"/>
        <v>79.25</v>
      </c>
      <c r="N497" s="3" t="str">
        <f t="shared" si="22"/>
        <v>Liberica</v>
      </c>
      <c r="O497" s="4" t="str">
        <f t="shared" si="23"/>
        <v>Light</v>
      </c>
      <c r="P497" t="str">
        <f>_xlfn.XLOOKUP(Orders_Table[[#This Row],[Customer ID]],customers!$A$1:$A$1001,customers!I496:I1496,,0)</f>
        <v>No</v>
      </c>
    </row>
    <row r="498" spans="1:16" x14ac:dyDescent="0.2">
      <c r="A498" s="2" t="s">
        <v>3294</v>
      </c>
      <c r="B498" s="5">
        <v>44438</v>
      </c>
      <c r="C498" s="2" t="s">
        <v>3295</v>
      </c>
      <c r="D498" t="s">
        <v>6153</v>
      </c>
      <c r="E498" s="2">
        <v>3</v>
      </c>
      <c r="F498" s="2" t="str">
        <f>_xlfn.XLOOKUP(C498,customers!$A$1:$A$1001,customers!B497:B1497,,0)</f>
        <v>Desdemona Eye</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f t="shared" si="21"/>
        <v>10.935</v>
      </c>
      <c r="N498" s="3" t="str">
        <f t="shared" si="22"/>
        <v>Excelsa</v>
      </c>
      <c r="O498" s="4" t="str">
        <f t="shared" si="23"/>
        <v>Dark</v>
      </c>
      <c r="P498" t="str">
        <f>_xlfn.XLOOKUP(Orders_Table[[#This Row],[Customer ID]],customers!$A$1:$A$1001,customers!I497:I1497,,0)</f>
        <v>No</v>
      </c>
    </row>
    <row r="499" spans="1:16" x14ac:dyDescent="0.2">
      <c r="A499" s="2" t="s">
        <v>3300</v>
      </c>
      <c r="B499" s="5">
        <v>44351</v>
      </c>
      <c r="C499" s="2" t="s">
        <v>3301</v>
      </c>
      <c r="D499" t="s">
        <v>6147</v>
      </c>
      <c r="E499" s="2">
        <v>4</v>
      </c>
      <c r="F499" s="2" t="str">
        <f>_xlfn.XLOOKUP(C499,customers!$A$1:$A$1001,customers!B498:B1498,,0)</f>
        <v>Catharine Scoines</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f t="shared" si="21"/>
        <v>39.799999999999997</v>
      </c>
      <c r="N499" s="3" t="str">
        <f t="shared" si="22"/>
        <v>Arabica</v>
      </c>
      <c r="O499" s="4" t="str">
        <f t="shared" si="23"/>
        <v>Dark</v>
      </c>
      <c r="P499" t="str">
        <f>_xlfn.XLOOKUP(Orders_Table[[#This Row],[Customer ID]],customers!$A$1:$A$1001,customers!I498:I1498,,0)</f>
        <v>No</v>
      </c>
    </row>
    <row r="500" spans="1:16" x14ac:dyDescent="0.2">
      <c r="A500" s="2" t="s">
        <v>3307</v>
      </c>
      <c r="B500" s="5">
        <v>44159</v>
      </c>
      <c r="C500" s="2" t="s">
        <v>3368</v>
      </c>
      <c r="D500" t="s">
        <v>6138</v>
      </c>
      <c r="E500" s="2">
        <v>5</v>
      </c>
      <c r="F500" s="2">
        <f>_xlfn.XLOOKUP(C500,customers!$A$1:$A$1001,customers!B499:B1499,,0)</f>
        <v>0</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f t="shared" si="21"/>
        <v>49.75</v>
      </c>
      <c r="N500" s="3" t="str">
        <f t="shared" si="22"/>
        <v>Robusta</v>
      </c>
      <c r="O500" s="4" t="str">
        <f t="shared" si="23"/>
        <v>Medium</v>
      </c>
      <c r="P500">
        <f>_xlfn.XLOOKUP(Orders_Table[[#This Row],[Customer ID]],customers!$A$1:$A$1001,customers!I499:I1499,,0)</f>
        <v>0</v>
      </c>
    </row>
    <row r="501" spans="1:16" x14ac:dyDescent="0.2">
      <c r="A501" s="2" t="s">
        <v>3313</v>
      </c>
      <c r="B501" s="5">
        <v>44003</v>
      </c>
      <c r="C501" s="2" t="s">
        <v>3314</v>
      </c>
      <c r="D501" t="s">
        <v>6163</v>
      </c>
      <c r="E501" s="2">
        <v>3</v>
      </c>
      <c r="F501" s="2" t="str">
        <f>_xlfn.XLOOKUP(C501,customers!$A$1:$A$1001,customers!B500:B1500,,0)</f>
        <v>Nicolina Jenny</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f t="shared" si="21"/>
        <v>8.0549999999999997</v>
      </c>
      <c r="N501" s="3" t="str">
        <f t="shared" si="22"/>
        <v>Robusta</v>
      </c>
      <c r="O501" s="4" t="str">
        <f t="shared" si="23"/>
        <v>Dark</v>
      </c>
      <c r="P501" t="str">
        <f>_xlfn.XLOOKUP(Orders_Table[[#This Row],[Customer ID]],customers!$A$1:$A$1001,customers!I500:I1500,,0)</f>
        <v>No</v>
      </c>
    </row>
    <row r="502" spans="1:16" x14ac:dyDescent="0.2">
      <c r="A502" s="2" t="s">
        <v>3318</v>
      </c>
      <c r="B502" s="5">
        <v>44025</v>
      </c>
      <c r="C502" s="2" t="s">
        <v>3319</v>
      </c>
      <c r="D502" t="s">
        <v>6179</v>
      </c>
      <c r="E502" s="2">
        <v>4</v>
      </c>
      <c r="F502" s="2">
        <f>_xlfn.XLOOKUP(C502,customers!$A$1:$A$1001,customers!B501:B1501,,0)</f>
        <v>0</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f t="shared" si="21"/>
        <v>47.8</v>
      </c>
      <c r="N502" s="3" t="str">
        <f t="shared" si="22"/>
        <v>Robusta</v>
      </c>
      <c r="O502" s="4" t="str">
        <f t="shared" si="23"/>
        <v>Light</v>
      </c>
      <c r="P502">
        <f>_xlfn.XLOOKUP(Orders_Table[[#This Row],[Customer ID]],customers!$A$1:$A$1001,customers!I501:I1501,,0)</f>
        <v>0</v>
      </c>
    </row>
    <row r="503" spans="1:16" x14ac:dyDescent="0.2">
      <c r="A503" s="2" t="s">
        <v>3323</v>
      </c>
      <c r="B503" s="5">
        <v>43467</v>
      </c>
      <c r="C503" s="2" t="s">
        <v>3324</v>
      </c>
      <c r="D503" t="s">
        <v>6174</v>
      </c>
      <c r="E503" s="2">
        <v>4</v>
      </c>
      <c r="F503" s="2">
        <f>_xlfn.XLOOKUP(C503,customers!$A$1:$A$1001,customers!B502:B1502,,0)</f>
        <v>0</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f t="shared" si="21"/>
        <v>11.94</v>
      </c>
      <c r="N503" s="3" t="str">
        <f t="shared" si="22"/>
        <v>Robusta</v>
      </c>
      <c r="O503" s="4" t="str">
        <f t="shared" si="23"/>
        <v>Medium</v>
      </c>
      <c r="P503">
        <f>_xlfn.XLOOKUP(Orders_Table[[#This Row],[Customer ID]],customers!$A$1:$A$1001,customers!I502:I1502,,0)</f>
        <v>0</v>
      </c>
    </row>
    <row r="504" spans="1:16" x14ac:dyDescent="0.2">
      <c r="A504" s="2" t="s">
        <v>3323</v>
      </c>
      <c r="B504" s="5">
        <v>43467</v>
      </c>
      <c r="C504" s="2" t="s">
        <v>3324</v>
      </c>
      <c r="D504" t="s">
        <v>6156</v>
      </c>
      <c r="E504" s="2">
        <v>4</v>
      </c>
      <c r="F504" s="2">
        <f>_xlfn.XLOOKUP(C504,customers!$A$1:$A$1001,customers!B503:B1503,,0)</f>
        <v>0</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f t="shared" si="21"/>
        <v>16.5</v>
      </c>
      <c r="N504" s="3" t="str">
        <f t="shared" si="22"/>
        <v>Excelsa</v>
      </c>
      <c r="O504" s="4" t="str">
        <f t="shared" si="23"/>
        <v>Medium</v>
      </c>
      <c r="P504">
        <f>_xlfn.XLOOKUP(Orders_Table[[#This Row],[Customer ID]],customers!$A$1:$A$1001,customers!I503:I1503,,0)</f>
        <v>0</v>
      </c>
    </row>
    <row r="505" spans="1:16" x14ac:dyDescent="0.2">
      <c r="A505" s="2" t="s">
        <v>3323</v>
      </c>
      <c r="B505" s="5">
        <v>43467</v>
      </c>
      <c r="C505" s="2" t="s">
        <v>3324</v>
      </c>
      <c r="D505" t="s">
        <v>6143</v>
      </c>
      <c r="E505" s="2">
        <v>4</v>
      </c>
      <c r="F505" s="2">
        <f>_xlfn.XLOOKUP(C505,customers!$A$1:$A$1001,customers!B504:B1504,,0)</f>
        <v>0</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f t="shared" si="21"/>
        <v>51.8</v>
      </c>
      <c r="N505" s="3" t="str">
        <f t="shared" si="22"/>
        <v>Liberica</v>
      </c>
      <c r="O505" s="4" t="str">
        <f t="shared" si="23"/>
        <v>Dark</v>
      </c>
      <c r="P505">
        <f>_xlfn.XLOOKUP(Orders_Table[[#This Row],[Customer ID]],customers!$A$1:$A$1001,customers!I504:I1504,,0)</f>
        <v>0</v>
      </c>
    </row>
    <row r="506" spans="1:16" x14ac:dyDescent="0.2">
      <c r="A506" s="2" t="s">
        <v>3323</v>
      </c>
      <c r="B506" s="5">
        <v>43467</v>
      </c>
      <c r="C506" s="2" t="s">
        <v>3324</v>
      </c>
      <c r="D506" t="s">
        <v>6145</v>
      </c>
      <c r="E506" s="2">
        <v>3</v>
      </c>
      <c r="F506" s="2">
        <f>_xlfn.XLOOKUP(C506,customers!$A$1:$A$1001,customers!B505:B1505,,0)</f>
        <v>0</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f t="shared" si="21"/>
        <v>14.265000000000001</v>
      </c>
      <c r="N506" s="3" t="str">
        <f t="shared" si="22"/>
        <v>Liberica</v>
      </c>
      <c r="O506" s="4" t="str">
        <f t="shared" si="23"/>
        <v>Light</v>
      </c>
      <c r="P506">
        <f>_xlfn.XLOOKUP(Orders_Table[[#This Row],[Customer ID]],customers!$A$1:$A$1001,customers!I505:I1505,,0)</f>
        <v>0</v>
      </c>
    </row>
    <row r="507" spans="1:16" x14ac:dyDescent="0.2">
      <c r="A507" s="2" t="s">
        <v>3343</v>
      </c>
      <c r="B507" s="5">
        <v>44609</v>
      </c>
      <c r="C507" s="2" t="s">
        <v>3344</v>
      </c>
      <c r="D507" t="s">
        <v>6159</v>
      </c>
      <c r="E507" s="2">
        <v>6</v>
      </c>
      <c r="F507" s="2">
        <f>_xlfn.XLOOKUP(C507,customers!$A$1:$A$1001,customers!B506:B1506,,0)</f>
        <v>0</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f t="shared" si="21"/>
        <v>26.19</v>
      </c>
      <c r="N507" s="3" t="str">
        <f t="shared" si="22"/>
        <v>Liberica</v>
      </c>
      <c r="O507" s="4" t="str">
        <f t="shared" si="23"/>
        <v>Medium</v>
      </c>
      <c r="P507">
        <f>_xlfn.XLOOKUP(Orders_Table[[#This Row],[Customer ID]],customers!$A$1:$A$1001,customers!I506:I1506,,0)</f>
        <v>0</v>
      </c>
    </row>
    <row r="508" spans="1:16" x14ac:dyDescent="0.2">
      <c r="A508" s="2" t="s">
        <v>3349</v>
      </c>
      <c r="B508" s="5">
        <v>44184</v>
      </c>
      <c r="C508" s="2" t="s">
        <v>3350</v>
      </c>
      <c r="D508" t="s">
        <v>6140</v>
      </c>
      <c r="E508" s="2">
        <v>2</v>
      </c>
      <c r="F508" s="2">
        <f>_xlfn.XLOOKUP(C508,customers!$A$1:$A$1001,customers!B507:B1507,,0)</f>
        <v>0</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f t="shared" si="21"/>
        <v>25.9</v>
      </c>
      <c r="N508" s="3" t="str">
        <f t="shared" si="22"/>
        <v>Arabica</v>
      </c>
      <c r="O508" s="4" t="str">
        <f t="shared" si="23"/>
        <v>Light</v>
      </c>
      <c r="P508">
        <f>_xlfn.XLOOKUP(Orders_Table[[#This Row],[Customer ID]],customers!$A$1:$A$1001,customers!I507:I1507,,0)</f>
        <v>0</v>
      </c>
    </row>
    <row r="509" spans="1:16" x14ac:dyDescent="0.2">
      <c r="A509" s="2" t="s">
        <v>3355</v>
      </c>
      <c r="B509" s="5">
        <v>43516</v>
      </c>
      <c r="C509" s="2" t="s">
        <v>3356</v>
      </c>
      <c r="D509" t="s">
        <v>6182</v>
      </c>
      <c r="E509" s="2">
        <v>3</v>
      </c>
      <c r="F509" s="2">
        <f>_xlfn.XLOOKUP(C509,customers!$A$1:$A$1001,customers!B508:B1508,,0)</f>
        <v>0</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f t="shared" si="21"/>
        <v>89.35499999999999</v>
      </c>
      <c r="N509" s="3" t="str">
        <f t="shared" si="22"/>
        <v>Arabica</v>
      </c>
      <c r="O509" s="4" t="str">
        <f t="shared" si="23"/>
        <v>Light</v>
      </c>
      <c r="P509">
        <f>_xlfn.XLOOKUP(Orders_Table[[#This Row],[Customer ID]],customers!$A$1:$A$1001,customers!I508:I1508,,0)</f>
        <v>0</v>
      </c>
    </row>
    <row r="510" spans="1:16" x14ac:dyDescent="0.2">
      <c r="A510" s="2" t="s">
        <v>3361</v>
      </c>
      <c r="B510" s="5">
        <v>44210</v>
      </c>
      <c r="C510" s="2" t="s">
        <v>3362</v>
      </c>
      <c r="D510" t="s">
        <v>6169</v>
      </c>
      <c r="E510" s="2">
        <v>6</v>
      </c>
      <c r="F510" s="2">
        <f>_xlfn.XLOOKUP(C510,customers!$A$1:$A$1001,customers!B509:B1509,,0)</f>
        <v>0</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f t="shared" si="21"/>
        <v>46.62</v>
      </c>
      <c r="N510" s="3" t="str">
        <f t="shared" si="22"/>
        <v>Liberica</v>
      </c>
      <c r="O510" s="4" t="str">
        <f t="shared" si="23"/>
        <v>Dark</v>
      </c>
      <c r="P510">
        <f>_xlfn.XLOOKUP(Orders_Table[[#This Row],[Customer ID]],customers!$A$1:$A$1001,customers!I509:I1509,,0)</f>
        <v>0</v>
      </c>
    </row>
    <row r="511" spans="1:16" x14ac:dyDescent="0.2">
      <c r="A511" s="2" t="s">
        <v>3367</v>
      </c>
      <c r="B511" s="5">
        <v>43785</v>
      </c>
      <c r="C511" s="2" t="s">
        <v>3368</v>
      </c>
      <c r="D511" t="s">
        <v>6147</v>
      </c>
      <c r="E511" s="2">
        <v>3</v>
      </c>
      <c r="F511" s="2">
        <f>_xlfn.XLOOKUP(C511,customers!$A$1:$A$1001,customers!B510:B1510,,0)</f>
        <v>0</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f t="shared" si="21"/>
        <v>29.849999999999998</v>
      </c>
      <c r="N511" s="3" t="str">
        <f t="shared" si="22"/>
        <v>Arabica</v>
      </c>
      <c r="O511" s="4" t="str">
        <f t="shared" si="23"/>
        <v>Dark</v>
      </c>
      <c r="P511">
        <f>_xlfn.XLOOKUP(Orders_Table[[#This Row],[Customer ID]],customers!$A$1:$A$1001,customers!I510:I1510,,0)</f>
        <v>0</v>
      </c>
    </row>
    <row r="512" spans="1:16" x14ac:dyDescent="0.2">
      <c r="A512" s="2" t="s">
        <v>3373</v>
      </c>
      <c r="B512" s="5">
        <v>43803</v>
      </c>
      <c r="C512" s="2" t="s">
        <v>3374</v>
      </c>
      <c r="D512" t="s">
        <v>6178</v>
      </c>
      <c r="E512" s="2">
        <v>3</v>
      </c>
      <c r="F512" s="2">
        <f>_xlfn.XLOOKUP(C512,customers!$A$1:$A$1001,customers!B511:B1511,,0)</f>
        <v>0</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f t="shared" si="21"/>
        <v>10.754999999999999</v>
      </c>
      <c r="N512" s="3" t="str">
        <f t="shared" si="22"/>
        <v>Robusta</v>
      </c>
      <c r="O512" s="4" t="str">
        <f t="shared" si="23"/>
        <v>Light</v>
      </c>
      <c r="P512">
        <f>_xlfn.XLOOKUP(Orders_Table[[#This Row],[Customer ID]],customers!$A$1:$A$1001,customers!I511:I1511,,0)</f>
        <v>0</v>
      </c>
    </row>
    <row r="513" spans="1:16" x14ac:dyDescent="0.2">
      <c r="A513" s="2" t="s">
        <v>3379</v>
      </c>
      <c r="B513" s="5">
        <v>44043</v>
      </c>
      <c r="C513" s="2" t="s">
        <v>3380</v>
      </c>
      <c r="D513" t="s">
        <v>6152</v>
      </c>
      <c r="E513" s="2">
        <v>4</v>
      </c>
      <c r="F513" s="2">
        <f>_xlfn.XLOOKUP(C513,customers!$A$1:$A$1001,customers!B512:B1512,,0)</f>
        <v>0</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f t="shared" si="21"/>
        <v>13.5</v>
      </c>
      <c r="N513" s="3" t="str">
        <f t="shared" si="22"/>
        <v>Arabica</v>
      </c>
      <c r="O513" s="4" t="str">
        <f t="shared" si="23"/>
        <v>Medium</v>
      </c>
      <c r="P513">
        <f>_xlfn.XLOOKUP(Orders_Table[[#This Row],[Customer ID]],customers!$A$1:$A$1001,customers!I512:I1512,,0)</f>
        <v>0</v>
      </c>
    </row>
    <row r="514" spans="1:16" x14ac:dyDescent="0.2">
      <c r="A514" s="2" t="s">
        <v>3385</v>
      </c>
      <c r="B514" s="5">
        <v>43535</v>
      </c>
      <c r="C514" s="2" t="s">
        <v>3386</v>
      </c>
      <c r="D514" t="s">
        <v>6170</v>
      </c>
      <c r="E514" s="2">
        <v>3</v>
      </c>
      <c r="F514" s="2">
        <f>_xlfn.XLOOKUP(C514,customers!$A$1:$A$1001,customers!B513:B1513,,0)</f>
        <v>0</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f t="shared" si="21"/>
        <v>47.55</v>
      </c>
      <c r="N514" s="3" t="str">
        <f t="shared" si="22"/>
        <v>Liberica</v>
      </c>
      <c r="O514" s="4" t="str">
        <f t="shared" si="23"/>
        <v>Light</v>
      </c>
      <c r="P514">
        <f>_xlfn.XLOOKUP(Orders_Table[[#This Row],[Customer ID]],customers!$A$1:$A$1001,customers!I513:I1513,,0)</f>
        <v>0</v>
      </c>
    </row>
    <row r="515" spans="1:16" x14ac:dyDescent="0.2">
      <c r="A515" s="2" t="s">
        <v>3391</v>
      </c>
      <c r="B515" s="5">
        <v>44691</v>
      </c>
      <c r="C515" s="2" t="s">
        <v>3392</v>
      </c>
      <c r="D515" t="s">
        <v>6170</v>
      </c>
      <c r="E515" s="2">
        <v>5</v>
      </c>
      <c r="F515" s="2">
        <f>_xlfn.XLOOKUP(C515,customers!$A$1:$A$1001,customers!B514:B1514,,0)</f>
        <v>0</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f t="shared" ref="M515:M578" si="24">L515*E515</f>
        <v>79.25</v>
      </c>
      <c r="N515" s="3" t="str">
        <f t="shared" ref="N515:N578" si="25">IF(I515="Rob","Robusta",IF(I515="Exc","Excelsa",IF(I515="Ara","Arabica",IF(I515="Lib","Liberica",""))))</f>
        <v>Liberica</v>
      </c>
      <c r="O515" s="4" t="str">
        <f t="shared" ref="O515:O578" si="26">IF(J515="M","Medium",IF(J515="L","Light",IF(J515="D","Dark","")))</f>
        <v>Light</v>
      </c>
      <c r="P515">
        <f>_xlfn.XLOOKUP(Orders_Table[[#This Row],[Customer ID]],customers!$A$1:$A$1001,customers!I514:I1514,,0)</f>
        <v>0</v>
      </c>
    </row>
    <row r="516" spans="1:16" x14ac:dyDescent="0.2">
      <c r="A516" s="2" t="s">
        <v>3396</v>
      </c>
      <c r="B516" s="5">
        <v>44555</v>
      </c>
      <c r="C516" s="2" t="s">
        <v>3397</v>
      </c>
      <c r="D516" t="s">
        <v>6159</v>
      </c>
      <c r="E516" s="2">
        <v>6</v>
      </c>
      <c r="F516" s="2">
        <f>_xlfn.XLOOKUP(C516,customers!$A$1:$A$1001,customers!B515:B1515,,0)</f>
        <v>0</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f t="shared" si="24"/>
        <v>26.19</v>
      </c>
      <c r="N516" s="3" t="str">
        <f t="shared" si="25"/>
        <v>Liberica</v>
      </c>
      <c r="O516" s="4" t="str">
        <f t="shared" si="26"/>
        <v>Medium</v>
      </c>
      <c r="P516">
        <f>_xlfn.XLOOKUP(Orders_Table[[#This Row],[Customer ID]],customers!$A$1:$A$1001,customers!I515:I1515,,0)</f>
        <v>0</v>
      </c>
    </row>
    <row r="517" spans="1:16" x14ac:dyDescent="0.2">
      <c r="A517" s="2" t="s">
        <v>3402</v>
      </c>
      <c r="B517" s="5">
        <v>44673</v>
      </c>
      <c r="C517" s="2" t="s">
        <v>3403</v>
      </c>
      <c r="D517" t="s">
        <v>6173</v>
      </c>
      <c r="E517" s="2">
        <v>3</v>
      </c>
      <c r="F517" s="2">
        <f>_xlfn.XLOOKUP(C517,customers!$A$1:$A$1001,customers!B516:B1516,,0)</f>
        <v>0</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f t="shared" si="24"/>
        <v>21.509999999999998</v>
      </c>
      <c r="N517" s="3" t="str">
        <f t="shared" si="25"/>
        <v>Robusta</v>
      </c>
      <c r="O517" s="4" t="str">
        <f t="shared" si="26"/>
        <v>Light</v>
      </c>
      <c r="P517">
        <f>_xlfn.XLOOKUP(Orders_Table[[#This Row],[Customer ID]],customers!$A$1:$A$1001,customers!I516:I1516,,0)</f>
        <v>0</v>
      </c>
    </row>
    <row r="518" spans="1:16" x14ac:dyDescent="0.2">
      <c r="A518" s="2" t="s">
        <v>3408</v>
      </c>
      <c r="B518" s="5">
        <v>44723</v>
      </c>
      <c r="C518" s="2" t="s">
        <v>3409</v>
      </c>
      <c r="D518" t="s">
        <v>6149</v>
      </c>
      <c r="E518" s="2">
        <v>5</v>
      </c>
      <c r="F518" s="2">
        <f>_xlfn.XLOOKUP(C518,customers!$A$1:$A$1001,customers!B517:B1517,,0)</f>
        <v>0</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f t="shared" si="24"/>
        <v>102.92499999999998</v>
      </c>
      <c r="N518" s="3" t="str">
        <f t="shared" si="25"/>
        <v>Robusta</v>
      </c>
      <c r="O518" s="4" t="str">
        <f t="shared" si="26"/>
        <v>Dark</v>
      </c>
      <c r="P518">
        <f>_xlfn.XLOOKUP(Orders_Table[[#This Row],[Customer ID]],customers!$A$1:$A$1001,customers!I517:I1517,,0)</f>
        <v>0</v>
      </c>
    </row>
    <row r="519" spans="1:16" x14ac:dyDescent="0.2">
      <c r="A519" s="2" t="s">
        <v>3413</v>
      </c>
      <c r="B519" s="5">
        <v>44678</v>
      </c>
      <c r="C519" s="2" t="s">
        <v>3414</v>
      </c>
      <c r="D519" t="s">
        <v>6150</v>
      </c>
      <c r="E519" s="2">
        <v>2</v>
      </c>
      <c r="F519" s="2">
        <f>_xlfn.XLOOKUP(C519,customers!$A$1:$A$1001,customers!B518:B1518,,0)</f>
        <v>0</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f t="shared" si="24"/>
        <v>7.77</v>
      </c>
      <c r="N519" s="3" t="str">
        <f t="shared" si="25"/>
        <v>Liberica</v>
      </c>
      <c r="O519" s="4" t="str">
        <f t="shared" si="26"/>
        <v>Dark</v>
      </c>
      <c r="P519">
        <f>_xlfn.XLOOKUP(Orders_Table[[#This Row],[Customer ID]],customers!$A$1:$A$1001,customers!I518:I1518,,0)</f>
        <v>0</v>
      </c>
    </row>
    <row r="520" spans="1:16" x14ac:dyDescent="0.2">
      <c r="A520" s="2" t="s">
        <v>3418</v>
      </c>
      <c r="B520" s="5">
        <v>44194</v>
      </c>
      <c r="C520" s="2" t="s">
        <v>3419</v>
      </c>
      <c r="D520" t="s">
        <v>6185</v>
      </c>
      <c r="E520" s="2">
        <v>5</v>
      </c>
      <c r="F520" s="2">
        <f>_xlfn.XLOOKUP(C520,customers!$A$1:$A$1001,customers!B519:B1519,,0)</f>
        <v>0</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f t="shared" si="24"/>
        <v>139.72499999999999</v>
      </c>
      <c r="N520" s="3" t="str">
        <f t="shared" si="25"/>
        <v>Excelsa</v>
      </c>
      <c r="O520" s="4" t="str">
        <f t="shared" si="26"/>
        <v>Dark</v>
      </c>
      <c r="P520">
        <f>_xlfn.XLOOKUP(Orders_Table[[#This Row],[Customer ID]],customers!$A$1:$A$1001,customers!I519:I1519,,0)</f>
        <v>0</v>
      </c>
    </row>
    <row r="521" spans="1:16" x14ac:dyDescent="0.2">
      <c r="A521" s="2" t="s">
        <v>3424</v>
      </c>
      <c r="B521" s="5">
        <v>44026</v>
      </c>
      <c r="C521" s="2" t="s">
        <v>3368</v>
      </c>
      <c r="D521" t="s">
        <v>6158</v>
      </c>
      <c r="E521" s="2">
        <v>2</v>
      </c>
      <c r="F521" s="2">
        <f>_xlfn.XLOOKUP(C521,customers!$A$1:$A$1001,customers!B520:B1520,,0)</f>
        <v>0</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f t="shared" si="24"/>
        <v>11.94</v>
      </c>
      <c r="N521" s="3" t="str">
        <f t="shared" si="25"/>
        <v>Arabica</v>
      </c>
      <c r="O521" s="4" t="str">
        <f t="shared" si="26"/>
        <v>Dark</v>
      </c>
      <c r="P521">
        <f>_xlfn.XLOOKUP(Orders_Table[[#This Row],[Customer ID]],customers!$A$1:$A$1001,customers!I520:I1520,,0)</f>
        <v>0</v>
      </c>
    </row>
    <row r="522" spans="1:16" x14ac:dyDescent="0.2">
      <c r="A522" s="2" t="s">
        <v>3430</v>
      </c>
      <c r="B522" s="5">
        <v>44446</v>
      </c>
      <c r="C522" s="2" t="s">
        <v>3431</v>
      </c>
      <c r="D522" t="s">
        <v>6150</v>
      </c>
      <c r="E522" s="2">
        <v>1</v>
      </c>
      <c r="F522" s="2">
        <f>_xlfn.XLOOKUP(C522,customers!$A$1:$A$1001,customers!B521:B1521,,0)</f>
        <v>0</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f t="shared" si="24"/>
        <v>3.8849999999999998</v>
      </c>
      <c r="N522" s="3" t="str">
        <f t="shared" si="25"/>
        <v>Liberica</v>
      </c>
      <c r="O522" s="4" t="str">
        <f t="shared" si="26"/>
        <v>Dark</v>
      </c>
      <c r="P522">
        <f>_xlfn.XLOOKUP(Orders_Table[[#This Row],[Customer ID]],customers!$A$1:$A$1001,customers!I521:I1521,,0)</f>
        <v>0</v>
      </c>
    </row>
    <row r="523" spans="1:16" x14ac:dyDescent="0.2">
      <c r="A523" s="2" t="s">
        <v>3430</v>
      </c>
      <c r="B523" s="5">
        <v>44446</v>
      </c>
      <c r="C523" s="2" t="s">
        <v>3431</v>
      </c>
      <c r="D523" t="s">
        <v>6138</v>
      </c>
      <c r="E523" s="2">
        <v>4</v>
      </c>
      <c r="F523" s="2">
        <f>_xlfn.XLOOKUP(C523,customers!$A$1:$A$1001,customers!B522:B1522,,0)</f>
        <v>0</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f t="shared" si="24"/>
        <v>39.799999999999997</v>
      </c>
      <c r="N523" s="3" t="str">
        <f t="shared" si="25"/>
        <v>Robusta</v>
      </c>
      <c r="O523" s="4" t="str">
        <f t="shared" si="26"/>
        <v>Medium</v>
      </c>
      <c r="P523">
        <f>_xlfn.XLOOKUP(Orders_Table[[#This Row],[Customer ID]],customers!$A$1:$A$1001,customers!I522:I1522,,0)</f>
        <v>0</v>
      </c>
    </row>
    <row r="524" spans="1:16" x14ac:dyDescent="0.2">
      <c r="A524" s="2" t="s">
        <v>3441</v>
      </c>
      <c r="B524" s="5">
        <v>43625</v>
      </c>
      <c r="C524" s="2" t="s">
        <v>3442</v>
      </c>
      <c r="D524" t="s">
        <v>6146</v>
      </c>
      <c r="E524" s="2">
        <v>5</v>
      </c>
      <c r="F524" s="2">
        <f>_xlfn.XLOOKUP(C524,customers!$A$1:$A$1001,customers!B523:B1523,,0)</f>
        <v>0</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f t="shared" si="24"/>
        <v>29.849999999999998</v>
      </c>
      <c r="N524" s="3" t="str">
        <f t="shared" si="25"/>
        <v>Robusta</v>
      </c>
      <c r="O524" s="4" t="str">
        <f t="shared" si="26"/>
        <v>Medium</v>
      </c>
      <c r="P524">
        <f>_xlfn.XLOOKUP(Orders_Table[[#This Row],[Customer ID]],customers!$A$1:$A$1001,customers!I523:I1523,,0)</f>
        <v>0</v>
      </c>
    </row>
    <row r="525" spans="1:16" x14ac:dyDescent="0.2">
      <c r="A525" s="2" t="s">
        <v>3447</v>
      </c>
      <c r="B525" s="5">
        <v>44129</v>
      </c>
      <c r="C525" s="2" t="s">
        <v>3448</v>
      </c>
      <c r="D525" t="s">
        <v>6165</v>
      </c>
      <c r="E525" s="2">
        <v>1</v>
      </c>
      <c r="F525" s="2">
        <f>_xlfn.XLOOKUP(C525,customers!$A$1:$A$1001,customers!B524:B1524,,0)</f>
        <v>0</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f t="shared" si="24"/>
        <v>29.784999999999997</v>
      </c>
      <c r="N525" s="3" t="str">
        <f t="shared" si="25"/>
        <v>Liberica</v>
      </c>
      <c r="O525" s="4" t="str">
        <f t="shared" si="26"/>
        <v>Dark</v>
      </c>
      <c r="P525">
        <f>_xlfn.XLOOKUP(Orders_Table[[#This Row],[Customer ID]],customers!$A$1:$A$1001,customers!I524:I1524,,0)</f>
        <v>0</v>
      </c>
    </row>
    <row r="526" spans="1:16" x14ac:dyDescent="0.2">
      <c r="A526" s="2" t="s">
        <v>3453</v>
      </c>
      <c r="B526" s="5">
        <v>44255</v>
      </c>
      <c r="C526" s="2" t="s">
        <v>3454</v>
      </c>
      <c r="D526" t="s">
        <v>6164</v>
      </c>
      <c r="E526" s="2">
        <v>2</v>
      </c>
      <c r="F526" s="2">
        <f>_xlfn.XLOOKUP(C526,customers!$A$1:$A$1001,customers!B525:B1525,,0)</f>
        <v>0</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f t="shared" si="24"/>
        <v>72.91</v>
      </c>
      <c r="N526" s="3" t="str">
        <f t="shared" si="25"/>
        <v>Liberica</v>
      </c>
      <c r="O526" s="4" t="str">
        <f t="shared" si="26"/>
        <v>Light</v>
      </c>
      <c r="P526">
        <f>_xlfn.XLOOKUP(Orders_Table[[#This Row],[Customer ID]],customers!$A$1:$A$1001,customers!I525:I1525,,0)</f>
        <v>0</v>
      </c>
    </row>
    <row r="527" spans="1:16" x14ac:dyDescent="0.2">
      <c r="A527" s="2" t="s">
        <v>3458</v>
      </c>
      <c r="B527" s="5">
        <v>44038</v>
      </c>
      <c r="C527" s="2" t="s">
        <v>3459</v>
      </c>
      <c r="D527" t="s">
        <v>6163</v>
      </c>
      <c r="E527" s="2">
        <v>5</v>
      </c>
      <c r="F527" s="2">
        <f>_xlfn.XLOOKUP(C527,customers!$A$1:$A$1001,customers!B526:B1526,,0)</f>
        <v>0</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f t="shared" si="24"/>
        <v>13.424999999999997</v>
      </c>
      <c r="N527" s="3" t="str">
        <f t="shared" si="25"/>
        <v>Robusta</v>
      </c>
      <c r="O527" s="4" t="str">
        <f t="shared" si="26"/>
        <v>Dark</v>
      </c>
      <c r="P527">
        <f>_xlfn.XLOOKUP(Orders_Table[[#This Row],[Customer ID]],customers!$A$1:$A$1001,customers!I526:I1526,,0)</f>
        <v>0</v>
      </c>
    </row>
    <row r="528" spans="1:16" x14ac:dyDescent="0.2">
      <c r="A528" s="2" t="s">
        <v>3463</v>
      </c>
      <c r="B528" s="5">
        <v>44717</v>
      </c>
      <c r="C528" s="2" t="s">
        <v>3464</v>
      </c>
      <c r="D528" t="s">
        <v>6166</v>
      </c>
      <c r="E528" s="2">
        <v>4</v>
      </c>
      <c r="F528" s="2">
        <f>_xlfn.XLOOKUP(C528,customers!$A$1:$A$1001,customers!B527:B1527,,0)</f>
        <v>0</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f t="shared" si="24"/>
        <v>126.49999999999999</v>
      </c>
      <c r="N528" s="3" t="str">
        <f t="shared" si="25"/>
        <v>Excelsa</v>
      </c>
      <c r="O528" s="4" t="str">
        <f t="shared" si="26"/>
        <v>Medium</v>
      </c>
      <c r="P528">
        <f>_xlfn.XLOOKUP(Orders_Table[[#This Row],[Customer ID]],customers!$A$1:$A$1001,customers!I527:I1527,,0)</f>
        <v>0</v>
      </c>
    </row>
    <row r="529" spans="1:16" x14ac:dyDescent="0.2">
      <c r="A529" s="2" t="s">
        <v>3469</v>
      </c>
      <c r="B529" s="5">
        <v>43517</v>
      </c>
      <c r="C529" s="2" t="s">
        <v>3470</v>
      </c>
      <c r="D529" t="s">
        <v>6139</v>
      </c>
      <c r="E529" s="2">
        <v>5</v>
      </c>
      <c r="F529" s="2">
        <f>_xlfn.XLOOKUP(C529,customers!$A$1:$A$1001,customers!B528:B1528,,0)</f>
        <v>0</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f t="shared" si="24"/>
        <v>41.25</v>
      </c>
      <c r="N529" s="3" t="str">
        <f t="shared" si="25"/>
        <v>Excelsa</v>
      </c>
      <c r="O529" s="4" t="str">
        <f t="shared" si="26"/>
        <v>Medium</v>
      </c>
      <c r="P529">
        <f>_xlfn.XLOOKUP(Orders_Table[[#This Row],[Customer ID]],customers!$A$1:$A$1001,customers!I528:I1528,,0)</f>
        <v>0</v>
      </c>
    </row>
    <row r="530" spans="1:16" x14ac:dyDescent="0.2">
      <c r="A530" s="2" t="s">
        <v>3475</v>
      </c>
      <c r="B530" s="5">
        <v>43926</v>
      </c>
      <c r="C530" s="2" t="s">
        <v>3476</v>
      </c>
      <c r="D530" t="s">
        <v>6176</v>
      </c>
      <c r="E530" s="2">
        <v>6</v>
      </c>
      <c r="F530" s="2">
        <f>_xlfn.XLOOKUP(C530,customers!$A$1:$A$1001,customers!B529:B1529,,0)</f>
        <v>0</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f t="shared" si="24"/>
        <v>53.46</v>
      </c>
      <c r="N530" s="3" t="str">
        <f t="shared" si="25"/>
        <v>Excelsa</v>
      </c>
      <c r="O530" s="4" t="str">
        <f t="shared" si="26"/>
        <v>Light</v>
      </c>
      <c r="P530">
        <f>_xlfn.XLOOKUP(Orders_Table[[#This Row],[Customer ID]],customers!$A$1:$A$1001,customers!I529:I1529,,0)</f>
        <v>0</v>
      </c>
    </row>
    <row r="531" spans="1:16" x14ac:dyDescent="0.2">
      <c r="A531" s="2" t="s">
        <v>3481</v>
      </c>
      <c r="B531" s="5">
        <v>43475</v>
      </c>
      <c r="C531" s="2" t="s">
        <v>3482</v>
      </c>
      <c r="D531" t="s">
        <v>6138</v>
      </c>
      <c r="E531" s="2">
        <v>6</v>
      </c>
      <c r="F531" s="2">
        <f>_xlfn.XLOOKUP(C531,customers!$A$1:$A$1001,customers!B530:B1530,,0)</f>
        <v>0</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f t="shared" si="24"/>
        <v>59.699999999999996</v>
      </c>
      <c r="N531" s="3" t="str">
        <f t="shared" si="25"/>
        <v>Robusta</v>
      </c>
      <c r="O531" s="4" t="str">
        <f t="shared" si="26"/>
        <v>Medium</v>
      </c>
      <c r="P531">
        <f>_xlfn.XLOOKUP(Orders_Table[[#This Row],[Customer ID]],customers!$A$1:$A$1001,customers!I530:I1530,,0)</f>
        <v>0</v>
      </c>
    </row>
    <row r="532" spans="1:16" x14ac:dyDescent="0.2">
      <c r="A532" s="2" t="s">
        <v>3487</v>
      </c>
      <c r="B532" s="5">
        <v>44663</v>
      </c>
      <c r="C532" s="2" t="s">
        <v>3488</v>
      </c>
      <c r="D532" t="s">
        <v>6138</v>
      </c>
      <c r="E532" s="2">
        <v>6</v>
      </c>
      <c r="F532" s="2">
        <f>_xlfn.XLOOKUP(C532,customers!$A$1:$A$1001,customers!B531:B1531,,0)</f>
        <v>0</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f t="shared" si="24"/>
        <v>59.699999999999996</v>
      </c>
      <c r="N532" s="3" t="str">
        <f t="shared" si="25"/>
        <v>Robusta</v>
      </c>
      <c r="O532" s="4" t="str">
        <f t="shared" si="26"/>
        <v>Medium</v>
      </c>
      <c r="P532">
        <f>_xlfn.XLOOKUP(Orders_Table[[#This Row],[Customer ID]],customers!$A$1:$A$1001,customers!I531:I1531,,0)</f>
        <v>0</v>
      </c>
    </row>
    <row r="533" spans="1:16" x14ac:dyDescent="0.2">
      <c r="A533" s="2" t="s">
        <v>3493</v>
      </c>
      <c r="B533" s="5">
        <v>44591</v>
      </c>
      <c r="C533" s="2" t="s">
        <v>3494</v>
      </c>
      <c r="D533" t="s">
        <v>6177</v>
      </c>
      <c r="E533" s="2">
        <v>5</v>
      </c>
      <c r="F533" s="2">
        <f>_xlfn.XLOOKUP(C533,customers!$A$1:$A$1001,customers!B532:B1532,,0)</f>
        <v>0</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f t="shared" si="24"/>
        <v>44.75</v>
      </c>
      <c r="N533" s="3" t="str">
        <f t="shared" si="25"/>
        <v>Robusta</v>
      </c>
      <c r="O533" s="4" t="str">
        <f t="shared" si="26"/>
        <v>Dark</v>
      </c>
      <c r="P533">
        <f>_xlfn.XLOOKUP(Orders_Table[[#This Row],[Customer ID]],customers!$A$1:$A$1001,customers!I532:I1532,,0)</f>
        <v>0</v>
      </c>
    </row>
    <row r="534" spans="1:16" x14ac:dyDescent="0.2">
      <c r="A534" s="2" t="s">
        <v>3499</v>
      </c>
      <c r="B534" s="5">
        <v>44330</v>
      </c>
      <c r="C534" s="2" t="s">
        <v>3500</v>
      </c>
      <c r="D534" t="s">
        <v>6139</v>
      </c>
      <c r="E534" s="2">
        <v>2</v>
      </c>
      <c r="F534" s="2">
        <f>_xlfn.XLOOKUP(C534,customers!$A$1:$A$1001,customers!B533:B1533,,0)</f>
        <v>0</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f t="shared" si="24"/>
        <v>16.5</v>
      </c>
      <c r="N534" s="3" t="str">
        <f t="shared" si="25"/>
        <v>Excelsa</v>
      </c>
      <c r="O534" s="4" t="str">
        <f t="shared" si="26"/>
        <v>Medium</v>
      </c>
      <c r="P534">
        <f>_xlfn.XLOOKUP(Orders_Table[[#This Row],[Customer ID]],customers!$A$1:$A$1001,customers!I533:I1533,,0)</f>
        <v>0</v>
      </c>
    </row>
    <row r="535" spans="1:16" x14ac:dyDescent="0.2">
      <c r="A535" s="2" t="s">
        <v>3505</v>
      </c>
      <c r="B535" s="5">
        <v>44724</v>
      </c>
      <c r="C535" s="2" t="s">
        <v>3506</v>
      </c>
      <c r="D535" t="s">
        <v>6172</v>
      </c>
      <c r="E535" s="2">
        <v>4</v>
      </c>
      <c r="F535" s="2">
        <f>_xlfn.XLOOKUP(C535,customers!$A$1:$A$1001,customers!B534:B1534,,0)</f>
        <v>0</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f t="shared" si="24"/>
        <v>21.479999999999997</v>
      </c>
      <c r="N535" s="3" t="str">
        <f t="shared" si="25"/>
        <v>Robusta</v>
      </c>
      <c r="O535" s="4" t="str">
        <f t="shared" si="26"/>
        <v>Dark</v>
      </c>
      <c r="P535">
        <f>_xlfn.XLOOKUP(Orders_Table[[#This Row],[Customer ID]],customers!$A$1:$A$1001,customers!I534:I1534,,0)</f>
        <v>0</v>
      </c>
    </row>
    <row r="536" spans="1:16" x14ac:dyDescent="0.2">
      <c r="A536" s="2" t="s">
        <v>3510</v>
      </c>
      <c r="B536" s="5">
        <v>44563</v>
      </c>
      <c r="C536" s="2" t="s">
        <v>3511</v>
      </c>
      <c r="D536" t="s">
        <v>6151</v>
      </c>
      <c r="E536" s="2">
        <v>2</v>
      </c>
      <c r="F536" s="2">
        <f>_xlfn.XLOOKUP(C536,customers!$A$1:$A$1001,customers!B535:B1535,,0)</f>
        <v>0</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f t="shared" si="24"/>
        <v>45.769999999999996</v>
      </c>
      <c r="N536" s="3" t="str">
        <f t="shared" si="25"/>
        <v>Robusta</v>
      </c>
      <c r="O536" s="4" t="str">
        <f t="shared" si="26"/>
        <v>Medium</v>
      </c>
      <c r="P536">
        <f>_xlfn.XLOOKUP(Orders_Table[[#This Row],[Customer ID]],customers!$A$1:$A$1001,customers!I535:I1535,,0)</f>
        <v>0</v>
      </c>
    </row>
    <row r="537" spans="1:16" x14ac:dyDescent="0.2">
      <c r="A537" s="2" t="s">
        <v>3516</v>
      </c>
      <c r="B537" s="5">
        <v>44585</v>
      </c>
      <c r="C537" s="2" t="s">
        <v>3517</v>
      </c>
      <c r="D537" t="s">
        <v>6145</v>
      </c>
      <c r="E537" s="2">
        <v>2</v>
      </c>
      <c r="F537" s="2">
        <f>_xlfn.XLOOKUP(C537,customers!$A$1:$A$1001,customers!B536:B1536,,0)</f>
        <v>0</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f t="shared" si="24"/>
        <v>9.51</v>
      </c>
      <c r="N537" s="3" t="str">
        <f t="shared" si="25"/>
        <v>Liberica</v>
      </c>
      <c r="O537" s="4" t="str">
        <f t="shared" si="26"/>
        <v>Light</v>
      </c>
      <c r="P537">
        <f>_xlfn.XLOOKUP(Orders_Table[[#This Row],[Customer ID]],customers!$A$1:$A$1001,customers!I536:I1536,,0)</f>
        <v>0</v>
      </c>
    </row>
    <row r="538" spans="1:16" x14ac:dyDescent="0.2">
      <c r="A538" s="2" t="s">
        <v>3521</v>
      </c>
      <c r="B538" s="5">
        <v>43544</v>
      </c>
      <c r="C538" s="2" t="s">
        <v>3368</v>
      </c>
      <c r="D538" t="s">
        <v>6163</v>
      </c>
      <c r="E538" s="2">
        <v>3</v>
      </c>
      <c r="F538" s="2">
        <f>_xlfn.XLOOKUP(C538,customers!$A$1:$A$1001,customers!B537:B1537,,0)</f>
        <v>0</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f t="shared" si="24"/>
        <v>8.0549999999999997</v>
      </c>
      <c r="N538" s="3" t="str">
        <f t="shared" si="25"/>
        <v>Robusta</v>
      </c>
      <c r="O538" s="4" t="str">
        <f t="shared" si="26"/>
        <v>Dark</v>
      </c>
      <c r="P538">
        <f>_xlfn.XLOOKUP(Orders_Table[[#This Row],[Customer ID]],customers!$A$1:$A$1001,customers!I537:I1537,,0)</f>
        <v>0</v>
      </c>
    </row>
    <row r="539" spans="1:16" x14ac:dyDescent="0.2">
      <c r="A539" s="2" t="s">
        <v>3527</v>
      </c>
      <c r="B539" s="5">
        <v>44156</v>
      </c>
      <c r="C539" s="2" t="s">
        <v>3528</v>
      </c>
      <c r="D539" t="s">
        <v>6185</v>
      </c>
      <c r="E539" s="2">
        <v>4</v>
      </c>
      <c r="F539" s="2">
        <f>_xlfn.XLOOKUP(C539,customers!$A$1:$A$1001,customers!B538:B1538,,0)</f>
        <v>0</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f t="shared" si="24"/>
        <v>111.78</v>
      </c>
      <c r="N539" s="3" t="str">
        <f t="shared" si="25"/>
        <v>Excelsa</v>
      </c>
      <c r="O539" s="4" t="str">
        <f t="shared" si="26"/>
        <v>Dark</v>
      </c>
      <c r="P539">
        <f>_xlfn.XLOOKUP(Orders_Table[[#This Row],[Customer ID]],customers!$A$1:$A$1001,customers!I538:I1538,,0)</f>
        <v>0</v>
      </c>
    </row>
    <row r="540" spans="1:16" x14ac:dyDescent="0.2">
      <c r="A540" s="2" t="s">
        <v>3532</v>
      </c>
      <c r="B540" s="5">
        <v>44482</v>
      </c>
      <c r="C540" s="2" t="s">
        <v>3533</v>
      </c>
      <c r="D540" t="s">
        <v>6163</v>
      </c>
      <c r="E540" s="2">
        <v>4</v>
      </c>
      <c r="F540" s="2">
        <f>_xlfn.XLOOKUP(C540,customers!$A$1:$A$1001,customers!B539:B1539,,0)</f>
        <v>0</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f t="shared" si="24"/>
        <v>10.739999999999998</v>
      </c>
      <c r="N540" s="3" t="str">
        <f t="shared" si="25"/>
        <v>Robusta</v>
      </c>
      <c r="O540" s="4" t="str">
        <f t="shared" si="26"/>
        <v>Dark</v>
      </c>
      <c r="P540">
        <f>_xlfn.XLOOKUP(Orders_Table[[#This Row],[Customer ID]],customers!$A$1:$A$1001,customers!I539:I1539,,0)</f>
        <v>0</v>
      </c>
    </row>
    <row r="541" spans="1:16" x14ac:dyDescent="0.2">
      <c r="A541" s="2" t="s">
        <v>3537</v>
      </c>
      <c r="B541" s="5">
        <v>44488</v>
      </c>
      <c r="C541" s="2" t="s">
        <v>3538</v>
      </c>
      <c r="D541" t="s">
        <v>6172</v>
      </c>
      <c r="E541" s="2">
        <v>5</v>
      </c>
      <c r="F541" s="2">
        <f>_xlfn.XLOOKUP(C541,customers!$A$1:$A$1001,customers!B540:B1540,,0)</f>
        <v>0</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f t="shared" si="24"/>
        <v>26.849999999999994</v>
      </c>
      <c r="N541" s="3" t="str">
        <f t="shared" si="25"/>
        <v>Robusta</v>
      </c>
      <c r="O541" s="4" t="str">
        <f t="shared" si="26"/>
        <v>Dark</v>
      </c>
      <c r="P541">
        <f>_xlfn.XLOOKUP(Orders_Table[[#This Row],[Customer ID]],customers!$A$1:$A$1001,customers!I540:I1540,,0)</f>
        <v>0</v>
      </c>
    </row>
    <row r="542" spans="1:16" x14ac:dyDescent="0.2">
      <c r="A542" s="2" t="s">
        <v>3542</v>
      </c>
      <c r="B542" s="5">
        <v>43584</v>
      </c>
      <c r="C542" s="2" t="s">
        <v>3543</v>
      </c>
      <c r="D542" t="s">
        <v>6170</v>
      </c>
      <c r="E542" s="2">
        <v>4</v>
      </c>
      <c r="F542" s="2">
        <f>_xlfn.XLOOKUP(C542,customers!$A$1:$A$1001,customers!B541:B1541,,0)</f>
        <v>0</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f t="shared" si="24"/>
        <v>63.4</v>
      </c>
      <c r="N542" s="3" t="str">
        <f t="shared" si="25"/>
        <v>Liberica</v>
      </c>
      <c r="O542" s="4" t="str">
        <f t="shared" si="26"/>
        <v>Light</v>
      </c>
      <c r="P542">
        <f>_xlfn.XLOOKUP(Orders_Table[[#This Row],[Customer ID]],customers!$A$1:$A$1001,customers!I541:I1541,,0)</f>
        <v>0</v>
      </c>
    </row>
    <row r="543" spans="1:16" x14ac:dyDescent="0.2">
      <c r="A543" s="2" t="s">
        <v>3548</v>
      </c>
      <c r="B543" s="5">
        <v>43750</v>
      </c>
      <c r="C543" s="2" t="s">
        <v>3549</v>
      </c>
      <c r="D543" t="s">
        <v>6168</v>
      </c>
      <c r="E543" s="2">
        <v>1</v>
      </c>
      <c r="F543" s="2">
        <f>_xlfn.XLOOKUP(C543,customers!$A$1:$A$1001,customers!B542:B1542,,0)</f>
        <v>0</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f t="shared" si="24"/>
        <v>22.884999999999998</v>
      </c>
      <c r="N543" s="3" t="str">
        <f t="shared" si="25"/>
        <v>Arabica</v>
      </c>
      <c r="O543" s="4" t="str">
        <f t="shared" si="26"/>
        <v>Dark</v>
      </c>
      <c r="P543">
        <f>_xlfn.XLOOKUP(Orders_Table[[#This Row],[Customer ID]],customers!$A$1:$A$1001,customers!I542:I1542,,0)</f>
        <v>0</v>
      </c>
    </row>
    <row r="544" spans="1:16" x14ac:dyDescent="0.2">
      <c r="A544" s="2" t="s">
        <v>3553</v>
      </c>
      <c r="B544" s="5">
        <v>44335</v>
      </c>
      <c r="C544" s="2" t="s">
        <v>3554</v>
      </c>
      <c r="D544" t="s">
        <v>6175</v>
      </c>
      <c r="E544" s="2">
        <v>4</v>
      </c>
      <c r="F544" s="2">
        <f>_xlfn.XLOOKUP(C544,customers!$A$1:$A$1001,customers!B543:B1543,,0)</f>
        <v>0</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f t="shared" si="24"/>
        <v>103.49999999999999</v>
      </c>
      <c r="N544" s="3" t="str">
        <f t="shared" si="25"/>
        <v>Arabica</v>
      </c>
      <c r="O544" s="4" t="str">
        <f t="shared" si="26"/>
        <v>Medium</v>
      </c>
      <c r="P544">
        <f>_xlfn.XLOOKUP(Orders_Table[[#This Row],[Customer ID]],customers!$A$1:$A$1001,customers!I543:I1543,,0)</f>
        <v>0</v>
      </c>
    </row>
    <row r="545" spans="1:16" x14ac:dyDescent="0.2">
      <c r="A545" s="2" t="s">
        <v>3559</v>
      </c>
      <c r="B545" s="5">
        <v>44380</v>
      </c>
      <c r="C545" s="2" t="s">
        <v>3560</v>
      </c>
      <c r="D545" t="s">
        <v>6142</v>
      </c>
      <c r="E545" s="2">
        <v>2</v>
      </c>
      <c r="F545" s="2">
        <f>_xlfn.XLOOKUP(C545,customers!$A$1:$A$1001,customers!B544:B1544,,0)</f>
        <v>0</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f t="shared" si="24"/>
        <v>54.969999999999992</v>
      </c>
      <c r="N545" s="3" t="str">
        <f t="shared" si="25"/>
        <v>Robusta</v>
      </c>
      <c r="O545" s="4" t="str">
        <f t="shared" si="26"/>
        <v>Light</v>
      </c>
      <c r="P545">
        <f>_xlfn.XLOOKUP(Orders_Table[[#This Row],[Customer ID]],customers!$A$1:$A$1001,customers!I544:I1544,,0)</f>
        <v>0</v>
      </c>
    </row>
    <row r="546" spans="1:16" x14ac:dyDescent="0.2">
      <c r="A546" s="2" t="s">
        <v>3565</v>
      </c>
      <c r="B546" s="5">
        <v>43869</v>
      </c>
      <c r="C546" s="2" t="s">
        <v>3566</v>
      </c>
      <c r="D546" t="s">
        <v>6180</v>
      </c>
      <c r="E546" s="2">
        <v>2</v>
      </c>
      <c r="F546" s="2">
        <f>_xlfn.XLOOKUP(C546,customers!$A$1:$A$1001,customers!B545:B1545,,0)</f>
        <v>0</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f t="shared" si="24"/>
        <v>15.54</v>
      </c>
      <c r="N546" s="3" t="str">
        <f t="shared" si="25"/>
        <v>Arabica</v>
      </c>
      <c r="O546" s="4" t="str">
        <f t="shared" si="26"/>
        <v>Light</v>
      </c>
      <c r="P546">
        <f>_xlfn.XLOOKUP(Orders_Table[[#This Row],[Customer ID]],customers!$A$1:$A$1001,customers!I545:I1545,,0)</f>
        <v>0</v>
      </c>
    </row>
    <row r="547" spans="1:16" x14ac:dyDescent="0.2">
      <c r="A547" s="2" t="s">
        <v>3571</v>
      </c>
      <c r="B547" s="5">
        <v>44120</v>
      </c>
      <c r="C547" s="2" t="s">
        <v>3572</v>
      </c>
      <c r="D547" t="s">
        <v>6150</v>
      </c>
      <c r="E547" s="2">
        <v>4</v>
      </c>
      <c r="F547" s="2">
        <f>_xlfn.XLOOKUP(C547,customers!$A$1:$A$1001,customers!B546:B1546,,0)</f>
        <v>0</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f t="shared" si="24"/>
        <v>15.54</v>
      </c>
      <c r="N547" s="3" t="str">
        <f t="shared" si="25"/>
        <v>Liberica</v>
      </c>
      <c r="O547" s="4" t="str">
        <f t="shared" si="26"/>
        <v>Dark</v>
      </c>
      <c r="P547">
        <f>_xlfn.XLOOKUP(Orders_Table[[#This Row],[Customer ID]],customers!$A$1:$A$1001,customers!I546:I1546,,0)</f>
        <v>0</v>
      </c>
    </row>
    <row r="548" spans="1:16" x14ac:dyDescent="0.2">
      <c r="A548" s="2" t="s">
        <v>3577</v>
      </c>
      <c r="B548" s="5">
        <v>44127</v>
      </c>
      <c r="C548" s="2" t="s">
        <v>3578</v>
      </c>
      <c r="D548" t="s">
        <v>6185</v>
      </c>
      <c r="E548" s="2">
        <v>3</v>
      </c>
      <c r="F548" s="2">
        <f>_xlfn.XLOOKUP(C548,customers!$A$1:$A$1001,customers!B547:B1547,,0)</f>
        <v>0</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f t="shared" si="24"/>
        <v>83.835000000000008</v>
      </c>
      <c r="N548" s="3" t="str">
        <f t="shared" si="25"/>
        <v>Excelsa</v>
      </c>
      <c r="O548" s="4" t="str">
        <f t="shared" si="26"/>
        <v>Dark</v>
      </c>
      <c r="P548">
        <f>_xlfn.XLOOKUP(Orders_Table[[#This Row],[Customer ID]],customers!$A$1:$A$1001,customers!I547:I1547,,0)</f>
        <v>0</v>
      </c>
    </row>
    <row r="549" spans="1:16" x14ac:dyDescent="0.2">
      <c r="A549" s="2" t="s">
        <v>3582</v>
      </c>
      <c r="B549" s="5">
        <v>44265</v>
      </c>
      <c r="C549" s="2" t="s">
        <v>3594</v>
      </c>
      <c r="D549" t="s">
        <v>6178</v>
      </c>
      <c r="E549" s="2">
        <v>3</v>
      </c>
      <c r="F549" s="2">
        <f>_xlfn.XLOOKUP(C549,customers!$A$1:$A$1001,customers!B548:B1548,,0)</f>
        <v>0</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f t="shared" si="24"/>
        <v>10.754999999999999</v>
      </c>
      <c r="N549" s="3" t="str">
        <f t="shared" si="25"/>
        <v>Robusta</v>
      </c>
      <c r="O549" s="4" t="str">
        <f t="shared" si="26"/>
        <v>Light</v>
      </c>
      <c r="P549">
        <f>_xlfn.XLOOKUP(Orders_Table[[#This Row],[Customer ID]],customers!$A$1:$A$1001,customers!I548:I1548,,0)</f>
        <v>0</v>
      </c>
    </row>
    <row r="550" spans="1:16" x14ac:dyDescent="0.2">
      <c r="A550" s="2" t="s">
        <v>3587</v>
      </c>
      <c r="B550" s="5">
        <v>44384</v>
      </c>
      <c r="C550" s="2" t="s">
        <v>3588</v>
      </c>
      <c r="D550" t="s">
        <v>6184</v>
      </c>
      <c r="E550" s="2">
        <v>3</v>
      </c>
      <c r="F550" s="2">
        <f>_xlfn.XLOOKUP(C550,customers!$A$1:$A$1001,customers!B549:B1549,,0)</f>
        <v>0</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f t="shared" si="24"/>
        <v>13.365</v>
      </c>
      <c r="N550" s="3" t="str">
        <f t="shared" si="25"/>
        <v>Excelsa</v>
      </c>
      <c r="O550" s="4" t="str">
        <f t="shared" si="26"/>
        <v>Light</v>
      </c>
      <c r="P550">
        <f>_xlfn.XLOOKUP(Orders_Table[[#This Row],[Customer ID]],customers!$A$1:$A$1001,customers!I549:I1549,,0)</f>
        <v>0</v>
      </c>
    </row>
    <row r="551" spans="1:16" x14ac:dyDescent="0.2">
      <c r="A551" s="2" t="s">
        <v>3593</v>
      </c>
      <c r="B551" s="5">
        <v>44232</v>
      </c>
      <c r="C551" s="2" t="s">
        <v>3594</v>
      </c>
      <c r="D551" t="s">
        <v>6184</v>
      </c>
      <c r="E551" s="2">
        <v>4</v>
      </c>
      <c r="F551" s="2">
        <f>_xlfn.XLOOKUP(C551,customers!$A$1:$A$1001,customers!B550:B1550,,0)</f>
        <v>0</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f t="shared" si="24"/>
        <v>17.82</v>
      </c>
      <c r="N551" s="3" t="str">
        <f t="shared" si="25"/>
        <v>Excelsa</v>
      </c>
      <c r="O551" s="4" t="str">
        <f t="shared" si="26"/>
        <v>Light</v>
      </c>
      <c r="P551">
        <f>_xlfn.XLOOKUP(Orders_Table[[#This Row],[Customer ID]],customers!$A$1:$A$1001,customers!I550:I1550,,0)</f>
        <v>0</v>
      </c>
    </row>
    <row r="552" spans="1:16" x14ac:dyDescent="0.2">
      <c r="A552" s="2" t="s">
        <v>3599</v>
      </c>
      <c r="B552" s="5">
        <v>44176</v>
      </c>
      <c r="C552" s="2" t="s">
        <v>3600</v>
      </c>
      <c r="D552" t="s">
        <v>6150</v>
      </c>
      <c r="E552" s="2">
        <v>6</v>
      </c>
      <c r="F552" s="2">
        <f>_xlfn.XLOOKUP(C552,customers!$A$1:$A$1001,customers!B551:B1551,,0)</f>
        <v>0</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f t="shared" si="24"/>
        <v>23.31</v>
      </c>
      <c r="N552" s="3" t="str">
        <f t="shared" si="25"/>
        <v>Liberica</v>
      </c>
      <c r="O552" s="4" t="str">
        <f t="shared" si="26"/>
        <v>Dark</v>
      </c>
      <c r="P552">
        <f>_xlfn.XLOOKUP(Orders_Table[[#This Row],[Customer ID]],customers!$A$1:$A$1001,customers!I551:I1551,,0)</f>
        <v>0</v>
      </c>
    </row>
    <row r="553" spans="1:16" x14ac:dyDescent="0.2">
      <c r="A553" s="2" t="s">
        <v>3605</v>
      </c>
      <c r="B553" s="5">
        <v>44694</v>
      </c>
      <c r="C553" s="2" t="s">
        <v>3606</v>
      </c>
      <c r="D553" t="s">
        <v>6153</v>
      </c>
      <c r="E553" s="2">
        <v>2</v>
      </c>
      <c r="F553" s="2">
        <f>_xlfn.XLOOKUP(C553,customers!$A$1:$A$1001,customers!B552:B1552,,0)</f>
        <v>0</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f t="shared" si="24"/>
        <v>7.29</v>
      </c>
      <c r="N553" s="3" t="str">
        <f t="shared" si="25"/>
        <v>Excelsa</v>
      </c>
      <c r="O553" s="4" t="str">
        <f t="shared" si="26"/>
        <v>Dark</v>
      </c>
      <c r="P553">
        <f>_xlfn.XLOOKUP(Orders_Table[[#This Row],[Customer ID]],customers!$A$1:$A$1001,customers!I552:I1552,,0)</f>
        <v>0</v>
      </c>
    </row>
    <row r="554" spans="1:16" x14ac:dyDescent="0.2">
      <c r="A554" s="2" t="s">
        <v>3611</v>
      </c>
      <c r="B554" s="5">
        <v>43761</v>
      </c>
      <c r="C554" s="2" t="s">
        <v>3612</v>
      </c>
      <c r="D554" t="s">
        <v>6184</v>
      </c>
      <c r="E554" s="2">
        <v>4</v>
      </c>
      <c r="F554" s="2">
        <f>_xlfn.XLOOKUP(C554,customers!$A$1:$A$1001,customers!B553:B1553,,0)</f>
        <v>0</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f t="shared" si="24"/>
        <v>17.82</v>
      </c>
      <c r="N554" s="3" t="str">
        <f t="shared" si="25"/>
        <v>Excelsa</v>
      </c>
      <c r="O554" s="4" t="str">
        <f t="shared" si="26"/>
        <v>Light</v>
      </c>
      <c r="P554">
        <f>_xlfn.XLOOKUP(Orders_Table[[#This Row],[Customer ID]],customers!$A$1:$A$1001,customers!I553:I1553,,0)</f>
        <v>0</v>
      </c>
    </row>
    <row r="555" spans="1:16" x14ac:dyDescent="0.2">
      <c r="A555" s="2" t="s">
        <v>3617</v>
      </c>
      <c r="B555" s="5">
        <v>44085</v>
      </c>
      <c r="C555" s="2" t="s">
        <v>3618</v>
      </c>
      <c r="D555" t="s">
        <v>6141</v>
      </c>
      <c r="E555" s="2">
        <v>5</v>
      </c>
      <c r="F555" s="2">
        <f>_xlfn.XLOOKUP(C555,customers!$A$1:$A$1001,customers!B554:B1554,,0)</f>
        <v>0</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f t="shared" si="24"/>
        <v>68.75</v>
      </c>
      <c r="N555" s="3" t="str">
        <f t="shared" si="25"/>
        <v>Excelsa</v>
      </c>
      <c r="O555" s="4" t="str">
        <f t="shared" si="26"/>
        <v>Medium</v>
      </c>
      <c r="P555">
        <f>_xlfn.XLOOKUP(Orders_Table[[#This Row],[Customer ID]],customers!$A$1:$A$1001,customers!I554:I1554,,0)</f>
        <v>0</v>
      </c>
    </row>
    <row r="556" spans="1:16" x14ac:dyDescent="0.2">
      <c r="A556" s="2" t="s">
        <v>3622</v>
      </c>
      <c r="B556" s="5">
        <v>43737</v>
      </c>
      <c r="C556" s="2" t="s">
        <v>3623</v>
      </c>
      <c r="D556" t="s">
        <v>6142</v>
      </c>
      <c r="E556" s="2">
        <v>2</v>
      </c>
      <c r="F556" s="2">
        <f>_xlfn.XLOOKUP(C556,customers!$A$1:$A$1001,customers!B555:B1555,,0)</f>
        <v>0</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f t="shared" si="24"/>
        <v>54.969999999999992</v>
      </c>
      <c r="N556" s="3" t="str">
        <f t="shared" si="25"/>
        <v>Robusta</v>
      </c>
      <c r="O556" s="4" t="str">
        <f t="shared" si="26"/>
        <v>Light</v>
      </c>
      <c r="P556">
        <f>_xlfn.XLOOKUP(Orders_Table[[#This Row],[Customer ID]],customers!$A$1:$A$1001,customers!I555:I1555,,0)</f>
        <v>0</v>
      </c>
    </row>
    <row r="557" spans="1:16" x14ac:dyDescent="0.2">
      <c r="A557" s="2" t="s">
        <v>3627</v>
      </c>
      <c r="B557" s="5">
        <v>44258</v>
      </c>
      <c r="C557" s="2" t="s">
        <v>3628</v>
      </c>
      <c r="D557" t="s">
        <v>6141</v>
      </c>
      <c r="E557" s="2">
        <v>6</v>
      </c>
      <c r="F557" s="2">
        <f>_xlfn.XLOOKUP(C557,customers!$A$1:$A$1001,customers!B556:B1556,,0)</f>
        <v>0</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f t="shared" si="24"/>
        <v>82.5</v>
      </c>
      <c r="N557" s="3" t="str">
        <f t="shared" si="25"/>
        <v>Excelsa</v>
      </c>
      <c r="O557" s="4" t="str">
        <f t="shared" si="26"/>
        <v>Medium</v>
      </c>
      <c r="P557">
        <f>_xlfn.XLOOKUP(Orders_Table[[#This Row],[Customer ID]],customers!$A$1:$A$1001,customers!I556:I1556,,0)</f>
        <v>0</v>
      </c>
    </row>
    <row r="558" spans="1:16" x14ac:dyDescent="0.2">
      <c r="A558" s="2" t="s">
        <v>3633</v>
      </c>
      <c r="B558" s="5">
        <v>44523</v>
      </c>
      <c r="C558" s="2" t="s">
        <v>3634</v>
      </c>
      <c r="D558" t="s">
        <v>6159</v>
      </c>
      <c r="E558" s="2">
        <v>2</v>
      </c>
      <c r="F558" s="2">
        <f>_xlfn.XLOOKUP(C558,customers!$A$1:$A$1001,customers!B557:B1557,,0)</f>
        <v>0</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f t="shared" si="24"/>
        <v>8.73</v>
      </c>
      <c r="N558" s="3" t="str">
        <f t="shared" si="25"/>
        <v>Liberica</v>
      </c>
      <c r="O558" s="4" t="str">
        <f t="shared" si="26"/>
        <v>Medium</v>
      </c>
      <c r="P558">
        <f>_xlfn.XLOOKUP(Orders_Table[[#This Row],[Customer ID]],customers!$A$1:$A$1001,customers!I557:I1557,,0)</f>
        <v>0</v>
      </c>
    </row>
    <row r="559" spans="1:16" x14ac:dyDescent="0.2">
      <c r="A559" s="2" t="s">
        <v>3638</v>
      </c>
      <c r="B559" s="5">
        <v>44506</v>
      </c>
      <c r="C559" s="2" t="s">
        <v>3368</v>
      </c>
      <c r="D559" t="s">
        <v>6171</v>
      </c>
      <c r="E559" s="2">
        <v>4</v>
      </c>
      <c r="F559" s="2">
        <f>_xlfn.XLOOKUP(C559,customers!$A$1:$A$1001,customers!B558:B1558,,0)</f>
        <v>0</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f t="shared" si="24"/>
        <v>59.4</v>
      </c>
      <c r="N559" s="3" t="str">
        <f t="shared" si="25"/>
        <v>Excelsa</v>
      </c>
      <c r="O559" s="4" t="str">
        <f t="shared" si="26"/>
        <v>Light</v>
      </c>
      <c r="P559">
        <f>_xlfn.XLOOKUP(Orders_Table[[#This Row],[Customer ID]],customers!$A$1:$A$1001,customers!I558:I1558,,0)</f>
        <v>0</v>
      </c>
    </row>
    <row r="560" spans="1:16" x14ac:dyDescent="0.2">
      <c r="A560" s="2" t="s">
        <v>3643</v>
      </c>
      <c r="B560" s="5">
        <v>44225</v>
      </c>
      <c r="C560" s="2" t="s">
        <v>3644</v>
      </c>
      <c r="D560" t="s">
        <v>6150</v>
      </c>
      <c r="E560" s="2">
        <v>4</v>
      </c>
      <c r="F560" s="2">
        <f>_xlfn.XLOOKUP(C560,customers!$A$1:$A$1001,customers!B559:B1559,,0)</f>
        <v>0</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f t="shared" si="24"/>
        <v>15.54</v>
      </c>
      <c r="N560" s="3" t="str">
        <f t="shared" si="25"/>
        <v>Liberica</v>
      </c>
      <c r="O560" s="4" t="str">
        <f t="shared" si="26"/>
        <v>Dark</v>
      </c>
      <c r="P560">
        <f>_xlfn.XLOOKUP(Orders_Table[[#This Row],[Customer ID]],customers!$A$1:$A$1001,customers!I559:I1559,,0)</f>
        <v>0</v>
      </c>
    </row>
    <row r="561" spans="1:16" x14ac:dyDescent="0.2">
      <c r="A561" s="2" t="s">
        <v>3648</v>
      </c>
      <c r="B561" s="5">
        <v>44667</v>
      </c>
      <c r="C561" s="2" t="s">
        <v>3649</v>
      </c>
      <c r="D561" t="s">
        <v>6140</v>
      </c>
      <c r="E561" s="2">
        <v>3</v>
      </c>
      <c r="F561" s="2">
        <f>_xlfn.XLOOKUP(C561,customers!$A$1:$A$1001,customers!B560:B1560,,0)</f>
        <v>0</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f t="shared" si="24"/>
        <v>38.849999999999994</v>
      </c>
      <c r="N561" s="3" t="str">
        <f t="shared" si="25"/>
        <v>Arabica</v>
      </c>
      <c r="O561" s="4" t="str">
        <f t="shared" si="26"/>
        <v>Light</v>
      </c>
      <c r="P561">
        <f>_xlfn.XLOOKUP(Orders_Table[[#This Row],[Customer ID]],customers!$A$1:$A$1001,customers!I560:I1560,,0)</f>
        <v>0</v>
      </c>
    </row>
    <row r="562" spans="1:16" x14ac:dyDescent="0.2">
      <c r="A562" s="2" t="s">
        <v>3654</v>
      </c>
      <c r="B562" s="5">
        <v>44401</v>
      </c>
      <c r="C562" s="2" t="s">
        <v>3655</v>
      </c>
      <c r="D562" t="s">
        <v>6166</v>
      </c>
      <c r="E562" s="2">
        <v>6</v>
      </c>
      <c r="F562" s="2">
        <f>_xlfn.XLOOKUP(C562,customers!$A$1:$A$1001,customers!B561:B1561,,0)</f>
        <v>0</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f t="shared" si="24"/>
        <v>189.74999999999997</v>
      </c>
      <c r="N562" s="3" t="str">
        <f t="shared" si="25"/>
        <v>Excelsa</v>
      </c>
      <c r="O562" s="4" t="str">
        <f t="shared" si="26"/>
        <v>Medium</v>
      </c>
      <c r="P562">
        <f>_xlfn.XLOOKUP(Orders_Table[[#This Row],[Customer ID]],customers!$A$1:$A$1001,customers!I561:I1561,,0)</f>
        <v>0</v>
      </c>
    </row>
    <row r="563" spans="1:16" x14ac:dyDescent="0.2">
      <c r="A563" s="2" t="s">
        <v>3659</v>
      </c>
      <c r="B563" s="5">
        <v>43688</v>
      </c>
      <c r="C563" s="2" t="s">
        <v>3660</v>
      </c>
      <c r="D563" t="s">
        <v>6154</v>
      </c>
      <c r="E563" s="2">
        <v>6</v>
      </c>
      <c r="F563" s="2">
        <f>_xlfn.XLOOKUP(C563,customers!$A$1:$A$1001,customers!B562:B1562,,0)</f>
        <v>0</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f t="shared" si="24"/>
        <v>17.91</v>
      </c>
      <c r="N563" s="3" t="str">
        <f t="shared" si="25"/>
        <v>Arabica</v>
      </c>
      <c r="O563" s="4" t="str">
        <f t="shared" si="26"/>
        <v>Dark</v>
      </c>
      <c r="P563">
        <f>_xlfn.XLOOKUP(Orders_Table[[#This Row],[Customer ID]],customers!$A$1:$A$1001,customers!I562:I1562,,0)</f>
        <v>0</v>
      </c>
    </row>
    <row r="564" spans="1:16" x14ac:dyDescent="0.2">
      <c r="A564" s="2" t="s">
        <v>3665</v>
      </c>
      <c r="B564" s="5">
        <v>43669</v>
      </c>
      <c r="C564" s="2" t="s">
        <v>3666</v>
      </c>
      <c r="D564" t="s">
        <v>6145</v>
      </c>
      <c r="E564" s="2">
        <v>6</v>
      </c>
      <c r="F564" s="2">
        <f>_xlfn.XLOOKUP(C564,customers!$A$1:$A$1001,customers!B563:B1563,,0)</f>
        <v>0</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f t="shared" si="24"/>
        <v>28.53</v>
      </c>
      <c r="N564" s="3" t="str">
        <f t="shared" si="25"/>
        <v>Liberica</v>
      </c>
      <c r="O564" s="4" t="str">
        <f t="shared" si="26"/>
        <v>Light</v>
      </c>
      <c r="P564">
        <f>_xlfn.XLOOKUP(Orders_Table[[#This Row],[Customer ID]],customers!$A$1:$A$1001,customers!I563:I1563,,0)</f>
        <v>0</v>
      </c>
    </row>
    <row r="565" spans="1:16" x14ac:dyDescent="0.2">
      <c r="A565" s="2" t="s">
        <v>3671</v>
      </c>
      <c r="B565" s="5">
        <v>43991</v>
      </c>
      <c r="C565" s="2" t="s">
        <v>3752</v>
      </c>
      <c r="D565" t="s">
        <v>6141</v>
      </c>
      <c r="E565" s="2">
        <v>6</v>
      </c>
      <c r="F565" s="2">
        <f>_xlfn.XLOOKUP(C565,customers!$A$1:$A$1001,customers!B564:B1564,,0)</f>
        <v>0</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f t="shared" si="24"/>
        <v>82.5</v>
      </c>
      <c r="N565" s="3" t="str">
        <f t="shared" si="25"/>
        <v>Excelsa</v>
      </c>
      <c r="O565" s="4" t="str">
        <f t="shared" si="26"/>
        <v>Medium</v>
      </c>
      <c r="P565">
        <f>_xlfn.XLOOKUP(Orders_Table[[#This Row],[Customer ID]],customers!$A$1:$A$1001,customers!I564:I1564,,0)</f>
        <v>0</v>
      </c>
    </row>
    <row r="566" spans="1:16" x14ac:dyDescent="0.2">
      <c r="A566" s="2" t="s">
        <v>3677</v>
      </c>
      <c r="B566" s="5">
        <v>43883</v>
      </c>
      <c r="C566" s="2" t="s">
        <v>3678</v>
      </c>
      <c r="D566" t="s">
        <v>6173</v>
      </c>
      <c r="E566" s="2">
        <v>2</v>
      </c>
      <c r="F566" s="2">
        <f>_xlfn.XLOOKUP(C566,customers!$A$1:$A$1001,customers!B565:B1565,,0)</f>
        <v>0</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f t="shared" si="24"/>
        <v>14.339999999999998</v>
      </c>
      <c r="N566" s="3" t="str">
        <f t="shared" si="25"/>
        <v>Robusta</v>
      </c>
      <c r="O566" s="4" t="str">
        <f t="shared" si="26"/>
        <v>Light</v>
      </c>
      <c r="P566">
        <f>_xlfn.XLOOKUP(Orders_Table[[#This Row],[Customer ID]],customers!$A$1:$A$1001,customers!I565:I1565,,0)</f>
        <v>0</v>
      </c>
    </row>
    <row r="567" spans="1:16" x14ac:dyDescent="0.2">
      <c r="A567" s="2" t="s">
        <v>3683</v>
      </c>
      <c r="B567" s="5">
        <v>44031</v>
      </c>
      <c r="C567" s="2" t="s">
        <v>3684</v>
      </c>
      <c r="D567" t="s">
        <v>6149</v>
      </c>
      <c r="E567" s="2">
        <v>4</v>
      </c>
      <c r="F567" s="2">
        <f>_xlfn.XLOOKUP(C567,customers!$A$1:$A$1001,customers!B566:B1566,,0)</f>
        <v>0</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f t="shared" si="24"/>
        <v>82.339999999999989</v>
      </c>
      <c r="N567" s="3" t="str">
        <f t="shared" si="25"/>
        <v>Robusta</v>
      </c>
      <c r="O567" s="4" t="str">
        <f t="shared" si="26"/>
        <v>Dark</v>
      </c>
      <c r="P567">
        <f>_xlfn.XLOOKUP(Orders_Table[[#This Row],[Customer ID]],customers!$A$1:$A$1001,customers!I566:I1566,,0)</f>
        <v>0</v>
      </c>
    </row>
    <row r="568" spans="1:16" x14ac:dyDescent="0.2">
      <c r="A568" s="2" t="s">
        <v>3689</v>
      </c>
      <c r="B568" s="5">
        <v>44459</v>
      </c>
      <c r="C568" s="2" t="s">
        <v>3690</v>
      </c>
      <c r="D568" t="s">
        <v>6152</v>
      </c>
      <c r="E568" s="2">
        <v>6</v>
      </c>
      <c r="F568" s="2">
        <f>_xlfn.XLOOKUP(C568,customers!$A$1:$A$1001,customers!B567:B1567,,0)</f>
        <v>0</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f t="shared" si="24"/>
        <v>20.25</v>
      </c>
      <c r="N568" s="3" t="str">
        <f t="shared" si="25"/>
        <v>Arabica</v>
      </c>
      <c r="O568" s="4" t="str">
        <f t="shared" si="26"/>
        <v>Medium</v>
      </c>
      <c r="P568">
        <f>_xlfn.XLOOKUP(Orders_Table[[#This Row],[Customer ID]],customers!$A$1:$A$1001,customers!I567:I1567,,0)</f>
        <v>0</v>
      </c>
    </row>
    <row r="569" spans="1:16" x14ac:dyDescent="0.2">
      <c r="A569" s="2" t="s">
        <v>3695</v>
      </c>
      <c r="B569" s="5">
        <v>44318</v>
      </c>
      <c r="C569" s="2" t="s">
        <v>3696</v>
      </c>
      <c r="D569" t="s">
        <v>6142</v>
      </c>
      <c r="E569" s="2">
        <v>6</v>
      </c>
      <c r="F569" s="2">
        <f>_xlfn.XLOOKUP(C569,customers!$A$1:$A$1001,customers!B568:B1568,,0)</f>
        <v>0</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f t="shared" si="24"/>
        <v>164.90999999999997</v>
      </c>
      <c r="N569" s="3" t="str">
        <f t="shared" si="25"/>
        <v>Robusta</v>
      </c>
      <c r="O569" s="4" t="str">
        <f t="shared" si="26"/>
        <v>Light</v>
      </c>
      <c r="P569">
        <f>_xlfn.XLOOKUP(Orders_Table[[#This Row],[Customer ID]],customers!$A$1:$A$1001,customers!I568:I1568,,0)</f>
        <v>0</v>
      </c>
    </row>
    <row r="570" spans="1:16" x14ac:dyDescent="0.2">
      <c r="A570" s="2" t="s">
        <v>3700</v>
      </c>
      <c r="B570" s="5">
        <v>44526</v>
      </c>
      <c r="C570" s="2" t="s">
        <v>3701</v>
      </c>
      <c r="D570" t="s">
        <v>6145</v>
      </c>
      <c r="E570" s="2">
        <v>4</v>
      </c>
      <c r="F570" s="2">
        <f>_xlfn.XLOOKUP(C570,customers!$A$1:$A$1001,customers!B569:B1569,,0)</f>
        <v>0</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f t="shared" si="24"/>
        <v>19.02</v>
      </c>
      <c r="N570" s="3" t="str">
        <f t="shared" si="25"/>
        <v>Liberica</v>
      </c>
      <c r="O570" s="4" t="str">
        <f t="shared" si="26"/>
        <v>Light</v>
      </c>
      <c r="P570">
        <f>_xlfn.XLOOKUP(Orders_Table[[#This Row],[Customer ID]],customers!$A$1:$A$1001,customers!I569:I1569,,0)</f>
        <v>0</v>
      </c>
    </row>
    <row r="571" spans="1:16" x14ac:dyDescent="0.2">
      <c r="A571" s="2" t="s">
        <v>3706</v>
      </c>
      <c r="B571" s="5">
        <v>43879</v>
      </c>
      <c r="C571" s="2" t="s">
        <v>3752</v>
      </c>
      <c r="D571" t="s">
        <v>6168</v>
      </c>
      <c r="E571" s="2">
        <v>6</v>
      </c>
      <c r="F571" s="2">
        <f>_xlfn.XLOOKUP(C571,customers!$A$1:$A$1001,customers!B570:B1570,,0)</f>
        <v>0</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f t="shared" si="24"/>
        <v>137.31</v>
      </c>
      <c r="N571" s="3" t="str">
        <f t="shared" si="25"/>
        <v>Arabica</v>
      </c>
      <c r="O571" s="4" t="str">
        <f t="shared" si="26"/>
        <v>Dark</v>
      </c>
      <c r="P571">
        <f>_xlfn.XLOOKUP(Orders_Table[[#This Row],[Customer ID]],customers!$A$1:$A$1001,customers!I570:I1570,,0)</f>
        <v>0</v>
      </c>
    </row>
    <row r="572" spans="1:16" x14ac:dyDescent="0.2">
      <c r="A572" s="2" t="s">
        <v>3712</v>
      </c>
      <c r="B572" s="5">
        <v>43928</v>
      </c>
      <c r="C572" s="2" t="s">
        <v>3713</v>
      </c>
      <c r="D572" t="s">
        <v>6157</v>
      </c>
      <c r="E572" s="2">
        <v>4</v>
      </c>
      <c r="F572" s="2">
        <f>_xlfn.XLOOKUP(C572,customers!$A$1:$A$1001,customers!B571:B1571,,0)</f>
        <v>0</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f t="shared" si="24"/>
        <v>27</v>
      </c>
      <c r="N572" s="3" t="str">
        <f t="shared" si="25"/>
        <v>Arabica</v>
      </c>
      <c r="O572" s="4" t="str">
        <f t="shared" si="26"/>
        <v>Medium</v>
      </c>
      <c r="P572">
        <f>_xlfn.XLOOKUP(Orders_Table[[#This Row],[Customer ID]],customers!$A$1:$A$1001,customers!I571:I1571,,0)</f>
        <v>0</v>
      </c>
    </row>
    <row r="573" spans="1:16" x14ac:dyDescent="0.2">
      <c r="A573" s="2" t="s">
        <v>3718</v>
      </c>
      <c r="B573" s="5">
        <v>44592</v>
      </c>
      <c r="C573" s="2" t="s">
        <v>3719</v>
      </c>
      <c r="D573" t="s">
        <v>6176</v>
      </c>
      <c r="E573" s="2">
        <v>4</v>
      </c>
      <c r="F573" s="2">
        <f>_xlfn.XLOOKUP(C573,customers!$A$1:$A$1001,customers!B572:B1572,,0)</f>
        <v>0</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f t="shared" si="24"/>
        <v>35.64</v>
      </c>
      <c r="N573" s="3" t="str">
        <f t="shared" si="25"/>
        <v>Excelsa</v>
      </c>
      <c r="O573" s="4" t="str">
        <f t="shared" si="26"/>
        <v>Light</v>
      </c>
      <c r="P573">
        <f>_xlfn.XLOOKUP(Orders_Table[[#This Row],[Customer ID]],customers!$A$1:$A$1001,customers!I572:I1572,,0)</f>
        <v>0</v>
      </c>
    </row>
    <row r="574" spans="1:16" x14ac:dyDescent="0.2">
      <c r="A574" s="2" t="s">
        <v>3724</v>
      </c>
      <c r="B574" s="5">
        <v>43515</v>
      </c>
      <c r="C574" s="2" t="s">
        <v>3725</v>
      </c>
      <c r="D574" t="s">
        <v>6154</v>
      </c>
      <c r="E574" s="2">
        <v>2</v>
      </c>
      <c r="F574" s="2">
        <f>_xlfn.XLOOKUP(C574,customers!$A$1:$A$1001,customers!B573:B1573,,0)</f>
        <v>0</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f t="shared" si="24"/>
        <v>5.97</v>
      </c>
      <c r="N574" s="3" t="str">
        <f t="shared" si="25"/>
        <v>Arabica</v>
      </c>
      <c r="O574" s="4" t="str">
        <f t="shared" si="26"/>
        <v>Dark</v>
      </c>
      <c r="P574">
        <f>_xlfn.XLOOKUP(Orders_Table[[#This Row],[Customer ID]],customers!$A$1:$A$1001,customers!I573:I1573,,0)</f>
        <v>0</v>
      </c>
    </row>
    <row r="575" spans="1:16" x14ac:dyDescent="0.2">
      <c r="A575" s="2" t="s">
        <v>3728</v>
      </c>
      <c r="B575" s="5">
        <v>43781</v>
      </c>
      <c r="C575" s="2" t="s">
        <v>3729</v>
      </c>
      <c r="D575" t="s">
        <v>6155</v>
      </c>
      <c r="E575" s="2">
        <v>6</v>
      </c>
      <c r="F575" s="2">
        <f>_xlfn.XLOOKUP(C575,customers!$A$1:$A$1001,customers!B574:B1574,,0)</f>
        <v>0</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f t="shared" si="24"/>
        <v>67.5</v>
      </c>
      <c r="N575" s="3" t="str">
        <f t="shared" si="25"/>
        <v>Arabica</v>
      </c>
      <c r="O575" s="4" t="str">
        <f t="shared" si="26"/>
        <v>Medium</v>
      </c>
      <c r="P575">
        <f>_xlfn.XLOOKUP(Orders_Table[[#This Row],[Customer ID]],customers!$A$1:$A$1001,customers!I574:I1574,,0)</f>
        <v>0</v>
      </c>
    </row>
    <row r="576" spans="1:16" x14ac:dyDescent="0.2">
      <c r="A576" s="2" t="s">
        <v>3734</v>
      </c>
      <c r="B576" s="5">
        <v>44697</v>
      </c>
      <c r="C576" s="2" t="s">
        <v>3735</v>
      </c>
      <c r="D576" t="s">
        <v>6178</v>
      </c>
      <c r="E576" s="2">
        <v>6</v>
      </c>
      <c r="F576" s="2">
        <f>_xlfn.XLOOKUP(C576,customers!$A$1:$A$1001,customers!B575:B1575,,0)</f>
        <v>0</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f t="shared" si="24"/>
        <v>21.509999999999998</v>
      </c>
      <c r="N576" s="3" t="str">
        <f t="shared" si="25"/>
        <v>Robusta</v>
      </c>
      <c r="O576" s="4" t="str">
        <f t="shared" si="26"/>
        <v>Light</v>
      </c>
      <c r="P576">
        <f>_xlfn.XLOOKUP(Orders_Table[[#This Row],[Customer ID]],customers!$A$1:$A$1001,customers!I575:I1575,,0)</f>
        <v>0</v>
      </c>
    </row>
    <row r="577" spans="1:16" x14ac:dyDescent="0.2">
      <c r="A577" s="2" t="s">
        <v>3739</v>
      </c>
      <c r="B577" s="5">
        <v>44239</v>
      </c>
      <c r="C577" s="2" t="s">
        <v>3740</v>
      </c>
      <c r="D577" t="s">
        <v>6181</v>
      </c>
      <c r="E577" s="2">
        <v>2</v>
      </c>
      <c r="F577" s="2">
        <f>_xlfn.XLOOKUP(C577,customers!$A$1:$A$1001,customers!B576:B1576,,0)</f>
        <v>0</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f t="shared" si="24"/>
        <v>66.929999999999993</v>
      </c>
      <c r="N577" s="3" t="str">
        <f t="shared" si="25"/>
        <v>Liberica</v>
      </c>
      <c r="O577" s="4" t="str">
        <f t="shared" si="26"/>
        <v>Medium</v>
      </c>
      <c r="P577">
        <f>_xlfn.XLOOKUP(Orders_Table[[#This Row],[Customer ID]],customers!$A$1:$A$1001,customers!I576:I1576,,0)</f>
        <v>0</v>
      </c>
    </row>
    <row r="578" spans="1:16" x14ac:dyDescent="0.2">
      <c r="A578" s="2" t="s">
        <v>3745</v>
      </c>
      <c r="B578" s="5">
        <v>44290</v>
      </c>
      <c r="C578" s="2" t="s">
        <v>3746</v>
      </c>
      <c r="D578" t="s">
        <v>6154</v>
      </c>
      <c r="E578" s="2">
        <v>6</v>
      </c>
      <c r="F578" s="2">
        <f>_xlfn.XLOOKUP(C578,customers!$A$1:$A$1001,customers!B577:B1577,,0)</f>
        <v>0</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f t="shared" si="24"/>
        <v>17.91</v>
      </c>
      <c r="N578" s="3" t="str">
        <f t="shared" si="25"/>
        <v>Arabica</v>
      </c>
      <c r="O578" s="4" t="str">
        <f t="shared" si="26"/>
        <v>Dark</v>
      </c>
      <c r="P578">
        <f>_xlfn.XLOOKUP(Orders_Table[[#This Row],[Customer ID]],customers!$A$1:$A$1001,customers!I577:I1577,,0)</f>
        <v>0</v>
      </c>
    </row>
    <row r="579" spans="1:16" x14ac:dyDescent="0.2">
      <c r="A579" s="2" t="s">
        <v>3751</v>
      </c>
      <c r="B579" s="5">
        <v>44410</v>
      </c>
      <c r="C579" s="2" t="s">
        <v>3752</v>
      </c>
      <c r="D579" t="s">
        <v>6162</v>
      </c>
      <c r="E579" s="2">
        <v>4</v>
      </c>
      <c r="F579" s="2">
        <f>_xlfn.XLOOKUP(C579,customers!$A$1:$A$1001,customers!B578:B1578,,0)</f>
        <v>0</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f t="shared" ref="M579:M642" si="27">L579*E579</f>
        <v>58.2</v>
      </c>
      <c r="N579" s="3" t="str">
        <f t="shared" ref="N579:N642" si="28">IF(I579="Rob","Robusta",IF(I579="Exc","Excelsa",IF(I579="Ara","Arabica",IF(I579="Lib","Liberica",""))))</f>
        <v>Liberica</v>
      </c>
      <c r="O579" s="4" t="str">
        <f t="shared" ref="O579:O642" si="29">IF(J579="M","Medium",IF(J579="L","Light",IF(J579="D","Dark","")))</f>
        <v>Medium</v>
      </c>
      <c r="P579">
        <f>_xlfn.XLOOKUP(Orders_Table[[#This Row],[Customer ID]],customers!$A$1:$A$1001,customers!I578:I1578,,0)</f>
        <v>0</v>
      </c>
    </row>
    <row r="580" spans="1:16" x14ac:dyDescent="0.2">
      <c r="A580" s="2" t="s">
        <v>3756</v>
      </c>
      <c r="B580" s="5">
        <v>44720</v>
      </c>
      <c r="C580" s="2" t="s">
        <v>3757</v>
      </c>
      <c r="D580" t="s">
        <v>6184</v>
      </c>
      <c r="E580" s="2">
        <v>3</v>
      </c>
      <c r="F580" s="2">
        <f>_xlfn.XLOOKUP(C580,customers!$A$1:$A$1001,customers!B579:B1579,,0)</f>
        <v>0</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f t="shared" si="27"/>
        <v>13.365</v>
      </c>
      <c r="N580" s="3" t="str">
        <f t="shared" si="28"/>
        <v>Excelsa</v>
      </c>
      <c r="O580" s="4" t="str">
        <f t="shared" si="29"/>
        <v>Light</v>
      </c>
      <c r="P580">
        <f>_xlfn.XLOOKUP(Orders_Table[[#This Row],[Customer ID]],customers!$A$1:$A$1001,customers!I579:I1579,,0)</f>
        <v>0</v>
      </c>
    </row>
    <row r="581" spans="1:16" x14ac:dyDescent="0.2">
      <c r="A581" s="2" t="s">
        <v>3756</v>
      </c>
      <c r="B581" s="5">
        <v>44720</v>
      </c>
      <c r="C581" s="2" t="s">
        <v>3757</v>
      </c>
      <c r="D581" t="s">
        <v>6157</v>
      </c>
      <c r="E581" s="2">
        <v>5</v>
      </c>
      <c r="F581" s="2">
        <f>_xlfn.XLOOKUP(C581,customers!$A$1:$A$1001,customers!B580:B1580,,0)</f>
        <v>0</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f t="shared" si="27"/>
        <v>33.75</v>
      </c>
      <c r="N581" s="3" t="str">
        <f t="shared" si="28"/>
        <v>Arabica</v>
      </c>
      <c r="O581" s="4" t="str">
        <f t="shared" si="29"/>
        <v>Medium</v>
      </c>
      <c r="P581">
        <f>_xlfn.XLOOKUP(Orders_Table[[#This Row],[Customer ID]],customers!$A$1:$A$1001,customers!I580:I1580,,0)</f>
        <v>0</v>
      </c>
    </row>
    <row r="582" spans="1:16" x14ac:dyDescent="0.2">
      <c r="A582" s="2" t="s">
        <v>3767</v>
      </c>
      <c r="B582" s="5">
        <v>43965</v>
      </c>
      <c r="C582" s="2" t="s">
        <v>3768</v>
      </c>
      <c r="D582" t="s">
        <v>6171</v>
      </c>
      <c r="E582" s="2">
        <v>3</v>
      </c>
      <c r="F582" s="2">
        <f>_xlfn.XLOOKUP(C582,customers!$A$1:$A$1001,customers!B581:B1581,,0)</f>
        <v>0</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f t="shared" si="27"/>
        <v>44.55</v>
      </c>
      <c r="N582" s="3" t="str">
        <f t="shared" si="28"/>
        <v>Excelsa</v>
      </c>
      <c r="O582" s="4" t="str">
        <f t="shared" si="29"/>
        <v>Light</v>
      </c>
      <c r="P582">
        <f>_xlfn.XLOOKUP(Orders_Table[[#This Row],[Customer ID]],customers!$A$1:$A$1001,customers!I581:I1581,,0)</f>
        <v>0</v>
      </c>
    </row>
    <row r="583" spans="1:16" x14ac:dyDescent="0.2">
      <c r="A583" s="2" t="s">
        <v>3773</v>
      </c>
      <c r="B583" s="5">
        <v>44190</v>
      </c>
      <c r="C583" s="2" t="s">
        <v>3774</v>
      </c>
      <c r="D583" t="s">
        <v>6176</v>
      </c>
      <c r="E583" s="2">
        <v>5</v>
      </c>
      <c r="F583" s="2">
        <f>_xlfn.XLOOKUP(C583,customers!$A$1:$A$1001,customers!B582:B1582,,0)</f>
        <v>0</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f t="shared" si="27"/>
        <v>44.55</v>
      </c>
      <c r="N583" s="3" t="str">
        <f t="shared" si="28"/>
        <v>Excelsa</v>
      </c>
      <c r="O583" s="4" t="str">
        <f t="shared" si="29"/>
        <v>Light</v>
      </c>
      <c r="P583">
        <f>_xlfn.XLOOKUP(Orders_Table[[#This Row],[Customer ID]],customers!$A$1:$A$1001,customers!I582:I1582,,0)</f>
        <v>0</v>
      </c>
    </row>
    <row r="584" spans="1:16" x14ac:dyDescent="0.2">
      <c r="A584" s="2" t="s">
        <v>3778</v>
      </c>
      <c r="B584" s="5">
        <v>44382</v>
      </c>
      <c r="C584" s="2" t="s">
        <v>3779</v>
      </c>
      <c r="D584" t="s">
        <v>6183</v>
      </c>
      <c r="E584" s="2">
        <v>5</v>
      </c>
      <c r="F584" s="2">
        <f>_xlfn.XLOOKUP(C584,customers!$A$1:$A$1001,customers!B583:B1583,,0)</f>
        <v>0</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f t="shared" si="27"/>
        <v>60.75</v>
      </c>
      <c r="N584" s="3" t="str">
        <f t="shared" si="28"/>
        <v>Excelsa</v>
      </c>
      <c r="O584" s="4" t="str">
        <f t="shared" si="29"/>
        <v>Dark</v>
      </c>
      <c r="P584">
        <f>_xlfn.XLOOKUP(Orders_Table[[#This Row],[Customer ID]],customers!$A$1:$A$1001,customers!I583:I1583,,0)</f>
        <v>0</v>
      </c>
    </row>
    <row r="585" spans="1:16" x14ac:dyDescent="0.2">
      <c r="A585" s="2" t="s">
        <v>3784</v>
      </c>
      <c r="B585" s="5">
        <v>43538</v>
      </c>
      <c r="C585" s="2" t="s">
        <v>3785</v>
      </c>
      <c r="D585" t="s">
        <v>6178</v>
      </c>
      <c r="E585" s="2">
        <v>1</v>
      </c>
      <c r="F585" s="2">
        <f>_xlfn.XLOOKUP(C585,customers!$A$1:$A$1001,customers!B584:B1584,,0)</f>
        <v>0</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f t="shared" si="27"/>
        <v>3.5849999999999995</v>
      </c>
      <c r="N585" s="3" t="str">
        <f t="shared" si="28"/>
        <v>Robusta</v>
      </c>
      <c r="O585" s="4" t="str">
        <f t="shared" si="29"/>
        <v>Light</v>
      </c>
      <c r="P585">
        <f>_xlfn.XLOOKUP(Orders_Table[[#This Row],[Customer ID]],customers!$A$1:$A$1001,customers!I584:I1584,,0)</f>
        <v>0</v>
      </c>
    </row>
    <row r="586" spans="1:16" x14ac:dyDescent="0.2">
      <c r="A586" s="2" t="s">
        <v>3790</v>
      </c>
      <c r="B586" s="5">
        <v>44262</v>
      </c>
      <c r="C586" s="2" t="s">
        <v>3791</v>
      </c>
      <c r="D586" t="s">
        <v>6178</v>
      </c>
      <c r="E586" s="2">
        <v>6</v>
      </c>
      <c r="F586" s="2">
        <f>_xlfn.XLOOKUP(C586,customers!$A$1:$A$1001,customers!B585:B1585,,0)</f>
        <v>0</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f t="shared" si="27"/>
        <v>21.509999999999998</v>
      </c>
      <c r="N586" s="3" t="str">
        <f t="shared" si="28"/>
        <v>Robusta</v>
      </c>
      <c r="O586" s="4" t="str">
        <f t="shared" si="29"/>
        <v>Light</v>
      </c>
      <c r="P586">
        <f>_xlfn.XLOOKUP(Orders_Table[[#This Row],[Customer ID]],customers!$A$1:$A$1001,customers!I585:I1585,,0)</f>
        <v>0</v>
      </c>
    </row>
    <row r="587" spans="1:16" x14ac:dyDescent="0.2">
      <c r="A587" s="2" t="s">
        <v>3796</v>
      </c>
      <c r="B587" s="5">
        <v>44505</v>
      </c>
      <c r="C587" s="2" t="s">
        <v>3840</v>
      </c>
      <c r="D587" t="s">
        <v>6139</v>
      </c>
      <c r="E587" s="2">
        <v>2</v>
      </c>
      <c r="F587" s="2">
        <f>_xlfn.XLOOKUP(C587,customers!$A$1:$A$1001,customers!B586:B1586,,0)</f>
        <v>0</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f t="shared" si="27"/>
        <v>16.5</v>
      </c>
      <c r="N587" s="3" t="str">
        <f t="shared" si="28"/>
        <v>Excelsa</v>
      </c>
      <c r="O587" s="4" t="str">
        <f t="shared" si="29"/>
        <v>Medium</v>
      </c>
      <c r="P587">
        <f>_xlfn.XLOOKUP(Orders_Table[[#This Row],[Customer ID]],customers!$A$1:$A$1001,customers!I586:I1586,,0)</f>
        <v>0</v>
      </c>
    </row>
    <row r="588" spans="1:16" x14ac:dyDescent="0.2">
      <c r="A588" s="2" t="s">
        <v>3802</v>
      </c>
      <c r="B588" s="5">
        <v>43867</v>
      </c>
      <c r="C588" s="2" t="s">
        <v>3803</v>
      </c>
      <c r="D588" t="s">
        <v>6142</v>
      </c>
      <c r="E588" s="2">
        <v>3</v>
      </c>
      <c r="F588" s="2">
        <f>_xlfn.XLOOKUP(C588,customers!$A$1:$A$1001,customers!B587:B1587,,0)</f>
        <v>0</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f t="shared" si="27"/>
        <v>82.454999999999984</v>
      </c>
      <c r="N588" s="3" t="str">
        <f t="shared" si="28"/>
        <v>Robusta</v>
      </c>
      <c r="O588" s="4" t="str">
        <f t="shared" si="29"/>
        <v>Light</v>
      </c>
      <c r="P588">
        <f>_xlfn.XLOOKUP(Orders_Table[[#This Row],[Customer ID]],customers!$A$1:$A$1001,customers!I587:I1587,,0)</f>
        <v>0</v>
      </c>
    </row>
    <row r="589" spans="1:16" x14ac:dyDescent="0.2">
      <c r="A589" s="2" t="s">
        <v>3807</v>
      </c>
      <c r="B589" s="5">
        <v>44267</v>
      </c>
      <c r="C589" s="2" t="s">
        <v>3808</v>
      </c>
      <c r="D589" t="s">
        <v>6169</v>
      </c>
      <c r="E589" s="2">
        <v>1</v>
      </c>
      <c r="F589" s="2">
        <f>_xlfn.XLOOKUP(C589,customers!$A$1:$A$1001,customers!B588:B1588,,0)</f>
        <v>0</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f t="shared" si="27"/>
        <v>7.77</v>
      </c>
      <c r="N589" s="3" t="str">
        <f t="shared" si="28"/>
        <v>Liberica</v>
      </c>
      <c r="O589" s="4" t="str">
        <f t="shared" si="29"/>
        <v>Dark</v>
      </c>
      <c r="P589">
        <f>_xlfn.XLOOKUP(Orders_Table[[#This Row],[Customer ID]],customers!$A$1:$A$1001,customers!I588:I1588,,0)</f>
        <v>0</v>
      </c>
    </row>
    <row r="590" spans="1:16" x14ac:dyDescent="0.2">
      <c r="A590" s="2" t="s">
        <v>3812</v>
      </c>
      <c r="B590" s="5">
        <v>44046</v>
      </c>
      <c r="C590" s="2" t="s">
        <v>3813</v>
      </c>
      <c r="D590" t="s">
        <v>6146</v>
      </c>
      <c r="E590" s="2">
        <v>2</v>
      </c>
      <c r="F590" s="2">
        <f>_xlfn.XLOOKUP(C590,customers!$A$1:$A$1001,customers!B589:B1589,,0)</f>
        <v>0</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f t="shared" si="27"/>
        <v>11.94</v>
      </c>
      <c r="N590" s="3" t="str">
        <f t="shared" si="28"/>
        <v>Robusta</v>
      </c>
      <c r="O590" s="4" t="str">
        <f t="shared" si="29"/>
        <v>Medium</v>
      </c>
      <c r="P590">
        <f>_xlfn.XLOOKUP(Orders_Table[[#This Row],[Customer ID]],customers!$A$1:$A$1001,customers!I589:I1589,,0)</f>
        <v>0</v>
      </c>
    </row>
    <row r="591" spans="1:16" x14ac:dyDescent="0.2">
      <c r="A591" s="2" t="s">
        <v>3818</v>
      </c>
      <c r="B591" s="5">
        <v>43671</v>
      </c>
      <c r="C591" s="2" t="s">
        <v>3819</v>
      </c>
      <c r="D591" t="s">
        <v>6148</v>
      </c>
      <c r="E591" s="2">
        <v>6</v>
      </c>
      <c r="F591" s="2">
        <f>_xlfn.XLOOKUP(C591,customers!$A$1:$A$1001,customers!B590:B1590,,0)</f>
        <v>0</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f t="shared" si="27"/>
        <v>204.92999999999995</v>
      </c>
      <c r="N591" s="3" t="str">
        <f t="shared" si="28"/>
        <v>Excelsa</v>
      </c>
      <c r="O591" s="4" t="str">
        <f t="shared" si="29"/>
        <v>Light</v>
      </c>
      <c r="P591">
        <f>_xlfn.XLOOKUP(Orders_Table[[#This Row],[Customer ID]],customers!$A$1:$A$1001,customers!I590:I1590,,0)</f>
        <v>0</v>
      </c>
    </row>
    <row r="592" spans="1:16" x14ac:dyDescent="0.2">
      <c r="A592" s="2" t="s">
        <v>3823</v>
      </c>
      <c r="B592" s="5">
        <v>43950</v>
      </c>
      <c r="C592" s="2" t="s">
        <v>3824</v>
      </c>
      <c r="D592" t="s">
        <v>6166</v>
      </c>
      <c r="E592" s="2">
        <v>2</v>
      </c>
      <c r="F592" s="2">
        <f>_xlfn.XLOOKUP(C592,customers!$A$1:$A$1001,customers!B591:B1591,,0)</f>
        <v>0</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f t="shared" si="27"/>
        <v>63.249999999999993</v>
      </c>
      <c r="N592" s="3" t="str">
        <f t="shared" si="28"/>
        <v>Excelsa</v>
      </c>
      <c r="O592" s="4" t="str">
        <f t="shared" si="29"/>
        <v>Medium</v>
      </c>
      <c r="P592">
        <f>_xlfn.XLOOKUP(Orders_Table[[#This Row],[Customer ID]],customers!$A$1:$A$1001,customers!I591:I1591,,0)</f>
        <v>0</v>
      </c>
    </row>
    <row r="593" spans="1:16" x14ac:dyDescent="0.2">
      <c r="A593" s="2" t="s">
        <v>3829</v>
      </c>
      <c r="B593" s="5">
        <v>43587</v>
      </c>
      <c r="C593" s="2" t="s">
        <v>3830</v>
      </c>
      <c r="D593" t="s">
        <v>6163</v>
      </c>
      <c r="E593" s="2">
        <v>3</v>
      </c>
      <c r="F593" s="2">
        <f>_xlfn.XLOOKUP(C593,customers!$A$1:$A$1001,customers!B592:B1592,,0)</f>
        <v>0</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f t="shared" si="27"/>
        <v>8.0549999999999997</v>
      </c>
      <c r="N593" s="3" t="str">
        <f t="shared" si="28"/>
        <v>Robusta</v>
      </c>
      <c r="O593" s="4" t="str">
        <f t="shared" si="29"/>
        <v>Dark</v>
      </c>
      <c r="P593">
        <f>_xlfn.XLOOKUP(Orders_Table[[#This Row],[Customer ID]],customers!$A$1:$A$1001,customers!I592:I1592,,0)</f>
        <v>0</v>
      </c>
    </row>
    <row r="594" spans="1:16" x14ac:dyDescent="0.2">
      <c r="A594" s="2" t="s">
        <v>3834</v>
      </c>
      <c r="B594" s="5">
        <v>44437</v>
      </c>
      <c r="C594" s="2" t="s">
        <v>3835</v>
      </c>
      <c r="D594" t="s">
        <v>6175</v>
      </c>
      <c r="E594" s="2">
        <v>2</v>
      </c>
      <c r="F594" s="2">
        <f>_xlfn.XLOOKUP(C594,customers!$A$1:$A$1001,customers!B593:B1593,,0)</f>
        <v>0</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f t="shared" si="27"/>
        <v>51.749999999999993</v>
      </c>
      <c r="N594" s="3" t="str">
        <f t="shared" si="28"/>
        <v>Arabica</v>
      </c>
      <c r="O594" s="4" t="str">
        <f t="shared" si="29"/>
        <v>Medium</v>
      </c>
      <c r="P594">
        <f>_xlfn.XLOOKUP(Orders_Table[[#This Row],[Customer ID]],customers!$A$1:$A$1001,customers!I593:I1593,,0)</f>
        <v>0</v>
      </c>
    </row>
    <row r="595" spans="1:16" x14ac:dyDescent="0.2">
      <c r="A595" s="2" t="s">
        <v>3839</v>
      </c>
      <c r="B595" s="5">
        <v>43903</v>
      </c>
      <c r="C595" s="2" t="s">
        <v>3840</v>
      </c>
      <c r="D595" t="s">
        <v>6185</v>
      </c>
      <c r="E595" s="2">
        <v>1</v>
      </c>
      <c r="F595" s="2">
        <f>_xlfn.XLOOKUP(C595,customers!$A$1:$A$1001,customers!B594:B1594,,0)</f>
        <v>0</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f t="shared" si="27"/>
        <v>27.945</v>
      </c>
      <c r="N595" s="3" t="str">
        <f t="shared" si="28"/>
        <v>Excelsa</v>
      </c>
      <c r="O595" s="4" t="str">
        <f t="shared" si="29"/>
        <v>Dark</v>
      </c>
      <c r="P595">
        <f>_xlfn.XLOOKUP(Orders_Table[[#This Row],[Customer ID]],customers!$A$1:$A$1001,customers!I594:I1594,,0)</f>
        <v>0</v>
      </c>
    </row>
    <row r="596" spans="1:16" x14ac:dyDescent="0.2">
      <c r="A596" s="2" t="s">
        <v>3844</v>
      </c>
      <c r="B596" s="5">
        <v>43512</v>
      </c>
      <c r="C596" s="2" t="s">
        <v>3845</v>
      </c>
      <c r="D596" t="s">
        <v>6182</v>
      </c>
      <c r="E596" s="2">
        <v>2</v>
      </c>
      <c r="F596" s="2">
        <f>_xlfn.XLOOKUP(C596,customers!$A$1:$A$1001,customers!B595:B1595,,0)</f>
        <v>0</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f t="shared" si="27"/>
        <v>59.569999999999993</v>
      </c>
      <c r="N596" s="3" t="str">
        <f t="shared" si="28"/>
        <v>Arabica</v>
      </c>
      <c r="O596" s="4" t="str">
        <f t="shared" si="29"/>
        <v>Light</v>
      </c>
      <c r="P596">
        <f>_xlfn.XLOOKUP(Orders_Table[[#This Row],[Customer ID]],customers!$A$1:$A$1001,customers!I595:I1595,,0)</f>
        <v>0</v>
      </c>
    </row>
    <row r="597" spans="1:16" x14ac:dyDescent="0.2">
      <c r="A597" s="2" t="s">
        <v>3850</v>
      </c>
      <c r="B597" s="5">
        <v>44527</v>
      </c>
      <c r="C597" s="2" t="s">
        <v>3851</v>
      </c>
      <c r="D597" t="s">
        <v>6171</v>
      </c>
      <c r="E597" s="2">
        <v>1</v>
      </c>
      <c r="F597" s="2">
        <f>_xlfn.XLOOKUP(C597,customers!$A$1:$A$1001,customers!B596:B1596,,0)</f>
        <v>0</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f t="shared" si="27"/>
        <v>14.85</v>
      </c>
      <c r="N597" s="3" t="str">
        <f t="shared" si="28"/>
        <v>Excelsa</v>
      </c>
      <c r="O597" s="4" t="str">
        <f t="shared" si="29"/>
        <v>Light</v>
      </c>
      <c r="P597">
        <f>_xlfn.XLOOKUP(Orders_Table[[#This Row],[Customer ID]],customers!$A$1:$A$1001,customers!I596:I1596,,0)</f>
        <v>0</v>
      </c>
    </row>
    <row r="598" spans="1:16" x14ac:dyDescent="0.2">
      <c r="A598" s="2" t="s">
        <v>3854</v>
      </c>
      <c r="B598" s="5">
        <v>44523</v>
      </c>
      <c r="C598" s="2" t="s">
        <v>3855</v>
      </c>
      <c r="D598" t="s">
        <v>6157</v>
      </c>
      <c r="E598" s="2">
        <v>5</v>
      </c>
      <c r="F598" s="2">
        <f>_xlfn.XLOOKUP(C598,customers!$A$1:$A$1001,customers!B597:B1597,,0)</f>
        <v>0</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f t="shared" si="27"/>
        <v>33.75</v>
      </c>
      <c r="N598" s="3" t="str">
        <f t="shared" si="28"/>
        <v>Arabica</v>
      </c>
      <c r="O598" s="4" t="str">
        <f t="shared" si="29"/>
        <v>Medium</v>
      </c>
      <c r="P598">
        <f>_xlfn.XLOOKUP(Orders_Table[[#This Row],[Customer ID]],customers!$A$1:$A$1001,customers!I597:I1597,,0)</f>
        <v>0</v>
      </c>
    </row>
    <row r="599" spans="1:16" x14ac:dyDescent="0.2">
      <c r="A599" s="2" t="s">
        <v>3860</v>
      </c>
      <c r="B599" s="5">
        <v>44532</v>
      </c>
      <c r="C599" s="2" t="s">
        <v>3861</v>
      </c>
      <c r="D599" t="s">
        <v>6164</v>
      </c>
      <c r="E599" s="2">
        <v>4</v>
      </c>
      <c r="F599" s="2">
        <f>_xlfn.XLOOKUP(C599,customers!$A$1:$A$1001,customers!B598:B1598,,0)</f>
        <v>0</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f t="shared" si="27"/>
        <v>145.82</v>
      </c>
      <c r="N599" s="3" t="str">
        <f t="shared" si="28"/>
        <v>Liberica</v>
      </c>
      <c r="O599" s="4" t="str">
        <f t="shared" si="29"/>
        <v>Light</v>
      </c>
      <c r="P599">
        <f>_xlfn.XLOOKUP(Orders_Table[[#This Row],[Customer ID]],customers!$A$1:$A$1001,customers!I598:I1598,,0)</f>
        <v>0</v>
      </c>
    </row>
    <row r="600" spans="1:16" x14ac:dyDescent="0.2">
      <c r="A600" s="2" t="s">
        <v>3866</v>
      </c>
      <c r="B600" s="5">
        <v>43471</v>
      </c>
      <c r="C600" s="2" t="s">
        <v>3867</v>
      </c>
      <c r="D600" t="s">
        <v>6174</v>
      </c>
      <c r="E600" s="2">
        <v>4</v>
      </c>
      <c r="F600" s="2">
        <f>_xlfn.XLOOKUP(C600,customers!$A$1:$A$1001,customers!B599:B1599,,0)</f>
        <v>0</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f t="shared" si="27"/>
        <v>11.94</v>
      </c>
      <c r="N600" s="3" t="str">
        <f t="shared" si="28"/>
        <v>Robusta</v>
      </c>
      <c r="O600" s="4" t="str">
        <f t="shared" si="29"/>
        <v>Medium</v>
      </c>
      <c r="P600">
        <f>_xlfn.XLOOKUP(Orders_Table[[#This Row],[Customer ID]],customers!$A$1:$A$1001,customers!I599:I1599,,0)</f>
        <v>0</v>
      </c>
    </row>
    <row r="601" spans="1:16" x14ac:dyDescent="0.2">
      <c r="A601" s="2" t="s">
        <v>3872</v>
      </c>
      <c r="B601" s="5">
        <v>44321</v>
      </c>
      <c r="C601" s="2" t="s">
        <v>3873</v>
      </c>
      <c r="D601" t="s">
        <v>6154</v>
      </c>
      <c r="E601" s="2">
        <v>4</v>
      </c>
      <c r="F601" s="2">
        <f>_xlfn.XLOOKUP(C601,customers!$A$1:$A$1001,customers!B600:B1600,,0)</f>
        <v>0</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f t="shared" si="27"/>
        <v>11.94</v>
      </c>
      <c r="N601" s="3" t="str">
        <f t="shared" si="28"/>
        <v>Arabica</v>
      </c>
      <c r="O601" s="4" t="str">
        <f t="shared" si="29"/>
        <v>Dark</v>
      </c>
      <c r="P601">
        <f>_xlfn.XLOOKUP(Orders_Table[[#This Row],[Customer ID]],customers!$A$1:$A$1001,customers!I600:I1600,,0)</f>
        <v>0</v>
      </c>
    </row>
    <row r="602" spans="1:16" x14ac:dyDescent="0.2">
      <c r="A602" s="2" t="s">
        <v>3877</v>
      </c>
      <c r="B602" s="5">
        <v>44492</v>
      </c>
      <c r="C602" s="2" t="s">
        <v>3878</v>
      </c>
      <c r="D602" t="s">
        <v>6169</v>
      </c>
      <c r="E602" s="2">
        <v>1</v>
      </c>
      <c r="F602" s="2">
        <f>_xlfn.XLOOKUP(C602,customers!$A$1:$A$1001,customers!B601:B1601,,0)</f>
        <v>0</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f t="shared" si="27"/>
        <v>7.77</v>
      </c>
      <c r="N602" s="3" t="str">
        <f t="shared" si="28"/>
        <v>Liberica</v>
      </c>
      <c r="O602" s="4" t="str">
        <f t="shared" si="29"/>
        <v>Dark</v>
      </c>
      <c r="P602">
        <f>_xlfn.XLOOKUP(Orders_Table[[#This Row],[Customer ID]],customers!$A$1:$A$1001,customers!I601:I1601,,0)</f>
        <v>0</v>
      </c>
    </row>
    <row r="603" spans="1:16" x14ac:dyDescent="0.2">
      <c r="A603" s="2" t="s">
        <v>3883</v>
      </c>
      <c r="B603" s="5">
        <v>43815</v>
      </c>
      <c r="C603" s="2" t="s">
        <v>3884</v>
      </c>
      <c r="D603" t="s">
        <v>6142</v>
      </c>
      <c r="E603" s="2">
        <v>4</v>
      </c>
      <c r="F603" s="2">
        <f>_xlfn.XLOOKUP(C603,customers!$A$1:$A$1001,customers!B602:B1602,,0)</f>
        <v>0</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f t="shared" si="27"/>
        <v>109.93999999999998</v>
      </c>
      <c r="N603" s="3" t="str">
        <f t="shared" si="28"/>
        <v>Robusta</v>
      </c>
      <c r="O603" s="4" t="str">
        <f t="shared" si="29"/>
        <v>Light</v>
      </c>
      <c r="P603">
        <f>_xlfn.XLOOKUP(Orders_Table[[#This Row],[Customer ID]],customers!$A$1:$A$1001,customers!I602:I1602,,0)</f>
        <v>0</v>
      </c>
    </row>
    <row r="604" spans="1:16" x14ac:dyDescent="0.2">
      <c r="A604" s="2" t="s">
        <v>3889</v>
      </c>
      <c r="B604" s="5">
        <v>43603</v>
      </c>
      <c r="C604" s="2" t="s">
        <v>3890</v>
      </c>
      <c r="D604" t="s">
        <v>6184</v>
      </c>
      <c r="E604" s="2">
        <v>5</v>
      </c>
      <c r="F604" s="2">
        <f>_xlfn.XLOOKUP(C604,customers!$A$1:$A$1001,customers!B603:B1603,,0)</f>
        <v>0</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f t="shared" si="27"/>
        <v>22.274999999999999</v>
      </c>
      <c r="N604" s="3" t="str">
        <f t="shared" si="28"/>
        <v>Excelsa</v>
      </c>
      <c r="O604" s="4" t="str">
        <f t="shared" si="29"/>
        <v>Light</v>
      </c>
      <c r="P604">
        <f>_xlfn.XLOOKUP(Orders_Table[[#This Row],[Customer ID]],customers!$A$1:$A$1001,customers!I603:I1603,,0)</f>
        <v>0</v>
      </c>
    </row>
    <row r="605" spans="1:16" x14ac:dyDescent="0.2">
      <c r="A605" s="2" t="s">
        <v>3895</v>
      </c>
      <c r="B605" s="5">
        <v>43660</v>
      </c>
      <c r="C605" s="2" t="s">
        <v>3896</v>
      </c>
      <c r="D605" t="s">
        <v>6174</v>
      </c>
      <c r="E605" s="2">
        <v>3</v>
      </c>
      <c r="F605" s="2">
        <f>_xlfn.XLOOKUP(C605,customers!$A$1:$A$1001,customers!B604:B1604,,0)</f>
        <v>0</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f t="shared" si="27"/>
        <v>8.9550000000000001</v>
      </c>
      <c r="N605" s="3" t="str">
        <f t="shared" si="28"/>
        <v>Robusta</v>
      </c>
      <c r="O605" s="4" t="str">
        <f t="shared" si="29"/>
        <v>Medium</v>
      </c>
      <c r="P605">
        <f>_xlfn.XLOOKUP(Orders_Table[[#This Row],[Customer ID]],customers!$A$1:$A$1001,customers!I604:I1604,,0)</f>
        <v>0</v>
      </c>
    </row>
    <row r="606" spans="1:16" x14ac:dyDescent="0.2">
      <c r="A606" s="2" t="s">
        <v>3900</v>
      </c>
      <c r="B606" s="5">
        <v>44148</v>
      </c>
      <c r="C606" s="2" t="s">
        <v>3901</v>
      </c>
      <c r="D606" t="s">
        <v>6165</v>
      </c>
      <c r="E606" s="2">
        <v>4</v>
      </c>
      <c r="F606" s="2">
        <f>_xlfn.XLOOKUP(C606,customers!$A$1:$A$1001,customers!B605:B1605,,0)</f>
        <v>0</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f t="shared" si="27"/>
        <v>119.13999999999999</v>
      </c>
      <c r="N606" s="3" t="str">
        <f t="shared" si="28"/>
        <v>Liberica</v>
      </c>
      <c r="O606" s="4" t="str">
        <f t="shared" si="29"/>
        <v>Dark</v>
      </c>
      <c r="P606">
        <f>_xlfn.XLOOKUP(Orders_Table[[#This Row],[Customer ID]],customers!$A$1:$A$1001,customers!I605:I1605,,0)</f>
        <v>0</v>
      </c>
    </row>
    <row r="607" spans="1:16" x14ac:dyDescent="0.2">
      <c r="A607" s="2" t="s">
        <v>3905</v>
      </c>
      <c r="B607" s="5">
        <v>44028</v>
      </c>
      <c r="C607" s="2" t="s">
        <v>3906</v>
      </c>
      <c r="D607" t="s">
        <v>6182</v>
      </c>
      <c r="E607" s="2">
        <v>5</v>
      </c>
      <c r="F607" s="2">
        <f>_xlfn.XLOOKUP(C607,customers!$A$1:$A$1001,customers!B606:B1606,,0)</f>
        <v>0</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f t="shared" si="27"/>
        <v>148.92499999999998</v>
      </c>
      <c r="N607" s="3" t="str">
        <f t="shared" si="28"/>
        <v>Arabica</v>
      </c>
      <c r="O607" s="4" t="str">
        <f t="shared" si="29"/>
        <v>Light</v>
      </c>
      <c r="P607">
        <f>_xlfn.XLOOKUP(Orders_Table[[#This Row],[Customer ID]],customers!$A$1:$A$1001,customers!I606:I1606,,0)</f>
        <v>0</v>
      </c>
    </row>
    <row r="608" spans="1:16" x14ac:dyDescent="0.2">
      <c r="A608" s="2" t="s">
        <v>3911</v>
      </c>
      <c r="B608" s="5">
        <v>44138</v>
      </c>
      <c r="C608" s="2" t="s">
        <v>3840</v>
      </c>
      <c r="D608" t="s">
        <v>6164</v>
      </c>
      <c r="E608" s="2">
        <v>3</v>
      </c>
      <c r="F608" s="2">
        <f>_xlfn.XLOOKUP(C608,customers!$A$1:$A$1001,customers!B607:B1607,,0)</f>
        <v>0</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f t="shared" si="27"/>
        <v>109.36499999999999</v>
      </c>
      <c r="N608" s="3" t="str">
        <f t="shared" si="28"/>
        <v>Liberica</v>
      </c>
      <c r="O608" s="4" t="str">
        <f t="shared" si="29"/>
        <v>Light</v>
      </c>
      <c r="P608">
        <f>_xlfn.XLOOKUP(Orders_Table[[#This Row],[Customer ID]],customers!$A$1:$A$1001,customers!I607:I1607,,0)</f>
        <v>0</v>
      </c>
    </row>
    <row r="609" spans="1:16" x14ac:dyDescent="0.2">
      <c r="A609" s="2" t="s">
        <v>3917</v>
      </c>
      <c r="B609" s="5">
        <v>44640</v>
      </c>
      <c r="C609" s="2" t="s">
        <v>3918</v>
      </c>
      <c r="D609" t="s">
        <v>6153</v>
      </c>
      <c r="E609" s="2">
        <v>1</v>
      </c>
      <c r="F609" s="2">
        <f>_xlfn.XLOOKUP(C609,customers!$A$1:$A$1001,customers!B608:B1608,,0)</f>
        <v>0</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f t="shared" si="27"/>
        <v>3.645</v>
      </c>
      <c r="N609" s="3" t="str">
        <f t="shared" si="28"/>
        <v>Excelsa</v>
      </c>
      <c r="O609" s="4" t="str">
        <f t="shared" si="29"/>
        <v>Dark</v>
      </c>
      <c r="P609">
        <f>_xlfn.XLOOKUP(Orders_Table[[#This Row],[Customer ID]],customers!$A$1:$A$1001,customers!I608:I1608,,0)</f>
        <v>0</v>
      </c>
    </row>
    <row r="610" spans="1:16" x14ac:dyDescent="0.2">
      <c r="A610" s="2" t="s">
        <v>3923</v>
      </c>
      <c r="B610" s="5">
        <v>44608</v>
      </c>
      <c r="C610" s="2" t="s">
        <v>3924</v>
      </c>
      <c r="D610" t="s">
        <v>6185</v>
      </c>
      <c r="E610" s="2">
        <v>2</v>
      </c>
      <c r="F610" s="2">
        <f>_xlfn.XLOOKUP(C610,customers!$A$1:$A$1001,customers!B609:B1609,,0)</f>
        <v>0</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f t="shared" si="27"/>
        <v>55.89</v>
      </c>
      <c r="N610" s="3" t="str">
        <f t="shared" si="28"/>
        <v>Excelsa</v>
      </c>
      <c r="O610" s="4" t="str">
        <f t="shared" si="29"/>
        <v>Dark</v>
      </c>
      <c r="P610">
        <f>_xlfn.XLOOKUP(Orders_Table[[#This Row],[Customer ID]],customers!$A$1:$A$1001,customers!I609:I1609,,0)</f>
        <v>0</v>
      </c>
    </row>
    <row r="611" spans="1:16" x14ac:dyDescent="0.2">
      <c r="A611" s="2" t="s">
        <v>3927</v>
      </c>
      <c r="B611" s="5">
        <v>44147</v>
      </c>
      <c r="C611" s="2" t="s">
        <v>3928</v>
      </c>
      <c r="D611" t="s">
        <v>6159</v>
      </c>
      <c r="E611" s="2">
        <v>6</v>
      </c>
      <c r="F611" s="2">
        <f>_xlfn.XLOOKUP(C611,customers!$A$1:$A$1001,customers!B610:B1610,,0)</f>
        <v>0</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f t="shared" si="27"/>
        <v>26.19</v>
      </c>
      <c r="N611" s="3" t="str">
        <f t="shared" si="28"/>
        <v>Liberica</v>
      </c>
      <c r="O611" s="4" t="str">
        <f t="shared" si="29"/>
        <v>Medium</v>
      </c>
      <c r="P611">
        <f>_xlfn.XLOOKUP(Orders_Table[[#This Row],[Customer ID]],customers!$A$1:$A$1001,customers!I610:I1610,,0)</f>
        <v>0</v>
      </c>
    </row>
    <row r="612" spans="1:16" x14ac:dyDescent="0.2">
      <c r="A612" s="2" t="s">
        <v>3933</v>
      </c>
      <c r="B612" s="5">
        <v>43743</v>
      </c>
      <c r="C612" s="2" t="s">
        <v>3934</v>
      </c>
      <c r="D612" t="s">
        <v>6138</v>
      </c>
      <c r="E612" s="2">
        <v>4</v>
      </c>
      <c r="F612" s="2">
        <f>_xlfn.XLOOKUP(C612,customers!$A$1:$A$1001,customers!B611:B1611,,0)</f>
        <v>0</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f t="shared" si="27"/>
        <v>39.799999999999997</v>
      </c>
      <c r="N612" s="3" t="str">
        <f t="shared" si="28"/>
        <v>Robusta</v>
      </c>
      <c r="O612" s="4" t="str">
        <f t="shared" si="29"/>
        <v>Medium</v>
      </c>
      <c r="P612">
        <f>_xlfn.XLOOKUP(Orders_Table[[#This Row],[Customer ID]],customers!$A$1:$A$1001,customers!I611:I1611,,0)</f>
        <v>0</v>
      </c>
    </row>
    <row r="613" spans="1:16" x14ac:dyDescent="0.2">
      <c r="A613" s="2" t="s">
        <v>3939</v>
      </c>
      <c r="B613" s="5">
        <v>43739</v>
      </c>
      <c r="C613" s="2" t="s">
        <v>3940</v>
      </c>
      <c r="D613" t="s">
        <v>6148</v>
      </c>
      <c r="E613" s="2">
        <v>2</v>
      </c>
      <c r="F613" s="2">
        <f>_xlfn.XLOOKUP(C613,customers!$A$1:$A$1001,customers!B612:B1612,,0)</f>
        <v>0</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f t="shared" si="27"/>
        <v>68.309999999999988</v>
      </c>
      <c r="N613" s="3" t="str">
        <f t="shared" si="28"/>
        <v>Excelsa</v>
      </c>
      <c r="O613" s="4" t="str">
        <f t="shared" si="29"/>
        <v>Light</v>
      </c>
      <c r="P613">
        <f>_xlfn.XLOOKUP(Orders_Table[[#This Row],[Customer ID]],customers!$A$1:$A$1001,customers!I612:I1612,,0)</f>
        <v>0</v>
      </c>
    </row>
    <row r="614" spans="1:16" x14ac:dyDescent="0.2">
      <c r="A614" s="2" t="s">
        <v>3945</v>
      </c>
      <c r="B614" s="5">
        <v>43896</v>
      </c>
      <c r="C614" s="2" t="s">
        <v>3946</v>
      </c>
      <c r="D614" t="s">
        <v>6152</v>
      </c>
      <c r="E614" s="2">
        <v>4</v>
      </c>
      <c r="F614" s="2">
        <f>_xlfn.XLOOKUP(C614,customers!$A$1:$A$1001,customers!B613:B1613,,0)</f>
        <v>0</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f t="shared" si="27"/>
        <v>13.5</v>
      </c>
      <c r="N614" s="3" t="str">
        <f t="shared" si="28"/>
        <v>Arabica</v>
      </c>
      <c r="O614" s="4" t="str">
        <f t="shared" si="29"/>
        <v>Medium</v>
      </c>
      <c r="P614">
        <f>_xlfn.XLOOKUP(Orders_Table[[#This Row],[Customer ID]],customers!$A$1:$A$1001,customers!I613:I1613,,0)</f>
        <v>0</v>
      </c>
    </row>
    <row r="615" spans="1:16" x14ac:dyDescent="0.2">
      <c r="A615" s="2" t="s">
        <v>3950</v>
      </c>
      <c r="B615" s="5">
        <v>43761</v>
      </c>
      <c r="C615" s="2" t="s">
        <v>3951</v>
      </c>
      <c r="D615" t="s">
        <v>6146</v>
      </c>
      <c r="E615" s="2">
        <v>1</v>
      </c>
      <c r="F615" s="2">
        <f>_xlfn.XLOOKUP(C615,customers!$A$1:$A$1001,customers!B614:B1614,,0)</f>
        <v>0</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f t="shared" si="27"/>
        <v>5.97</v>
      </c>
      <c r="N615" s="3" t="str">
        <f t="shared" si="28"/>
        <v>Robusta</v>
      </c>
      <c r="O615" s="4" t="str">
        <f t="shared" si="29"/>
        <v>Medium</v>
      </c>
      <c r="P615">
        <f>_xlfn.XLOOKUP(Orders_Table[[#This Row],[Customer ID]],customers!$A$1:$A$1001,customers!I614:I1614,,0)</f>
        <v>0</v>
      </c>
    </row>
    <row r="616" spans="1:16" x14ac:dyDescent="0.2">
      <c r="A616" s="2" t="s">
        <v>3955</v>
      </c>
      <c r="B616" s="5">
        <v>43944</v>
      </c>
      <c r="C616" s="2" t="s">
        <v>3840</v>
      </c>
      <c r="D616" t="s">
        <v>6146</v>
      </c>
      <c r="E616" s="2">
        <v>5</v>
      </c>
      <c r="F616" s="2">
        <f>_xlfn.XLOOKUP(C616,customers!$A$1:$A$1001,customers!B615:B1615,,0)</f>
        <v>0</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f t="shared" si="27"/>
        <v>29.849999999999998</v>
      </c>
      <c r="N616" s="3" t="str">
        <f t="shared" si="28"/>
        <v>Robusta</v>
      </c>
      <c r="O616" s="4" t="str">
        <f t="shared" si="29"/>
        <v>Medium</v>
      </c>
      <c r="P616">
        <f>_xlfn.XLOOKUP(Orders_Table[[#This Row],[Customer ID]],customers!$A$1:$A$1001,customers!I615:I1615,,0)</f>
        <v>0</v>
      </c>
    </row>
    <row r="617" spans="1:16" x14ac:dyDescent="0.2">
      <c r="A617" s="2" t="s">
        <v>3960</v>
      </c>
      <c r="B617" s="5">
        <v>44006</v>
      </c>
      <c r="C617" s="2" t="s">
        <v>3961</v>
      </c>
      <c r="D617" t="s">
        <v>6164</v>
      </c>
      <c r="E617" s="2">
        <v>2</v>
      </c>
      <c r="F617" s="2">
        <f>_xlfn.XLOOKUP(C617,customers!$A$1:$A$1001,customers!B616:B1616,,0)</f>
        <v>0</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f t="shared" si="27"/>
        <v>72.91</v>
      </c>
      <c r="N617" s="3" t="str">
        <f t="shared" si="28"/>
        <v>Liberica</v>
      </c>
      <c r="O617" s="4" t="str">
        <f t="shared" si="29"/>
        <v>Light</v>
      </c>
      <c r="P617">
        <f>_xlfn.XLOOKUP(Orders_Table[[#This Row],[Customer ID]],customers!$A$1:$A$1001,customers!I616:I1616,,0)</f>
        <v>0</v>
      </c>
    </row>
    <row r="618" spans="1:16" x14ac:dyDescent="0.2">
      <c r="A618" s="2" t="s">
        <v>3966</v>
      </c>
      <c r="B618" s="5">
        <v>44271</v>
      </c>
      <c r="C618" s="2" t="s">
        <v>3967</v>
      </c>
      <c r="D618" t="s">
        <v>6166</v>
      </c>
      <c r="E618" s="2">
        <v>4</v>
      </c>
      <c r="F618" s="2">
        <f>_xlfn.XLOOKUP(C618,customers!$A$1:$A$1001,customers!B617:B1617,,0)</f>
        <v>0</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f t="shared" si="27"/>
        <v>126.49999999999999</v>
      </c>
      <c r="N618" s="3" t="str">
        <f t="shared" si="28"/>
        <v>Excelsa</v>
      </c>
      <c r="O618" s="4" t="str">
        <f t="shared" si="29"/>
        <v>Medium</v>
      </c>
      <c r="P618">
        <f>_xlfn.XLOOKUP(Orders_Table[[#This Row],[Customer ID]],customers!$A$1:$A$1001,customers!I617:I1617,,0)</f>
        <v>0</v>
      </c>
    </row>
    <row r="619" spans="1:16" x14ac:dyDescent="0.2">
      <c r="A619" s="2" t="s">
        <v>3972</v>
      </c>
      <c r="B619" s="5">
        <v>43928</v>
      </c>
      <c r="C619" s="2" t="s">
        <v>3973</v>
      </c>
      <c r="D619" t="s">
        <v>6181</v>
      </c>
      <c r="E619" s="2">
        <v>1</v>
      </c>
      <c r="F619" s="2">
        <f>_xlfn.XLOOKUP(C619,customers!$A$1:$A$1001,customers!B618:B1618,,0)</f>
        <v>0</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f t="shared" si="27"/>
        <v>33.464999999999996</v>
      </c>
      <c r="N619" s="3" t="str">
        <f t="shared" si="28"/>
        <v>Liberica</v>
      </c>
      <c r="O619" s="4" t="str">
        <f t="shared" si="29"/>
        <v>Medium</v>
      </c>
      <c r="P619">
        <f>_xlfn.XLOOKUP(Orders_Table[[#This Row],[Customer ID]],customers!$A$1:$A$1001,customers!I618:I1618,,0)</f>
        <v>0</v>
      </c>
    </row>
    <row r="620" spans="1:16" x14ac:dyDescent="0.2">
      <c r="A620" s="2" t="s">
        <v>3978</v>
      </c>
      <c r="B620" s="5">
        <v>44469</v>
      </c>
      <c r="C620" s="2" t="s">
        <v>3979</v>
      </c>
      <c r="D620" t="s">
        <v>6183</v>
      </c>
      <c r="E620" s="2">
        <v>6</v>
      </c>
      <c r="F620" s="2">
        <f>_xlfn.XLOOKUP(C620,customers!$A$1:$A$1001,customers!B619:B1619,,0)</f>
        <v>0</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f t="shared" si="27"/>
        <v>72.900000000000006</v>
      </c>
      <c r="N620" s="3" t="str">
        <f t="shared" si="28"/>
        <v>Excelsa</v>
      </c>
      <c r="O620" s="4" t="str">
        <f t="shared" si="29"/>
        <v>Dark</v>
      </c>
      <c r="P620">
        <f>_xlfn.XLOOKUP(Orders_Table[[#This Row],[Customer ID]],customers!$A$1:$A$1001,customers!I619:I1619,,0)</f>
        <v>0</v>
      </c>
    </row>
    <row r="621" spans="1:16" x14ac:dyDescent="0.2">
      <c r="A621" s="2" t="s">
        <v>3984</v>
      </c>
      <c r="B621" s="5">
        <v>44682</v>
      </c>
      <c r="C621" s="2" t="s">
        <v>3985</v>
      </c>
      <c r="D621" t="s">
        <v>6169</v>
      </c>
      <c r="E621" s="2">
        <v>2</v>
      </c>
      <c r="F621" s="2">
        <f>_xlfn.XLOOKUP(C621,customers!$A$1:$A$1001,customers!B620:B1620,,0)</f>
        <v>0</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f t="shared" si="27"/>
        <v>15.54</v>
      </c>
      <c r="N621" s="3" t="str">
        <f t="shared" si="28"/>
        <v>Liberica</v>
      </c>
      <c r="O621" s="4" t="str">
        <f t="shared" si="29"/>
        <v>Dark</v>
      </c>
      <c r="P621">
        <f>_xlfn.XLOOKUP(Orders_Table[[#This Row],[Customer ID]],customers!$A$1:$A$1001,customers!I620:I1620,,0)</f>
        <v>0</v>
      </c>
    </row>
    <row r="622" spans="1:16" x14ac:dyDescent="0.2">
      <c r="A622" s="2" t="s">
        <v>3990</v>
      </c>
      <c r="B622" s="5">
        <v>44217</v>
      </c>
      <c r="C622" s="2" t="s">
        <v>4042</v>
      </c>
      <c r="D622" t="s">
        <v>6152</v>
      </c>
      <c r="E622" s="2">
        <v>6</v>
      </c>
      <c r="F622" s="2">
        <f>_xlfn.XLOOKUP(C622,customers!$A$1:$A$1001,customers!B621:B1621,,0)</f>
        <v>0</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f t="shared" si="27"/>
        <v>20.25</v>
      </c>
      <c r="N622" s="3" t="str">
        <f t="shared" si="28"/>
        <v>Arabica</v>
      </c>
      <c r="O622" s="4" t="str">
        <f t="shared" si="29"/>
        <v>Medium</v>
      </c>
      <c r="P622">
        <f>_xlfn.XLOOKUP(Orders_Table[[#This Row],[Customer ID]],customers!$A$1:$A$1001,customers!I621:I1621,,0)</f>
        <v>0</v>
      </c>
    </row>
    <row r="623" spans="1:16" x14ac:dyDescent="0.2">
      <c r="A623" s="2" t="s">
        <v>3996</v>
      </c>
      <c r="B623" s="5">
        <v>44006</v>
      </c>
      <c r="C623" s="2" t="s">
        <v>3997</v>
      </c>
      <c r="D623" t="s">
        <v>6140</v>
      </c>
      <c r="E623" s="2">
        <v>6</v>
      </c>
      <c r="F623" s="2">
        <f>_xlfn.XLOOKUP(C623,customers!$A$1:$A$1001,customers!B622:B1622,,0)</f>
        <v>0</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f t="shared" si="27"/>
        <v>77.699999999999989</v>
      </c>
      <c r="N623" s="3" t="str">
        <f t="shared" si="28"/>
        <v>Arabica</v>
      </c>
      <c r="O623" s="4" t="str">
        <f t="shared" si="29"/>
        <v>Light</v>
      </c>
      <c r="P623">
        <f>_xlfn.XLOOKUP(Orders_Table[[#This Row],[Customer ID]],customers!$A$1:$A$1001,customers!I622:I1622,,0)</f>
        <v>0</v>
      </c>
    </row>
    <row r="624" spans="1:16" x14ac:dyDescent="0.2">
      <c r="A624" s="2" t="s">
        <v>4002</v>
      </c>
      <c r="B624" s="5">
        <v>43527</v>
      </c>
      <c r="C624" s="2" t="s">
        <v>4003</v>
      </c>
      <c r="D624" t="s">
        <v>6181</v>
      </c>
      <c r="E624" s="2">
        <v>4</v>
      </c>
      <c r="F624" s="2">
        <f>_xlfn.XLOOKUP(C624,customers!$A$1:$A$1001,customers!B623:B1623,,0)</f>
        <v>0</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f t="shared" si="27"/>
        <v>133.85999999999999</v>
      </c>
      <c r="N624" s="3" t="str">
        <f t="shared" si="28"/>
        <v>Liberica</v>
      </c>
      <c r="O624" s="4" t="str">
        <f t="shared" si="29"/>
        <v>Medium</v>
      </c>
      <c r="P624">
        <f>_xlfn.XLOOKUP(Orders_Table[[#This Row],[Customer ID]],customers!$A$1:$A$1001,customers!I623:I1623,,0)</f>
        <v>0</v>
      </c>
    </row>
    <row r="625" spans="1:16" x14ac:dyDescent="0.2">
      <c r="A625" s="2" t="s">
        <v>4007</v>
      </c>
      <c r="B625" s="5">
        <v>44224</v>
      </c>
      <c r="C625" s="2" t="s">
        <v>4008</v>
      </c>
      <c r="D625" t="s">
        <v>6183</v>
      </c>
      <c r="E625" s="2">
        <v>1</v>
      </c>
      <c r="F625" s="2">
        <f>_xlfn.XLOOKUP(C625,customers!$A$1:$A$1001,customers!B624:B1624,,0)</f>
        <v>0</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f t="shared" si="27"/>
        <v>12.15</v>
      </c>
      <c r="N625" s="3" t="str">
        <f t="shared" si="28"/>
        <v>Excelsa</v>
      </c>
      <c r="O625" s="4" t="str">
        <f t="shared" si="29"/>
        <v>Dark</v>
      </c>
      <c r="P625">
        <f>_xlfn.XLOOKUP(Orders_Table[[#This Row],[Customer ID]],customers!$A$1:$A$1001,customers!I624:I1624,,0)</f>
        <v>0</v>
      </c>
    </row>
    <row r="626" spans="1:16" x14ac:dyDescent="0.2">
      <c r="A626" s="2" t="s">
        <v>4012</v>
      </c>
      <c r="B626" s="5">
        <v>44010</v>
      </c>
      <c r="C626" s="2" t="s">
        <v>4013</v>
      </c>
      <c r="D626" t="s">
        <v>6166</v>
      </c>
      <c r="E626" s="2">
        <v>2</v>
      </c>
      <c r="F626" s="2">
        <f>_xlfn.XLOOKUP(C626,customers!$A$1:$A$1001,customers!B625:B1625,,0)</f>
        <v>0</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f t="shared" si="27"/>
        <v>63.249999999999993</v>
      </c>
      <c r="N626" s="3" t="str">
        <f t="shared" si="28"/>
        <v>Excelsa</v>
      </c>
      <c r="O626" s="4" t="str">
        <f t="shared" si="29"/>
        <v>Medium</v>
      </c>
      <c r="P626">
        <f>_xlfn.XLOOKUP(Orders_Table[[#This Row],[Customer ID]],customers!$A$1:$A$1001,customers!I625:I1625,,0)</f>
        <v>0</v>
      </c>
    </row>
    <row r="627" spans="1:16" x14ac:dyDescent="0.2">
      <c r="A627" s="2" t="s">
        <v>4017</v>
      </c>
      <c r="B627" s="5">
        <v>44017</v>
      </c>
      <c r="C627" s="2" t="s">
        <v>4018</v>
      </c>
      <c r="D627" t="s">
        <v>6173</v>
      </c>
      <c r="E627" s="2">
        <v>5</v>
      </c>
      <c r="F627" s="2">
        <f>_xlfn.XLOOKUP(C627,customers!$A$1:$A$1001,customers!B626:B1626,,0)</f>
        <v>0</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f t="shared" si="27"/>
        <v>35.849999999999994</v>
      </c>
      <c r="N627" s="3" t="str">
        <f t="shared" si="28"/>
        <v>Robusta</v>
      </c>
      <c r="O627" s="4" t="str">
        <f t="shared" si="29"/>
        <v>Light</v>
      </c>
      <c r="P627">
        <f>_xlfn.XLOOKUP(Orders_Table[[#This Row],[Customer ID]],customers!$A$1:$A$1001,customers!I626:I1626,,0)</f>
        <v>0</v>
      </c>
    </row>
    <row r="628" spans="1:16" x14ac:dyDescent="0.2">
      <c r="A628" s="2" t="s">
        <v>4023</v>
      </c>
      <c r="B628" s="5">
        <v>43526</v>
      </c>
      <c r="C628" s="2" t="s">
        <v>4024</v>
      </c>
      <c r="D628" t="s">
        <v>6175</v>
      </c>
      <c r="E628" s="2">
        <v>3</v>
      </c>
      <c r="F628" s="2">
        <f>_xlfn.XLOOKUP(C628,customers!$A$1:$A$1001,customers!B627:B1627,,0)</f>
        <v>0</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f t="shared" si="27"/>
        <v>77.624999999999986</v>
      </c>
      <c r="N628" s="3" t="str">
        <f t="shared" si="28"/>
        <v>Arabica</v>
      </c>
      <c r="O628" s="4" t="str">
        <f t="shared" si="29"/>
        <v>Medium</v>
      </c>
      <c r="P628">
        <f>_xlfn.XLOOKUP(Orders_Table[[#This Row],[Customer ID]],customers!$A$1:$A$1001,customers!I627:I1627,,0)</f>
        <v>0</v>
      </c>
    </row>
    <row r="629" spans="1:16" x14ac:dyDescent="0.2">
      <c r="A629" s="2" t="s">
        <v>4029</v>
      </c>
      <c r="B629" s="5">
        <v>44682</v>
      </c>
      <c r="C629" s="2" t="s">
        <v>4030</v>
      </c>
      <c r="D629" t="s">
        <v>6166</v>
      </c>
      <c r="E629" s="2">
        <v>2</v>
      </c>
      <c r="F629" s="2">
        <f>_xlfn.XLOOKUP(C629,customers!$A$1:$A$1001,customers!B628:B1628,,0)</f>
        <v>0</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f t="shared" si="27"/>
        <v>63.249999999999993</v>
      </c>
      <c r="N629" s="3" t="str">
        <f t="shared" si="28"/>
        <v>Excelsa</v>
      </c>
      <c r="O629" s="4" t="str">
        <f t="shared" si="29"/>
        <v>Medium</v>
      </c>
      <c r="P629">
        <f>_xlfn.XLOOKUP(Orders_Table[[#This Row],[Customer ID]],customers!$A$1:$A$1001,customers!I628:I1628,,0)</f>
        <v>0</v>
      </c>
    </row>
    <row r="630" spans="1:16" x14ac:dyDescent="0.2">
      <c r="A630" s="2" t="s">
        <v>4035</v>
      </c>
      <c r="B630" s="5">
        <v>44680</v>
      </c>
      <c r="C630" s="2" t="s">
        <v>4036</v>
      </c>
      <c r="D630" t="s">
        <v>6184</v>
      </c>
      <c r="E630" s="2">
        <v>6</v>
      </c>
      <c r="F630" s="2">
        <f>_xlfn.XLOOKUP(C630,customers!$A$1:$A$1001,customers!B629:B1629,,0)</f>
        <v>0</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f t="shared" si="27"/>
        <v>26.73</v>
      </c>
      <c r="N630" s="3" t="str">
        <f t="shared" si="28"/>
        <v>Excelsa</v>
      </c>
      <c r="O630" s="4" t="str">
        <f t="shared" si="29"/>
        <v>Light</v>
      </c>
      <c r="P630">
        <f>_xlfn.XLOOKUP(Orders_Table[[#This Row],[Customer ID]],customers!$A$1:$A$1001,customers!I629:I1629,,0)</f>
        <v>0</v>
      </c>
    </row>
    <row r="631" spans="1:16" x14ac:dyDescent="0.2">
      <c r="A631" s="2" t="s">
        <v>4035</v>
      </c>
      <c r="B631" s="5">
        <v>44680</v>
      </c>
      <c r="C631" s="2" t="s">
        <v>4036</v>
      </c>
      <c r="D631" t="s">
        <v>6169</v>
      </c>
      <c r="E631" s="2">
        <v>4</v>
      </c>
      <c r="F631" s="2">
        <f>_xlfn.XLOOKUP(C631,customers!$A$1:$A$1001,customers!B630:B1630,,0)</f>
        <v>0</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f t="shared" si="27"/>
        <v>31.08</v>
      </c>
      <c r="N631" s="3" t="str">
        <f t="shared" si="28"/>
        <v>Liberica</v>
      </c>
      <c r="O631" s="4" t="str">
        <f t="shared" si="29"/>
        <v>Dark</v>
      </c>
      <c r="P631">
        <f>_xlfn.XLOOKUP(Orders_Table[[#This Row],[Customer ID]],customers!$A$1:$A$1001,customers!I630:I1630,,0)</f>
        <v>0</v>
      </c>
    </row>
    <row r="632" spans="1:16" x14ac:dyDescent="0.2">
      <c r="A632" s="2" t="s">
        <v>4035</v>
      </c>
      <c r="B632" s="5">
        <v>44680</v>
      </c>
      <c r="C632" s="2" t="s">
        <v>4036</v>
      </c>
      <c r="D632" t="s">
        <v>6154</v>
      </c>
      <c r="E632" s="2">
        <v>1</v>
      </c>
      <c r="F632" s="2">
        <f>_xlfn.XLOOKUP(C632,customers!$A$1:$A$1001,customers!B631:B1631,,0)</f>
        <v>0</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f t="shared" si="27"/>
        <v>2.9849999999999999</v>
      </c>
      <c r="N632" s="3" t="str">
        <f t="shared" si="28"/>
        <v>Arabica</v>
      </c>
      <c r="O632" s="4" t="str">
        <f t="shared" si="29"/>
        <v>Dark</v>
      </c>
      <c r="P632">
        <f>_xlfn.XLOOKUP(Orders_Table[[#This Row],[Customer ID]],customers!$A$1:$A$1001,customers!I631:I1631,,0)</f>
        <v>0</v>
      </c>
    </row>
    <row r="633" spans="1:16" x14ac:dyDescent="0.2">
      <c r="A633" s="2" t="s">
        <v>4035</v>
      </c>
      <c r="B633" s="5">
        <v>44680</v>
      </c>
      <c r="C633" s="2" t="s">
        <v>4036</v>
      </c>
      <c r="D633" t="s">
        <v>6149</v>
      </c>
      <c r="E633" s="2">
        <v>5</v>
      </c>
      <c r="F633" s="2">
        <f>_xlfn.XLOOKUP(C633,customers!$A$1:$A$1001,customers!B632:B1632,,0)</f>
        <v>0</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f t="shared" si="27"/>
        <v>102.92499999999998</v>
      </c>
      <c r="N633" s="3" t="str">
        <f t="shared" si="28"/>
        <v>Robusta</v>
      </c>
      <c r="O633" s="4" t="str">
        <f t="shared" si="29"/>
        <v>Dark</v>
      </c>
      <c r="P633">
        <f>_xlfn.XLOOKUP(Orders_Table[[#This Row],[Customer ID]],customers!$A$1:$A$1001,customers!I632:I1632,,0)</f>
        <v>0</v>
      </c>
    </row>
    <row r="634" spans="1:16" x14ac:dyDescent="0.2">
      <c r="A634" s="2" t="s">
        <v>4056</v>
      </c>
      <c r="B634" s="5">
        <v>44049</v>
      </c>
      <c r="C634" s="2" t="s">
        <v>4057</v>
      </c>
      <c r="D634" t="s">
        <v>6176</v>
      </c>
      <c r="E634" s="2">
        <v>4</v>
      </c>
      <c r="F634" s="2">
        <f>_xlfn.XLOOKUP(C634,customers!$A$1:$A$1001,customers!B633:B1633,,0)</f>
        <v>0</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f t="shared" si="27"/>
        <v>35.64</v>
      </c>
      <c r="N634" s="3" t="str">
        <f t="shared" si="28"/>
        <v>Excelsa</v>
      </c>
      <c r="O634" s="4" t="str">
        <f t="shared" si="29"/>
        <v>Light</v>
      </c>
      <c r="P634">
        <f>_xlfn.XLOOKUP(Orders_Table[[#This Row],[Customer ID]],customers!$A$1:$A$1001,customers!I633:I1633,,0)</f>
        <v>0</v>
      </c>
    </row>
    <row r="635" spans="1:16" x14ac:dyDescent="0.2">
      <c r="A635" s="2" t="s">
        <v>4062</v>
      </c>
      <c r="B635" s="5">
        <v>43820</v>
      </c>
      <c r="C635" s="2" t="s">
        <v>4063</v>
      </c>
      <c r="D635" t="s">
        <v>6179</v>
      </c>
      <c r="E635" s="2">
        <v>4</v>
      </c>
      <c r="F635" s="2">
        <f>_xlfn.XLOOKUP(C635,customers!$A$1:$A$1001,customers!B634:B1634,,0)</f>
        <v>0</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f t="shared" si="27"/>
        <v>47.8</v>
      </c>
      <c r="N635" s="3" t="str">
        <f t="shared" si="28"/>
        <v>Robusta</v>
      </c>
      <c r="O635" s="4" t="str">
        <f t="shared" si="29"/>
        <v>Light</v>
      </c>
      <c r="P635">
        <f>_xlfn.XLOOKUP(Orders_Table[[#This Row],[Customer ID]],customers!$A$1:$A$1001,customers!I634:I1634,,0)</f>
        <v>0</v>
      </c>
    </row>
    <row r="636" spans="1:16" x14ac:dyDescent="0.2">
      <c r="A636" s="2" t="s">
        <v>4068</v>
      </c>
      <c r="B636" s="5">
        <v>43940</v>
      </c>
      <c r="C636" s="2" t="s">
        <v>4069</v>
      </c>
      <c r="D636" t="s">
        <v>6162</v>
      </c>
      <c r="E636" s="2">
        <v>3</v>
      </c>
      <c r="F636" s="2">
        <f>_xlfn.XLOOKUP(C636,customers!$A$1:$A$1001,customers!B635:B1635,,0)</f>
        <v>0</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f t="shared" si="27"/>
        <v>43.650000000000006</v>
      </c>
      <c r="N636" s="3" t="str">
        <f t="shared" si="28"/>
        <v>Liberica</v>
      </c>
      <c r="O636" s="4" t="str">
        <f t="shared" si="29"/>
        <v>Medium</v>
      </c>
      <c r="P636">
        <f>_xlfn.XLOOKUP(Orders_Table[[#This Row],[Customer ID]],customers!$A$1:$A$1001,customers!I635:I1635,,0)</f>
        <v>0</v>
      </c>
    </row>
    <row r="637" spans="1:16" x14ac:dyDescent="0.2">
      <c r="A637" s="2" t="s">
        <v>4074</v>
      </c>
      <c r="B637" s="5">
        <v>44578</v>
      </c>
      <c r="C637" s="2" t="s">
        <v>4075</v>
      </c>
      <c r="D637" t="s">
        <v>6176</v>
      </c>
      <c r="E637" s="2">
        <v>4</v>
      </c>
      <c r="F637" s="2">
        <f>_xlfn.XLOOKUP(C637,customers!$A$1:$A$1001,customers!B636:B1636,,0)</f>
        <v>0</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f t="shared" si="27"/>
        <v>35.64</v>
      </c>
      <c r="N637" s="3" t="str">
        <f t="shared" si="28"/>
        <v>Excelsa</v>
      </c>
      <c r="O637" s="4" t="str">
        <f t="shared" si="29"/>
        <v>Light</v>
      </c>
      <c r="P637">
        <f>_xlfn.XLOOKUP(Orders_Table[[#This Row],[Customer ID]],customers!$A$1:$A$1001,customers!I636:I1636,,0)</f>
        <v>0</v>
      </c>
    </row>
    <row r="638" spans="1:16" x14ac:dyDescent="0.2">
      <c r="A638" s="2" t="s">
        <v>4080</v>
      </c>
      <c r="B638" s="5">
        <v>43487</v>
      </c>
      <c r="C638" s="2" t="s">
        <v>4081</v>
      </c>
      <c r="D638" t="s">
        <v>6170</v>
      </c>
      <c r="E638" s="2">
        <v>6</v>
      </c>
      <c r="F638" s="2">
        <f>_xlfn.XLOOKUP(C638,customers!$A$1:$A$1001,customers!B637:B1637,,0)</f>
        <v>0</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f t="shared" si="27"/>
        <v>95.1</v>
      </c>
      <c r="N638" s="3" t="str">
        <f t="shared" si="28"/>
        <v>Liberica</v>
      </c>
      <c r="O638" s="4" t="str">
        <f t="shared" si="29"/>
        <v>Light</v>
      </c>
      <c r="P638">
        <f>_xlfn.XLOOKUP(Orders_Table[[#This Row],[Customer ID]],customers!$A$1:$A$1001,customers!I637:I1637,,0)</f>
        <v>0</v>
      </c>
    </row>
    <row r="639" spans="1:16" x14ac:dyDescent="0.2">
      <c r="A639" s="2" t="s">
        <v>4086</v>
      </c>
      <c r="B639" s="5">
        <v>43889</v>
      </c>
      <c r="C639" s="2" t="s">
        <v>4087</v>
      </c>
      <c r="D639" t="s">
        <v>6166</v>
      </c>
      <c r="E639" s="2">
        <v>1</v>
      </c>
      <c r="F639" s="2">
        <f>_xlfn.XLOOKUP(C639,customers!$A$1:$A$1001,customers!B638:B1638,,0)</f>
        <v>0</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f t="shared" si="27"/>
        <v>31.624999999999996</v>
      </c>
      <c r="N639" s="3" t="str">
        <f t="shared" si="28"/>
        <v>Excelsa</v>
      </c>
      <c r="O639" s="4" t="str">
        <f t="shared" si="29"/>
        <v>Medium</v>
      </c>
      <c r="P639">
        <f>_xlfn.XLOOKUP(Orders_Table[[#This Row],[Customer ID]],customers!$A$1:$A$1001,customers!I638:I1638,,0)</f>
        <v>0</v>
      </c>
    </row>
    <row r="640" spans="1:16" x14ac:dyDescent="0.2">
      <c r="A640" s="2" t="s">
        <v>4093</v>
      </c>
      <c r="B640" s="5">
        <v>43684</v>
      </c>
      <c r="C640" s="2" t="s">
        <v>4094</v>
      </c>
      <c r="D640" t="s">
        <v>6175</v>
      </c>
      <c r="E640" s="2">
        <v>3</v>
      </c>
      <c r="F640" s="2">
        <f>_xlfn.XLOOKUP(C640,customers!$A$1:$A$1001,customers!B639:B1639,,0)</f>
        <v>0</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f t="shared" si="27"/>
        <v>77.624999999999986</v>
      </c>
      <c r="N640" s="3" t="str">
        <f t="shared" si="28"/>
        <v>Arabica</v>
      </c>
      <c r="O640" s="4" t="str">
        <f t="shared" si="29"/>
        <v>Medium</v>
      </c>
      <c r="P640">
        <f>_xlfn.XLOOKUP(Orders_Table[[#This Row],[Customer ID]],customers!$A$1:$A$1001,customers!I639:I1639,,0)</f>
        <v>0</v>
      </c>
    </row>
    <row r="641" spans="1:16" x14ac:dyDescent="0.2">
      <c r="A641" s="2" t="s">
        <v>4098</v>
      </c>
      <c r="B641" s="5">
        <v>44331</v>
      </c>
      <c r="C641" s="2" t="s">
        <v>4099</v>
      </c>
      <c r="D641" t="s">
        <v>6150</v>
      </c>
      <c r="E641" s="2">
        <v>1</v>
      </c>
      <c r="F641" s="2">
        <f>_xlfn.XLOOKUP(C641,customers!$A$1:$A$1001,customers!B640:B1640,,0)</f>
        <v>0</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f t="shared" si="27"/>
        <v>3.8849999999999998</v>
      </c>
      <c r="N641" s="3" t="str">
        <f t="shared" si="28"/>
        <v>Liberica</v>
      </c>
      <c r="O641" s="4" t="str">
        <f t="shared" si="29"/>
        <v>Dark</v>
      </c>
      <c r="P641">
        <f>_xlfn.XLOOKUP(Orders_Table[[#This Row],[Customer ID]],customers!$A$1:$A$1001,customers!I640:I1640,,0)</f>
        <v>0</v>
      </c>
    </row>
    <row r="642" spans="1:16" x14ac:dyDescent="0.2">
      <c r="A642" s="2" t="s">
        <v>4104</v>
      </c>
      <c r="B642" s="5">
        <v>44547</v>
      </c>
      <c r="C642" s="2" t="s">
        <v>4152</v>
      </c>
      <c r="D642" t="s">
        <v>6142</v>
      </c>
      <c r="E642" s="2">
        <v>5</v>
      </c>
      <c r="F642" s="2">
        <f>_xlfn.XLOOKUP(C642,customers!$A$1:$A$1001,customers!B641:B1641,,0)</f>
        <v>0</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f t="shared" si="27"/>
        <v>137.42499999999998</v>
      </c>
      <c r="N642" s="3" t="str">
        <f t="shared" si="28"/>
        <v>Robusta</v>
      </c>
      <c r="O642" s="4" t="str">
        <f t="shared" si="29"/>
        <v>Light</v>
      </c>
      <c r="P642">
        <f>_xlfn.XLOOKUP(Orders_Table[[#This Row],[Customer ID]],customers!$A$1:$A$1001,customers!I641:I1641,,0)</f>
        <v>0</v>
      </c>
    </row>
    <row r="643" spans="1:16" x14ac:dyDescent="0.2">
      <c r="A643" s="2" t="s">
        <v>4109</v>
      </c>
      <c r="B643" s="5">
        <v>44448</v>
      </c>
      <c r="C643" s="2" t="s">
        <v>4110</v>
      </c>
      <c r="D643" t="s">
        <v>6179</v>
      </c>
      <c r="E643" s="2">
        <v>3</v>
      </c>
      <c r="F643" s="2">
        <f>_xlfn.XLOOKUP(C643,customers!$A$1:$A$1001,customers!B642:B1642,,0)</f>
        <v>0</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f t="shared" ref="M643:M706" si="30">L643*E643</f>
        <v>35.849999999999994</v>
      </c>
      <c r="N643" s="3" t="str">
        <f t="shared" ref="N643:N706" si="31">IF(I643="Rob","Robusta",IF(I643="Exc","Excelsa",IF(I643="Ara","Arabica",IF(I643="Lib","Liberica",""))))</f>
        <v>Robusta</v>
      </c>
      <c r="O643" s="4" t="str">
        <f t="shared" ref="O643:O706" si="32">IF(J643="M","Medium",IF(J643="L","Light",IF(J643="D","Dark","")))</f>
        <v>Light</v>
      </c>
      <c r="P643">
        <f>_xlfn.XLOOKUP(Orders_Table[[#This Row],[Customer ID]],customers!$A$1:$A$1001,customers!I642:I1642,,0)</f>
        <v>0</v>
      </c>
    </row>
    <row r="644" spans="1:16" x14ac:dyDescent="0.2">
      <c r="A644" s="2" t="s">
        <v>4115</v>
      </c>
      <c r="B644" s="5">
        <v>43880</v>
      </c>
      <c r="C644" s="2" t="s">
        <v>4116</v>
      </c>
      <c r="D644" t="s">
        <v>6156</v>
      </c>
      <c r="E644" s="2">
        <v>2</v>
      </c>
      <c r="F644" s="2">
        <f>_xlfn.XLOOKUP(C644,customers!$A$1:$A$1001,customers!B643:B1643,,0)</f>
        <v>0</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f t="shared" si="30"/>
        <v>8.25</v>
      </c>
      <c r="N644" s="3" t="str">
        <f t="shared" si="31"/>
        <v>Excelsa</v>
      </c>
      <c r="O644" s="4" t="str">
        <f t="shared" si="32"/>
        <v>Medium</v>
      </c>
      <c r="P644">
        <f>_xlfn.XLOOKUP(Orders_Table[[#This Row],[Customer ID]],customers!$A$1:$A$1001,customers!I643:I1643,,0)</f>
        <v>0</v>
      </c>
    </row>
    <row r="645" spans="1:16" x14ac:dyDescent="0.2">
      <c r="A645" s="2" t="s">
        <v>4123</v>
      </c>
      <c r="B645" s="5">
        <v>44011</v>
      </c>
      <c r="C645" s="2" t="s">
        <v>4124</v>
      </c>
      <c r="D645" t="s">
        <v>6148</v>
      </c>
      <c r="E645" s="2">
        <v>3</v>
      </c>
      <c r="F645" s="2">
        <f>_xlfn.XLOOKUP(C645,customers!$A$1:$A$1001,customers!B644:B1644,,0)</f>
        <v>0</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f t="shared" si="30"/>
        <v>102.46499999999997</v>
      </c>
      <c r="N645" s="3" t="str">
        <f t="shared" si="31"/>
        <v>Excelsa</v>
      </c>
      <c r="O645" s="4" t="str">
        <f t="shared" si="32"/>
        <v>Light</v>
      </c>
      <c r="P645">
        <f>_xlfn.XLOOKUP(Orders_Table[[#This Row],[Customer ID]],customers!$A$1:$A$1001,customers!I644:I1644,,0)</f>
        <v>0</v>
      </c>
    </row>
    <row r="646" spans="1:16" x14ac:dyDescent="0.2">
      <c r="A646" s="2" t="s">
        <v>4128</v>
      </c>
      <c r="B646" s="5">
        <v>44694</v>
      </c>
      <c r="C646" s="2" t="s">
        <v>4129</v>
      </c>
      <c r="D646" t="s">
        <v>6149</v>
      </c>
      <c r="E646" s="2">
        <v>2</v>
      </c>
      <c r="F646" s="2">
        <f>_xlfn.XLOOKUP(C646,customers!$A$1:$A$1001,customers!B645:B1645,,0)</f>
        <v>0</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f t="shared" si="30"/>
        <v>41.169999999999995</v>
      </c>
      <c r="N646" s="3" t="str">
        <f t="shared" si="31"/>
        <v>Robusta</v>
      </c>
      <c r="O646" s="4" t="str">
        <f t="shared" si="32"/>
        <v>Dark</v>
      </c>
      <c r="P646">
        <f>_xlfn.XLOOKUP(Orders_Table[[#This Row],[Customer ID]],customers!$A$1:$A$1001,customers!I645:I1645,,0)</f>
        <v>0</v>
      </c>
    </row>
    <row r="647" spans="1:16" x14ac:dyDescent="0.2">
      <c r="A647" s="2" t="s">
        <v>4133</v>
      </c>
      <c r="B647" s="5">
        <v>44106</v>
      </c>
      <c r="C647" s="2" t="s">
        <v>4134</v>
      </c>
      <c r="D647" t="s">
        <v>6168</v>
      </c>
      <c r="E647" s="2">
        <v>3</v>
      </c>
      <c r="F647" s="2">
        <f>_xlfn.XLOOKUP(C647,customers!$A$1:$A$1001,customers!B646:B1646,,0)</f>
        <v>0</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f t="shared" si="30"/>
        <v>68.655000000000001</v>
      </c>
      <c r="N647" s="3" t="str">
        <f t="shared" si="31"/>
        <v>Arabica</v>
      </c>
      <c r="O647" s="4" t="str">
        <f t="shared" si="32"/>
        <v>Dark</v>
      </c>
      <c r="P647">
        <f>_xlfn.XLOOKUP(Orders_Table[[#This Row],[Customer ID]],customers!$A$1:$A$1001,customers!I646:I1646,,0)</f>
        <v>0</v>
      </c>
    </row>
    <row r="648" spans="1:16" x14ac:dyDescent="0.2">
      <c r="A648" s="2" t="s">
        <v>4139</v>
      </c>
      <c r="B648" s="5">
        <v>44532</v>
      </c>
      <c r="C648" s="2" t="s">
        <v>4140</v>
      </c>
      <c r="D648" t="s">
        <v>6147</v>
      </c>
      <c r="E648" s="2">
        <v>1</v>
      </c>
      <c r="F648" s="2">
        <f>_xlfn.XLOOKUP(C648,customers!$A$1:$A$1001,customers!B647:B1647,,0)</f>
        <v>0</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f t="shared" si="30"/>
        <v>9.9499999999999993</v>
      </c>
      <c r="N648" s="3" t="str">
        <f t="shared" si="31"/>
        <v>Arabica</v>
      </c>
      <c r="O648" s="4" t="str">
        <f t="shared" si="32"/>
        <v>Dark</v>
      </c>
      <c r="P648">
        <f>_xlfn.XLOOKUP(Orders_Table[[#This Row],[Customer ID]],customers!$A$1:$A$1001,customers!I647:I1647,,0)</f>
        <v>0</v>
      </c>
    </row>
    <row r="649" spans="1:16" x14ac:dyDescent="0.2">
      <c r="A649" s="2" t="s">
        <v>4145</v>
      </c>
      <c r="B649" s="5">
        <v>44502</v>
      </c>
      <c r="C649" s="2" t="s">
        <v>4146</v>
      </c>
      <c r="D649" t="s">
        <v>6161</v>
      </c>
      <c r="E649" s="2">
        <v>3</v>
      </c>
      <c r="F649" s="2">
        <f>_xlfn.XLOOKUP(C649,customers!$A$1:$A$1001,customers!B648:B1648,,0)</f>
        <v>0</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f t="shared" si="30"/>
        <v>28.53</v>
      </c>
      <c r="N649" s="3" t="str">
        <f t="shared" si="31"/>
        <v>Liberica</v>
      </c>
      <c r="O649" s="4" t="str">
        <f t="shared" si="32"/>
        <v>Light</v>
      </c>
      <c r="P649">
        <f>_xlfn.XLOOKUP(Orders_Table[[#This Row],[Customer ID]],customers!$A$1:$A$1001,customers!I648:I1648,,0)</f>
        <v>0</v>
      </c>
    </row>
    <row r="650" spans="1:16" x14ac:dyDescent="0.2">
      <c r="A650" s="2" t="s">
        <v>4151</v>
      </c>
      <c r="B650" s="5">
        <v>43884</v>
      </c>
      <c r="C650" s="2" t="s">
        <v>4152</v>
      </c>
      <c r="D650" t="s">
        <v>6163</v>
      </c>
      <c r="E650" s="2">
        <v>6</v>
      </c>
      <c r="F650" s="2">
        <f>_xlfn.XLOOKUP(C650,customers!$A$1:$A$1001,customers!B649:B1649,,0)</f>
        <v>0</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f t="shared" si="30"/>
        <v>16.11</v>
      </c>
      <c r="N650" s="3" t="str">
        <f t="shared" si="31"/>
        <v>Robusta</v>
      </c>
      <c r="O650" s="4" t="str">
        <f t="shared" si="32"/>
        <v>Dark</v>
      </c>
      <c r="P650">
        <f>_xlfn.XLOOKUP(Orders_Table[[#This Row],[Customer ID]],customers!$A$1:$A$1001,customers!I649:I1649,,0)</f>
        <v>0</v>
      </c>
    </row>
    <row r="651" spans="1:16" x14ac:dyDescent="0.2">
      <c r="A651" s="2" t="s">
        <v>4157</v>
      </c>
      <c r="B651" s="5">
        <v>44015</v>
      </c>
      <c r="C651" s="2" t="s">
        <v>4158</v>
      </c>
      <c r="D651" t="s">
        <v>6170</v>
      </c>
      <c r="E651" s="2">
        <v>6</v>
      </c>
      <c r="F651" s="2">
        <f>_xlfn.XLOOKUP(C651,customers!$A$1:$A$1001,customers!B650:B1650,,0)</f>
        <v>0</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f t="shared" si="30"/>
        <v>95.1</v>
      </c>
      <c r="N651" s="3" t="str">
        <f t="shared" si="31"/>
        <v>Liberica</v>
      </c>
      <c r="O651" s="4" t="str">
        <f t="shared" si="32"/>
        <v>Light</v>
      </c>
      <c r="P651">
        <f>_xlfn.XLOOKUP(Orders_Table[[#This Row],[Customer ID]],customers!$A$1:$A$1001,customers!I650:I1650,,0)</f>
        <v>0</v>
      </c>
    </row>
    <row r="652" spans="1:16" x14ac:dyDescent="0.2">
      <c r="A652" s="2" t="s">
        <v>4163</v>
      </c>
      <c r="B652" s="5">
        <v>43507</v>
      </c>
      <c r="C652" s="2" t="s">
        <v>4164</v>
      </c>
      <c r="D652" t="s">
        <v>6172</v>
      </c>
      <c r="E652" s="2">
        <v>1</v>
      </c>
      <c r="F652" s="2">
        <f>_xlfn.XLOOKUP(C652,customers!$A$1:$A$1001,customers!B651:B1651,,0)</f>
        <v>0</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f t="shared" si="30"/>
        <v>5.3699999999999992</v>
      </c>
      <c r="N652" s="3" t="str">
        <f t="shared" si="31"/>
        <v>Robusta</v>
      </c>
      <c r="O652" s="4" t="str">
        <f t="shared" si="32"/>
        <v>Dark</v>
      </c>
      <c r="P652">
        <f>_xlfn.XLOOKUP(Orders_Table[[#This Row],[Customer ID]],customers!$A$1:$A$1001,customers!I651:I1651,,0)</f>
        <v>0</v>
      </c>
    </row>
    <row r="653" spans="1:16" x14ac:dyDescent="0.2">
      <c r="A653" s="2" t="s">
        <v>4169</v>
      </c>
      <c r="B653" s="5">
        <v>44084</v>
      </c>
      <c r="C653" s="2" t="s">
        <v>4170</v>
      </c>
      <c r="D653" t="s">
        <v>6179</v>
      </c>
      <c r="E653" s="2">
        <v>4</v>
      </c>
      <c r="F653" s="2">
        <f>_xlfn.XLOOKUP(C653,customers!$A$1:$A$1001,customers!B652:B1652,,0)</f>
        <v>0</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f t="shared" si="30"/>
        <v>47.8</v>
      </c>
      <c r="N653" s="3" t="str">
        <f t="shared" si="31"/>
        <v>Robusta</v>
      </c>
      <c r="O653" s="4" t="str">
        <f t="shared" si="32"/>
        <v>Light</v>
      </c>
      <c r="P653">
        <f>_xlfn.XLOOKUP(Orders_Table[[#This Row],[Customer ID]],customers!$A$1:$A$1001,customers!I652:I1652,,0)</f>
        <v>0</v>
      </c>
    </row>
    <row r="654" spans="1:16" x14ac:dyDescent="0.2">
      <c r="A654" s="2" t="s">
        <v>4174</v>
      </c>
      <c r="B654" s="5">
        <v>43892</v>
      </c>
      <c r="C654" s="2" t="s">
        <v>4175</v>
      </c>
      <c r="D654" t="s">
        <v>6170</v>
      </c>
      <c r="E654" s="2">
        <v>4</v>
      </c>
      <c r="F654" s="2">
        <f>_xlfn.XLOOKUP(C654,customers!$A$1:$A$1001,customers!B653:B1653,,0)</f>
        <v>0</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f t="shared" si="30"/>
        <v>63.4</v>
      </c>
      <c r="N654" s="3" t="str">
        <f t="shared" si="31"/>
        <v>Liberica</v>
      </c>
      <c r="O654" s="4" t="str">
        <f t="shared" si="32"/>
        <v>Light</v>
      </c>
      <c r="P654">
        <f>_xlfn.XLOOKUP(Orders_Table[[#This Row],[Customer ID]],customers!$A$1:$A$1001,customers!I653:I1653,,0)</f>
        <v>0</v>
      </c>
    </row>
    <row r="655" spans="1:16" x14ac:dyDescent="0.2">
      <c r="A655" s="2" t="s">
        <v>4179</v>
      </c>
      <c r="B655" s="5">
        <v>44375</v>
      </c>
      <c r="C655" s="2" t="s">
        <v>4180</v>
      </c>
      <c r="D655" t="s">
        <v>6175</v>
      </c>
      <c r="E655" s="2">
        <v>4</v>
      </c>
      <c r="F655" s="2">
        <f>_xlfn.XLOOKUP(C655,customers!$A$1:$A$1001,customers!B654:B1654,,0)</f>
        <v>0</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f t="shared" si="30"/>
        <v>103.49999999999999</v>
      </c>
      <c r="N655" s="3" t="str">
        <f t="shared" si="31"/>
        <v>Arabica</v>
      </c>
      <c r="O655" s="4" t="str">
        <f t="shared" si="32"/>
        <v>Medium</v>
      </c>
      <c r="P655">
        <f>_xlfn.XLOOKUP(Orders_Table[[#This Row],[Customer ID]],customers!$A$1:$A$1001,customers!I654:I1654,,0)</f>
        <v>0</v>
      </c>
    </row>
    <row r="656" spans="1:16" x14ac:dyDescent="0.2">
      <c r="A656" s="2" t="s">
        <v>4185</v>
      </c>
      <c r="B656" s="5">
        <v>43476</v>
      </c>
      <c r="C656" s="2" t="s">
        <v>4186</v>
      </c>
      <c r="D656" t="s">
        <v>6168</v>
      </c>
      <c r="E656" s="2">
        <v>3</v>
      </c>
      <c r="F656" s="2">
        <f>_xlfn.XLOOKUP(C656,customers!$A$1:$A$1001,customers!B655:B1655,,0)</f>
        <v>0</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f t="shared" si="30"/>
        <v>68.655000000000001</v>
      </c>
      <c r="N656" s="3" t="str">
        <f t="shared" si="31"/>
        <v>Arabica</v>
      </c>
      <c r="O656" s="4" t="str">
        <f t="shared" si="32"/>
        <v>Dark</v>
      </c>
      <c r="P656">
        <f>_xlfn.XLOOKUP(Orders_Table[[#This Row],[Customer ID]],customers!$A$1:$A$1001,customers!I655:I1655,,0)</f>
        <v>0</v>
      </c>
    </row>
    <row r="657" spans="1:16" x14ac:dyDescent="0.2">
      <c r="A657" s="2" t="s">
        <v>4191</v>
      </c>
      <c r="B657" s="5">
        <v>43728</v>
      </c>
      <c r="C657" s="2" t="s">
        <v>4192</v>
      </c>
      <c r="D657" t="s">
        <v>6151</v>
      </c>
      <c r="E657" s="2">
        <v>2</v>
      </c>
      <c r="F657" s="2">
        <f>_xlfn.XLOOKUP(C657,customers!$A$1:$A$1001,customers!B656:B1656,,0)</f>
        <v>0</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f t="shared" si="30"/>
        <v>45.769999999999996</v>
      </c>
      <c r="N657" s="3" t="str">
        <f t="shared" si="31"/>
        <v>Robusta</v>
      </c>
      <c r="O657" s="4" t="str">
        <f t="shared" si="32"/>
        <v>Medium</v>
      </c>
      <c r="P657">
        <f>_xlfn.XLOOKUP(Orders_Table[[#This Row],[Customer ID]],customers!$A$1:$A$1001,customers!I656:I1656,,0)</f>
        <v>0</v>
      </c>
    </row>
    <row r="658" spans="1:16" x14ac:dyDescent="0.2">
      <c r="A658" s="2" t="s">
        <v>4196</v>
      </c>
      <c r="B658" s="5">
        <v>44485</v>
      </c>
      <c r="C658" s="2" t="s">
        <v>4197</v>
      </c>
      <c r="D658" t="s">
        <v>6143</v>
      </c>
      <c r="E658" s="2">
        <v>4</v>
      </c>
      <c r="F658" s="2">
        <f>_xlfn.XLOOKUP(C658,customers!$A$1:$A$1001,customers!B657:B1657,,0)</f>
        <v>0</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f t="shared" si="30"/>
        <v>51.8</v>
      </c>
      <c r="N658" s="3" t="str">
        <f t="shared" si="31"/>
        <v>Liberica</v>
      </c>
      <c r="O658" s="4" t="str">
        <f t="shared" si="32"/>
        <v>Dark</v>
      </c>
      <c r="P658">
        <f>_xlfn.XLOOKUP(Orders_Table[[#This Row],[Customer ID]],customers!$A$1:$A$1001,customers!I657:I1657,,0)</f>
        <v>0</v>
      </c>
    </row>
    <row r="659" spans="1:16" x14ac:dyDescent="0.2">
      <c r="A659" s="2" t="s">
        <v>4201</v>
      </c>
      <c r="B659" s="5">
        <v>43831</v>
      </c>
      <c r="C659" s="2" t="s">
        <v>4202</v>
      </c>
      <c r="D659" t="s">
        <v>6157</v>
      </c>
      <c r="E659" s="2">
        <v>2</v>
      </c>
      <c r="F659" s="2">
        <f>_xlfn.XLOOKUP(C659,customers!$A$1:$A$1001,customers!B658:B1658,,0)</f>
        <v>0</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f t="shared" si="30"/>
        <v>13.5</v>
      </c>
      <c r="N659" s="3" t="str">
        <f t="shared" si="31"/>
        <v>Arabica</v>
      </c>
      <c r="O659" s="4" t="str">
        <f t="shared" si="32"/>
        <v>Medium</v>
      </c>
      <c r="P659">
        <f>_xlfn.XLOOKUP(Orders_Table[[#This Row],[Customer ID]],customers!$A$1:$A$1001,customers!I658:I1658,,0)</f>
        <v>0</v>
      </c>
    </row>
    <row r="660" spans="1:16" x14ac:dyDescent="0.2">
      <c r="A660" s="2" t="s">
        <v>4207</v>
      </c>
      <c r="B660" s="5">
        <v>44630</v>
      </c>
      <c r="C660" s="2" t="s">
        <v>4263</v>
      </c>
      <c r="D660" t="s">
        <v>6139</v>
      </c>
      <c r="E660" s="2">
        <v>3</v>
      </c>
      <c r="F660" s="2">
        <f>_xlfn.XLOOKUP(C660,customers!$A$1:$A$1001,customers!B659:B1659,,0)</f>
        <v>0</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f t="shared" si="30"/>
        <v>24.75</v>
      </c>
      <c r="N660" s="3" t="str">
        <f t="shared" si="31"/>
        <v>Excelsa</v>
      </c>
      <c r="O660" s="4" t="str">
        <f t="shared" si="32"/>
        <v>Medium</v>
      </c>
      <c r="P660">
        <f>_xlfn.XLOOKUP(Orders_Table[[#This Row],[Customer ID]],customers!$A$1:$A$1001,customers!I659:I1659,,0)</f>
        <v>0</v>
      </c>
    </row>
    <row r="661" spans="1:16" x14ac:dyDescent="0.2">
      <c r="A661" s="2" t="s">
        <v>4211</v>
      </c>
      <c r="B661" s="5">
        <v>44693</v>
      </c>
      <c r="C661" s="2" t="s">
        <v>4212</v>
      </c>
      <c r="D661" t="s">
        <v>6168</v>
      </c>
      <c r="E661" s="2">
        <v>2</v>
      </c>
      <c r="F661" s="2">
        <f>_xlfn.XLOOKUP(C661,customers!$A$1:$A$1001,customers!B660:B1660,,0)</f>
        <v>0</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f t="shared" si="30"/>
        <v>45.769999999999996</v>
      </c>
      <c r="N661" s="3" t="str">
        <f t="shared" si="31"/>
        <v>Arabica</v>
      </c>
      <c r="O661" s="4" t="str">
        <f t="shared" si="32"/>
        <v>Dark</v>
      </c>
      <c r="P661">
        <f>_xlfn.XLOOKUP(Orders_Table[[#This Row],[Customer ID]],customers!$A$1:$A$1001,customers!I660:I1660,,0)</f>
        <v>0</v>
      </c>
    </row>
    <row r="662" spans="1:16" x14ac:dyDescent="0.2">
      <c r="A662" s="2" t="s">
        <v>4217</v>
      </c>
      <c r="B662" s="5">
        <v>44084</v>
      </c>
      <c r="C662" s="2" t="s">
        <v>4218</v>
      </c>
      <c r="D662" t="s">
        <v>6176</v>
      </c>
      <c r="E662" s="2">
        <v>6</v>
      </c>
      <c r="F662" s="2">
        <f>_xlfn.XLOOKUP(C662,customers!$A$1:$A$1001,customers!B661:B1661,,0)</f>
        <v>0</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f t="shared" si="30"/>
        <v>53.46</v>
      </c>
      <c r="N662" s="3" t="str">
        <f t="shared" si="31"/>
        <v>Excelsa</v>
      </c>
      <c r="O662" s="4" t="str">
        <f t="shared" si="32"/>
        <v>Light</v>
      </c>
      <c r="P662">
        <f>_xlfn.XLOOKUP(Orders_Table[[#This Row],[Customer ID]],customers!$A$1:$A$1001,customers!I661:I1661,,0)</f>
        <v>0</v>
      </c>
    </row>
    <row r="663" spans="1:16" x14ac:dyDescent="0.2">
      <c r="A663" s="2" t="s">
        <v>4223</v>
      </c>
      <c r="B663" s="5">
        <v>44485</v>
      </c>
      <c r="C663" s="2" t="s">
        <v>4224</v>
      </c>
      <c r="D663" t="s">
        <v>6152</v>
      </c>
      <c r="E663" s="2">
        <v>6</v>
      </c>
      <c r="F663" s="2">
        <f>_xlfn.XLOOKUP(C663,customers!$A$1:$A$1001,customers!B662:B1662,,0)</f>
        <v>0</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f t="shared" si="30"/>
        <v>20.25</v>
      </c>
      <c r="N663" s="3" t="str">
        <f t="shared" si="31"/>
        <v>Arabica</v>
      </c>
      <c r="O663" s="4" t="str">
        <f t="shared" si="32"/>
        <v>Medium</v>
      </c>
      <c r="P663">
        <f>_xlfn.XLOOKUP(Orders_Table[[#This Row],[Customer ID]],customers!$A$1:$A$1001,customers!I662:I1662,,0)</f>
        <v>0</v>
      </c>
    </row>
    <row r="664" spans="1:16" x14ac:dyDescent="0.2">
      <c r="A664" s="2" t="s">
        <v>4229</v>
      </c>
      <c r="B664" s="5">
        <v>44364</v>
      </c>
      <c r="C664" s="2" t="s">
        <v>4230</v>
      </c>
      <c r="D664" t="s">
        <v>6165</v>
      </c>
      <c r="E664" s="2">
        <v>5</v>
      </c>
      <c r="F664" s="2">
        <f>_xlfn.XLOOKUP(C664,customers!$A$1:$A$1001,customers!B663:B1663,,0)</f>
        <v>0</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f t="shared" si="30"/>
        <v>148.92499999999998</v>
      </c>
      <c r="N664" s="3" t="str">
        <f t="shared" si="31"/>
        <v>Liberica</v>
      </c>
      <c r="O664" s="4" t="str">
        <f t="shared" si="32"/>
        <v>Dark</v>
      </c>
      <c r="P664">
        <f>_xlfn.XLOOKUP(Orders_Table[[#This Row],[Customer ID]],customers!$A$1:$A$1001,customers!I663:I1663,,0)</f>
        <v>0</v>
      </c>
    </row>
    <row r="665" spans="1:16" x14ac:dyDescent="0.2">
      <c r="A665" s="2" t="s">
        <v>4234</v>
      </c>
      <c r="B665" s="5">
        <v>43554</v>
      </c>
      <c r="C665" s="2" t="s">
        <v>4235</v>
      </c>
      <c r="D665" t="s">
        <v>6155</v>
      </c>
      <c r="E665" s="2">
        <v>6</v>
      </c>
      <c r="F665" s="2">
        <f>_xlfn.XLOOKUP(C665,customers!$A$1:$A$1001,customers!B664:B1664,,0)</f>
        <v>0</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f t="shared" si="30"/>
        <v>67.5</v>
      </c>
      <c r="N665" s="3" t="str">
        <f t="shared" si="31"/>
        <v>Arabica</v>
      </c>
      <c r="O665" s="4" t="str">
        <f t="shared" si="32"/>
        <v>Medium</v>
      </c>
      <c r="P665">
        <f>_xlfn.XLOOKUP(Orders_Table[[#This Row],[Customer ID]],customers!$A$1:$A$1001,customers!I664:I1664,,0)</f>
        <v>0</v>
      </c>
    </row>
    <row r="666" spans="1:16" x14ac:dyDescent="0.2">
      <c r="A666" s="2" t="s">
        <v>4239</v>
      </c>
      <c r="B666" s="5">
        <v>44549</v>
      </c>
      <c r="C666" s="2" t="s">
        <v>4240</v>
      </c>
      <c r="D666" t="s">
        <v>6183</v>
      </c>
      <c r="E666" s="2">
        <v>6</v>
      </c>
      <c r="F666" s="2">
        <f>_xlfn.XLOOKUP(C666,customers!$A$1:$A$1001,customers!B665:B1665,,0)</f>
        <v>0</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f t="shared" si="30"/>
        <v>72.900000000000006</v>
      </c>
      <c r="N666" s="3" t="str">
        <f t="shared" si="31"/>
        <v>Excelsa</v>
      </c>
      <c r="O666" s="4" t="str">
        <f t="shared" si="32"/>
        <v>Dark</v>
      </c>
      <c r="P666">
        <f>_xlfn.XLOOKUP(Orders_Table[[#This Row],[Customer ID]],customers!$A$1:$A$1001,customers!I665:I1665,,0)</f>
        <v>0</v>
      </c>
    </row>
    <row r="667" spans="1:16" x14ac:dyDescent="0.2">
      <c r="A667" s="2" t="s">
        <v>4239</v>
      </c>
      <c r="B667" s="5">
        <v>44549</v>
      </c>
      <c r="C667" s="2" t="s">
        <v>4240</v>
      </c>
      <c r="D667" t="s">
        <v>6150</v>
      </c>
      <c r="E667" s="2">
        <v>2</v>
      </c>
      <c r="F667" s="2">
        <f>_xlfn.XLOOKUP(C667,customers!$A$1:$A$1001,customers!B666:B1666,,0)</f>
        <v>0</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f t="shared" si="30"/>
        <v>7.77</v>
      </c>
      <c r="N667" s="3" t="str">
        <f t="shared" si="31"/>
        <v>Liberica</v>
      </c>
      <c r="O667" s="4" t="str">
        <f t="shared" si="32"/>
        <v>Dark</v>
      </c>
      <c r="P667">
        <f>_xlfn.XLOOKUP(Orders_Table[[#This Row],[Customer ID]],customers!$A$1:$A$1001,customers!I666:I1666,,0)</f>
        <v>0</v>
      </c>
    </row>
    <row r="668" spans="1:16" x14ac:dyDescent="0.2">
      <c r="A668" s="2" t="s">
        <v>4250</v>
      </c>
      <c r="B668" s="5">
        <v>43987</v>
      </c>
      <c r="C668" s="2" t="s">
        <v>4251</v>
      </c>
      <c r="D668" t="s">
        <v>6168</v>
      </c>
      <c r="E668" s="2">
        <v>4</v>
      </c>
      <c r="F668" s="2">
        <f>_xlfn.XLOOKUP(C668,customers!$A$1:$A$1001,customers!B667:B1667,,0)</f>
        <v>0</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f t="shared" si="30"/>
        <v>91.539999999999992</v>
      </c>
      <c r="N668" s="3" t="str">
        <f t="shared" si="31"/>
        <v>Arabica</v>
      </c>
      <c r="O668" s="4" t="str">
        <f t="shared" si="32"/>
        <v>Dark</v>
      </c>
      <c r="P668">
        <f>_xlfn.XLOOKUP(Orders_Table[[#This Row],[Customer ID]],customers!$A$1:$A$1001,customers!I667:I1667,,0)</f>
        <v>0</v>
      </c>
    </row>
    <row r="669" spans="1:16" x14ac:dyDescent="0.2">
      <c r="A669" s="2" t="s">
        <v>4256</v>
      </c>
      <c r="B669" s="5">
        <v>44451</v>
      </c>
      <c r="C669" s="2" t="s">
        <v>4257</v>
      </c>
      <c r="D669" t="s">
        <v>6147</v>
      </c>
      <c r="E669" s="2">
        <v>6</v>
      </c>
      <c r="F669" s="2">
        <f>_xlfn.XLOOKUP(C669,customers!$A$1:$A$1001,customers!B668:B1668,,0)</f>
        <v>0</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f t="shared" si="30"/>
        <v>59.699999999999996</v>
      </c>
      <c r="N669" s="3" t="str">
        <f t="shared" si="31"/>
        <v>Arabica</v>
      </c>
      <c r="O669" s="4" t="str">
        <f t="shared" si="32"/>
        <v>Dark</v>
      </c>
      <c r="P669">
        <f>_xlfn.XLOOKUP(Orders_Table[[#This Row],[Customer ID]],customers!$A$1:$A$1001,customers!I668:I1668,,0)</f>
        <v>0</v>
      </c>
    </row>
    <row r="670" spans="1:16" x14ac:dyDescent="0.2">
      <c r="A670" s="2" t="s">
        <v>4262</v>
      </c>
      <c r="B670" s="5">
        <v>44636</v>
      </c>
      <c r="C670" s="2" t="s">
        <v>4263</v>
      </c>
      <c r="D670" t="s">
        <v>6142</v>
      </c>
      <c r="E670" s="2">
        <v>5</v>
      </c>
      <c r="F670" s="2">
        <f>_xlfn.XLOOKUP(C670,customers!$A$1:$A$1001,customers!B669:B1669,,0)</f>
        <v>0</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f t="shared" si="30"/>
        <v>137.42499999999998</v>
      </c>
      <c r="N670" s="3" t="str">
        <f t="shared" si="31"/>
        <v>Robusta</v>
      </c>
      <c r="O670" s="4" t="str">
        <f t="shared" si="32"/>
        <v>Light</v>
      </c>
      <c r="P670">
        <f>_xlfn.XLOOKUP(Orders_Table[[#This Row],[Customer ID]],customers!$A$1:$A$1001,customers!I669:I1669,,0)</f>
        <v>0</v>
      </c>
    </row>
    <row r="671" spans="1:16" x14ac:dyDescent="0.2">
      <c r="A671" s="2" t="s">
        <v>4268</v>
      </c>
      <c r="B671" s="5">
        <v>44551</v>
      </c>
      <c r="C671" s="2" t="s">
        <v>4269</v>
      </c>
      <c r="D671" t="s">
        <v>6181</v>
      </c>
      <c r="E671" s="2">
        <v>2</v>
      </c>
      <c r="F671" s="2">
        <f>_xlfn.XLOOKUP(C671,customers!$A$1:$A$1001,customers!B670:B1670,,0)</f>
        <v>0</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f t="shared" si="30"/>
        <v>66.929999999999993</v>
      </c>
      <c r="N671" s="3" t="str">
        <f t="shared" si="31"/>
        <v>Liberica</v>
      </c>
      <c r="O671" s="4" t="str">
        <f t="shared" si="32"/>
        <v>Medium</v>
      </c>
      <c r="P671">
        <f>_xlfn.XLOOKUP(Orders_Table[[#This Row],[Customer ID]],customers!$A$1:$A$1001,customers!I670:I1670,,0)</f>
        <v>0</v>
      </c>
    </row>
    <row r="672" spans="1:16" x14ac:dyDescent="0.2">
      <c r="A672" s="2" t="s">
        <v>4274</v>
      </c>
      <c r="B672" s="5">
        <v>43606</v>
      </c>
      <c r="C672" s="2" t="s">
        <v>4275</v>
      </c>
      <c r="D672" t="s">
        <v>6159</v>
      </c>
      <c r="E672" s="2">
        <v>3</v>
      </c>
      <c r="F672" s="2">
        <f>_xlfn.XLOOKUP(C672,customers!$A$1:$A$1001,customers!B671:B1671,,0)</f>
        <v>0</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f t="shared" si="30"/>
        <v>13.095000000000001</v>
      </c>
      <c r="N672" s="3" t="str">
        <f t="shared" si="31"/>
        <v>Liberica</v>
      </c>
      <c r="O672" s="4" t="str">
        <f t="shared" si="32"/>
        <v>Medium</v>
      </c>
      <c r="P672">
        <f>_xlfn.XLOOKUP(Orders_Table[[#This Row],[Customer ID]],customers!$A$1:$A$1001,customers!I671:I1671,,0)</f>
        <v>0</v>
      </c>
    </row>
    <row r="673" spans="1:16" x14ac:dyDescent="0.2">
      <c r="A673" s="2" t="s">
        <v>4280</v>
      </c>
      <c r="B673" s="5">
        <v>44495</v>
      </c>
      <c r="C673" s="2" t="s">
        <v>4281</v>
      </c>
      <c r="D673" t="s">
        <v>6179</v>
      </c>
      <c r="E673" s="2">
        <v>5</v>
      </c>
      <c r="F673" s="2">
        <f>_xlfn.XLOOKUP(C673,customers!$A$1:$A$1001,customers!B672:B1672,,0)</f>
        <v>0</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f t="shared" si="30"/>
        <v>59.75</v>
      </c>
      <c r="N673" s="3" t="str">
        <f t="shared" si="31"/>
        <v>Robusta</v>
      </c>
      <c r="O673" s="4" t="str">
        <f t="shared" si="32"/>
        <v>Light</v>
      </c>
      <c r="P673">
        <f>_xlfn.XLOOKUP(Orders_Table[[#This Row],[Customer ID]],customers!$A$1:$A$1001,customers!I672:I1672,,0)</f>
        <v>0</v>
      </c>
    </row>
    <row r="674" spans="1:16" x14ac:dyDescent="0.2">
      <c r="A674" s="2" t="s">
        <v>4286</v>
      </c>
      <c r="B674" s="5">
        <v>43916</v>
      </c>
      <c r="C674" s="2" t="s">
        <v>4287</v>
      </c>
      <c r="D674" t="s">
        <v>6160</v>
      </c>
      <c r="E674" s="2">
        <v>5</v>
      </c>
      <c r="F674" s="2">
        <f>_xlfn.XLOOKUP(C674,customers!$A$1:$A$1001,customers!B673:B1673,,0)</f>
        <v>0</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f t="shared" si="30"/>
        <v>43.650000000000006</v>
      </c>
      <c r="N674" s="3" t="str">
        <f t="shared" si="31"/>
        <v>Liberica</v>
      </c>
      <c r="O674" s="4" t="str">
        <f t="shared" si="32"/>
        <v>Medium</v>
      </c>
      <c r="P674">
        <f>_xlfn.XLOOKUP(Orders_Table[[#This Row],[Customer ID]],customers!$A$1:$A$1001,customers!I673:I1673,,0)</f>
        <v>0</v>
      </c>
    </row>
    <row r="675" spans="1:16" x14ac:dyDescent="0.2">
      <c r="A675" s="2" t="s">
        <v>4291</v>
      </c>
      <c r="B675" s="5">
        <v>44118</v>
      </c>
      <c r="C675" s="2" t="s">
        <v>4292</v>
      </c>
      <c r="D675" t="s">
        <v>6141</v>
      </c>
      <c r="E675" s="2">
        <v>6</v>
      </c>
      <c r="F675" s="2">
        <f>_xlfn.XLOOKUP(C675,customers!$A$1:$A$1001,customers!B674:B1674,,0)</f>
        <v>0</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f t="shared" si="30"/>
        <v>82.5</v>
      </c>
      <c r="N675" s="3" t="str">
        <f t="shared" si="31"/>
        <v>Excelsa</v>
      </c>
      <c r="O675" s="4" t="str">
        <f t="shared" si="32"/>
        <v>Medium</v>
      </c>
      <c r="P675">
        <f>_xlfn.XLOOKUP(Orders_Table[[#This Row],[Customer ID]],customers!$A$1:$A$1001,customers!I674:I1674,,0)</f>
        <v>0</v>
      </c>
    </row>
    <row r="676" spans="1:16" x14ac:dyDescent="0.2">
      <c r="A676" s="2" t="s">
        <v>4297</v>
      </c>
      <c r="B676" s="5">
        <v>44543</v>
      </c>
      <c r="C676" s="2" t="s">
        <v>4298</v>
      </c>
      <c r="D676" t="s">
        <v>6182</v>
      </c>
      <c r="E676" s="2">
        <v>6</v>
      </c>
      <c r="F676" s="2">
        <f>_xlfn.XLOOKUP(C676,customers!$A$1:$A$1001,customers!B675:B1675,,0)</f>
        <v>0</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f t="shared" si="30"/>
        <v>178.70999999999998</v>
      </c>
      <c r="N676" s="3" t="str">
        <f t="shared" si="31"/>
        <v>Arabica</v>
      </c>
      <c r="O676" s="4" t="str">
        <f t="shared" si="32"/>
        <v>Light</v>
      </c>
      <c r="P676">
        <f>_xlfn.XLOOKUP(Orders_Table[[#This Row],[Customer ID]],customers!$A$1:$A$1001,customers!I675:I1675,,0)</f>
        <v>0</v>
      </c>
    </row>
    <row r="677" spans="1:16" x14ac:dyDescent="0.2">
      <c r="A677" s="2" t="s">
        <v>4303</v>
      </c>
      <c r="B677" s="5">
        <v>44263</v>
      </c>
      <c r="C677" s="2" t="s">
        <v>4304</v>
      </c>
      <c r="D677" t="s">
        <v>6165</v>
      </c>
      <c r="E677" s="2">
        <v>4</v>
      </c>
      <c r="F677" s="2">
        <f>_xlfn.XLOOKUP(C677,customers!$A$1:$A$1001,customers!B676:B1676,,0)</f>
        <v>0</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f t="shared" si="30"/>
        <v>119.13999999999999</v>
      </c>
      <c r="N677" s="3" t="str">
        <f t="shared" si="31"/>
        <v>Liberica</v>
      </c>
      <c r="O677" s="4" t="str">
        <f t="shared" si="32"/>
        <v>Dark</v>
      </c>
      <c r="P677">
        <f>_xlfn.XLOOKUP(Orders_Table[[#This Row],[Customer ID]],customers!$A$1:$A$1001,customers!I676:I1676,,0)</f>
        <v>0</v>
      </c>
    </row>
    <row r="678" spans="1:16" x14ac:dyDescent="0.2">
      <c r="A678" s="2" t="s">
        <v>4308</v>
      </c>
      <c r="B678" s="5">
        <v>44217</v>
      </c>
      <c r="C678" s="2" t="s">
        <v>4309</v>
      </c>
      <c r="D678" t="s">
        <v>6161</v>
      </c>
      <c r="E678" s="2">
        <v>5</v>
      </c>
      <c r="F678" s="2">
        <f>_xlfn.XLOOKUP(C678,customers!$A$1:$A$1001,customers!B677:B1677,,0)</f>
        <v>0</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f t="shared" si="30"/>
        <v>47.55</v>
      </c>
      <c r="N678" s="3" t="str">
        <f t="shared" si="31"/>
        <v>Liberica</v>
      </c>
      <c r="O678" s="4" t="str">
        <f t="shared" si="32"/>
        <v>Light</v>
      </c>
      <c r="P678">
        <f>_xlfn.XLOOKUP(Orders_Table[[#This Row],[Customer ID]],customers!$A$1:$A$1001,customers!I677:I1677,,0)</f>
        <v>0</v>
      </c>
    </row>
    <row r="679" spans="1:16" x14ac:dyDescent="0.2">
      <c r="A679" s="2" t="s">
        <v>4313</v>
      </c>
      <c r="B679" s="5">
        <v>44206</v>
      </c>
      <c r="C679" s="2" t="s">
        <v>4314</v>
      </c>
      <c r="D679" t="s">
        <v>6160</v>
      </c>
      <c r="E679" s="2">
        <v>5</v>
      </c>
      <c r="F679" s="2">
        <f>_xlfn.XLOOKUP(C679,customers!$A$1:$A$1001,customers!B678:B1678,,0)</f>
        <v>0</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f t="shared" si="30"/>
        <v>43.650000000000006</v>
      </c>
      <c r="N679" s="3" t="str">
        <f t="shared" si="31"/>
        <v>Liberica</v>
      </c>
      <c r="O679" s="4" t="str">
        <f t="shared" si="32"/>
        <v>Medium</v>
      </c>
      <c r="P679">
        <f>_xlfn.XLOOKUP(Orders_Table[[#This Row],[Customer ID]],customers!$A$1:$A$1001,customers!I678:I1678,,0)</f>
        <v>0</v>
      </c>
    </row>
    <row r="680" spans="1:16" x14ac:dyDescent="0.2">
      <c r="A680" s="2" t="s">
        <v>4319</v>
      </c>
      <c r="B680" s="5">
        <v>44281</v>
      </c>
      <c r="C680" s="2" t="s">
        <v>4320</v>
      </c>
      <c r="D680" t="s">
        <v>6182</v>
      </c>
      <c r="E680" s="2">
        <v>6</v>
      </c>
      <c r="F680" s="2">
        <f>_xlfn.XLOOKUP(C680,customers!$A$1:$A$1001,customers!B679:B1679,,0)</f>
        <v>0</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f t="shared" si="30"/>
        <v>178.70999999999998</v>
      </c>
      <c r="N680" s="3" t="str">
        <f t="shared" si="31"/>
        <v>Arabica</v>
      </c>
      <c r="O680" s="4" t="str">
        <f t="shared" si="32"/>
        <v>Light</v>
      </c>
      <c r="P680">
        <f>_xlfn.XLOOKUP(Orders_Table[[#This Row],[Customer ID]],customers!$A$1:$A$1001,customers!I679:I1679,,0)</f>
        <v>0</v>
      </c>
    </row>
    <row r="681" spans="1:16" x14ac:dyDescent="0.2">
      <c r="A681" s="2" t="s">
        <v>4325</v>
      </c>
      <c r="B681" s="5">
        <v>44645</v>
      </c>
      <c r="C681" s="2" t="s">
        <v>4326</v>
      </c>
      <c r="D681" t="s">
        <v>6142</v>
      </c>
      <c r="E681" s="2">
        <v>1</v>
      </c>
      <c r="F681" s="2">
        <f>_xlfn.XLOOKUP(C681,customers!$A$1:$A$1001,customers!B680:B1680,,0)</f>
        <v>0</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f t="shared" si="30"/>
        <v>27.484999999999996</v>
      </c>
      <c r="N681" s="3" t="str">
        <f t="shared" si="31"/>
        <v>Robusta</v>
      </c>
      <c r="O681" s="4" t="str">
        <f t="shared" si="32"/>
        <v>Light</v>
      </c>
      <c r="P681">
        <f>_xlfn.XLOOKUP(Orders_Table[[#This Row],[Customer ID]],customers!$A$1:$A$1001,customers!I680:I1680,,0)</f>
        <v>0</v>
      </c>
    </row>
    <row r="682" spans="1:16" x14ac:dyDescent="0.2">
      <c r="A682" s="2" t="s">
        <v>4331</v>
      </c>
      <c r="B682" s="5">
        <v>44399</v>
      </c>
      <c r="C682" s="2" t="s">
        <v>4332</v>
      </c>
      <c r="D682" t="s">
        <v>6155</v>
      </c>
      <c r="E682" s="2">
        <v>5</v>
      </c>
      <c r="F682" s="2">
        <f>_xlfn.XLOOKUP(C682,customers!$A$1:$A$1001,customers!B681:B1681,,0)</f>
        <v>0</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f t="shared" si="30"/>
        <v>56.25</v>
      </c>
      <c r="N682" s="3" t="str">
        <f t="shared" si="31"/>
        <v>Arabica</v>
      </c>
      <c r="O682" s="4" t="str">
        <f t="shared" si="32"/>
        <v>Medium</v>
      </c>
      <c r="P682">
        <f>_xlfn.XLOOKUP(Orders_Table[[#This Row],[Customer ID]],customers!$A$1:$A$1001,customers!I681:I1681,,0)</f>
        <v>0</v>
      </c>
    </row>
    <row r="683" spans="1:16" x14ac:dyDescent="0.2">
      <c r="A683" s="2" t="s">
        <v>4336</v>
      </c>
      <c r="B683" s="5">
        <v>44080</v>
      </c>
      <c r="C683" s="2" t="s">
        <v>4337</v>
      </c>
      <c r="D683" t="s">
        <v>6145</v>
      </c>
      <c r="E683" s="2">
        <v>2</v>
      </c>
      <c r="F683" s="2">
        <f>_xlfn.XLOOKUP(C683,customers!$A$1:$A$1001,customers!B682:B1682,,0)</f>
        <v>0</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f t="shared" si="30"/>
        <v>9.51</v>
      </c>
      <c r="N683" s="3" t="str">
        <f t="shared" si="31"/>
        <v>Liberica</v>
      </c>
      <c r="O683" s="4" t="str">
        <f t="shared" si="32"/>
        <v>Light</v>
      </c>
      <c r="P683">
        <f>_xlfn.XLOOKUP(Orders_Table[[#This Row],[Customer ID]],customers!$A$1:$A$1001,customers!I682:I1682,,0)</f>
        <v>0</v>
      </c>
    </row>
    <row r="684" spans="1:16" x14ac:dyDescent="0.2">
      <c r="A684" s="2" t="s">
        <v>4342</v>
      </c>
      <c r="B684" s="5">
        <v>43827</v>
      </c>
      <c r="C684" s="2" t="s">
        <v>4343</v>
      </c>
      <c r="D684" t="s">
        <v>6156</v>
      </c>
      <c r="E684" s="2">
        <v>2</v>
      </c>
      <c r="F684" s="2">
        <f>_xlfn.XLOOKUP(C684,customers!$A$1:$A$1001,customers!B683:B1683,,0)</f>
        <v>0</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f t="shared" si="30"/>
        <v>8.25</v>
      </c>
      <c r="N684" s="3" t="str">
        <f t="shared" si="31"/>
        <v>Excelsa</v>
      </c>
      <c r="O684" s="4" t="str">
        <f t="shared" si="32"/>
        <v>Medium</v>
      </c>
      <c r="P684">
        <f>_xlfn.XLOOKUP(Orders_Table[[#This Row],[Customer ID]],customers!$A$1:$A$1001,customers!I683:I1683,,0)</f>
        <v>0</v>
      </c>
    </row>
    <row r="685" spans="1:16" x14ac:dyDescent="0.2">
      <c r="A685" s="2" t="s">
        <v>4348</v>
      </c>
      <c r="B685" s="5">
        <v>43941</v>
      </c>
      <c r="C685" s="2" t="s">
        <v>4349</v>
      </c>
      <c r="D685" t="s">
        <v>6169</v>
      </c>
      <c r="E685" s="2">
        <v>6</v>
      </c>
      <c r="F685" s="2">
        <f>_xlfn.XLOOKUP(C685,customers!$A$1:$A$1001,customers!B684:B1684,,0)</f>
        <v>0</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f t="shared" si="30"/>
        <v>46.62</v>
      </c>
      <c r="N685" s="3" t="str">
        <f t="shared" si="31"/>
        <v>Liberica</v>
      </c>
      <c r="O685" s="4" t="str">
        <f t="shared" si="32"/>
        <v>Dark</v>
      </c>
      <c r="P685">
        <f>_xlfn.XLOOKUP(Orders_Table[[#This Row],[Customer ID]],customers!$A$1:$A$1001,customers!I684:I1684,,0)</f>
        <v>0</v>
      </c>
    </row>
    <row r="686" spans="1:16" x14ac:dyDescent="0.2">
      <c r="A686" s="2" t="s">
        <v>4354</v>
      </c>
      <c r="B686" s="5">
        <v>43517</v>
      </c>
      <c r="C686" s="2" t="s">
        <v>4355</v>
      </c>
      <c r="D686" t="s">
        <v>6179</v>
      </c>
      <c r="E686" s="2">
        <v>6</v>
      </c>
      <c r="F686" s="2">
        <f>_xlfn.XLOOKUP(C686,customers!$A$1:$A$1001,customers!B685:B1685,,0)</f>
        <v>0</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f t="shared" si="30"/>
        <v>71.699999999999989</v>
      </c>
      <c r="N686" s="3" t="str">
        <f t="shared" si="31"/>
        <v>Robusta</v>
      </c>
      <c r="O686" s="4" t="str">
        <f t="shared" si="32"/>
        <v>Light</v>
      </c>
      <c r="P686">
        <f>_xlfn.XLOOKUP(Orders_Table[[#This Row],[Customer ID]],customers!$A$1:$A$1001,customers!I685:I1685,,0)</f>
        <v>0</v>
      </c>
    </row>
    <row r="687" spans="1:16" x14ac:dyDescent="0.2">
      <c r="A687" s="2" t="s">
        <v>4359</v>
      </c>
      <c r="B687" s="5">
        <v>44637</v>
      </c>
      <c r="C687" s="2" t="s">
        <v>4360</v>
      </c>
      <c r="D687" t="s">
        <v>6164</v>
      </c>
      <c r="E687" s="2">
        <v>2</v>
      </c>
      <c r="F687" s="2">
        <f>_xlfn.XLOOKUP(C687,customers!$A$1:$A$1001,customers!B686:B1686,,0)</f>
        <v>0</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f t="shared" si="30"/>
        <v>72.91</v>
      </c>
      <c r="N687" s="3" t="str">
        <f t="shared" si="31"/>
        <v>Liberica</v>
      </c>
      <c r="O687" s="4" t="str">
        <f t="shared" si="32"/>
        <v>Light</v>
      </c>
      <c r="P687">
        <f>_xlfn.XLOOKUP(Orders_Table[[#This Row],[Customer ID]],customers!$A$1:$A$1001,customers!I686:I1686,,0)</f>
        <v>0</v>
      </c>
    </row>
    <row r="688" spans="1:16" x14ac:dyDescent="0.2">
      <c r="A688" s="2" t="s">
        <v>4365</v>
      </c>
      <c r="B688" s="5">
        <v>44330</v>
      </c>
      <c r="C688" s="2" t="s">
        <v>4366</v>
      </c>
      <c r="D688" t="s">
        <v>6163</v>
      </c>
      <c r="E688" s="2">
        <v>3</v>
      </c>
      <c r="F688" s="2">
        <f>_xlfn.XLOOKUP(C688,customers!$A$1:$A$1001,customers!B687:B1687,,0)</f>
        <v>0</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f t="shared" si="30"/>
        <v>8.0549999999999997</v>
      </c>
      <c r="N688" s="3" t="str">
        <f t="shared" si="31"/>
        <v>Robusta</v>
      </c>
      <c r="O688" s="4" t="str">
        <f t="shared" si="32"/>
        <v>Dark</v>
      </c>
      <c r="P688">
        <f>_xlfn.XLOOKUP(Orders_Table[[#This Row],[Customer ID]],customers!$A$1:$A$1001,customers!I687:I1687,,0)</f>
        <v>0</v>
      </c>
    </row>
    <row r="689" spans="1:16" x14ac:dyDescent="0.2">
      <c r="A689" s="2" t="s">
        <v>4371</v>
      </c>
      <c r="B689" s="5">
        <v>43471</v>
      </c>
      <c r="C689" s="2" t="s">
        <v>4372</v>
      </c>
      <c r="D689" t="s">
        <v>6139</v>
      </c>
      <c r="E689" s="2">
        <v>2</v>
      </c>
      <c r="F689" s="2">
        <f>_xlfn.XLOOKUP(C689,customers!$A$1:$A$1001,customers!B688:B1688,,0)</f>
        <v>0</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f t="shared" si="30"/>
        <v>16.5</v>
      </c>
      <c r="N689" s="3" t="str">
        <f t="shared" si="31"/>
        <v>Excelsa</v>
      </c>
      <c r="O689" s="4" t="str">
        <f t="shared" si="32"/>
        <v>Medium</v>
      </c>
      <c r="P689">
        <f>_xlfn.XLOOKUP(Orders_Table[[#This Row],[Customer ID]],customers!$A$1:$A$1001,customers!I688:I1688,,0)</f>
        <v>0</v>
      </c>
    </row>
    <row r="690" spans="1:16" x14ac:dyDescent="0.2">
      <c r="A690" s="2" t="s">
        <v>4377</v>
      </c>
      <c r="B690" s="5">
        <v>43579</v>
      </c>
      <c r="C690" s="2" t="s">
        <v>4378</v>
      </c>
      <c r="D690" t="s">
        <v>6140</v>
      </c>
      <c r="E690" s="2">
        <v>5</v>
      </c>
      <c r="F690" s="2">
        <f>_xlfn.XLOOKUP(C690,customers!$A$1:$A$1001,customers!B689:B1689,,0)</f>
        <v>0</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f t="shared" si="30"/>
        <v>64.75</v>
      </c>
      <c r="N690" s="3" t="str">
        <f t="shared" si="31"/>
        <v>Arabica</v>
      </c>
      <c r="O690" s="4" t="str">
        <f t="shared" si="32"/>
        <v>Light</v>
      </c>
      <c r="P690">
        <f>_xlfn.XLOOKUP(Orders_Table[[#This Row],[Customer ID]],customers!$A$1:$A$1001,customers!I689:I1689,,0)</f>
        <v>0</v>
      </c>
    </row>
    <row r="691" spans="1:16" x14ac:dyDescent="0.2">
      <c r="A691" s="2" t="s">
        <v>4383</v>
      </c>
      <c r="B691" s="5">
        <v>44346</v>
      </c>
      <c r="C691" s="2" t="s">
        <v>4384</v>
      </c>
      <c r="D691" t="s">
        <v>6157</v>
      </c>
      <c r="E691" s="2">
        <v>5</v>
      </c>
      <c r="F691" s="2">
        <f>_xlfn.XLOOKUP(C691,customers!$A$1:$A$1001,customers!B690:B1690,,0)</f>
        <v>0</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f t="shared" si="30"/>
        <v>33.75</v>
      </c>
      <c r="N691" s="3" t="str">
        <f t="shared" si="31"/>
        <v>Arabica</v>
      </c>
      <c r="O691" s="4" t="str">
        <f t="shared" si="32"/>
        <v>Medium</v>
      </c>
      <c r="P691">
        <f>_xlfn.XLOOKUP(Orders_Table[[#This Row],[Customer ID]],customers!$A$1:$A$1001,customers!I690:I1690,,0)</f>
        <v>0</v>
      </c>
    </row>
    <row r="692" spans="1:16" x14ac:dyDescent="0.2">
      <c r="A692" s="2" t="s">
        <v>4389</v>
      </c>
      <c r="B692" s="5">
        <v>44754</v>
      </c>
      <c r="C692" s="2" t="s">
        <v>4390</v>
      </c>
      <c r="D692" t="s">
        <v>6165</v>
      </c>
      <c r="E692" s="2">
        <v>6</v>
      </c>
      <c r="F692" s="2">
        <f>_xlfn.XLOOKUP(C692,customers!$A$1:$A$1001,customers!B691:B1691,,0)</f>
        <v>0</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f t="shared" si="30"/>
        <v>178.70999999999998</v>
      </c>
      <c r="N692" s="3" t="str">
        <f t="shared" si="31"/>
        <v>Liberica</v>
      </c>
      <c r="O692" s="4" t="str">
        <f t="shared" si="32"/>
        <v>Dark</v>
      </c>
      <c r="P692">
        <f>_xlfn.XLOOKUP(Orders_Table[[#This Row],[Customer ID]],customers!$A$1:$A$1001,customers!I691:I1691,,0)</f>
        <v>0</v>
      </c>
    </row>
    <row r="693" spans="1:16" x14ac:dyDescent="0.2">
      <c r="A693" s="2" t="s">
        <v>4393</v>
      </c>
      <c r="B693" s="5">
        <v>44227</v>
      </c>
      <c r="C693" s="2" t="s">
        <v>4434</v>
      </c>
      <c r="D693" t="s">
        <v>6155</v>
      </c>
      <c r="E693" s="2">
        <v>2</v>
      </c>
      <c r="F693" s="2">
        <f>_xlfn.XLOOKUP(C693,customers!$A$1:$A$1001,customers!B692:B1692,,0)</f>
        <v>0</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f t="shared" si="30"/>
        <v>22.5</v>
      </c>
      <c r="N693" s="3" t="str">
        <f t="shared" si="31"/>
        <v>Arabica</v>
      </c>
      <c r="O693" s="4" t="str">
        <f t="shared" si="32"/>
        <v>Medium</v>
      </c>
      <c r="P693">
        <f>_xlfn.XLOOKUP(Orders_Table[[#This Row],[Customer ID]],customers!$A$1:$A$1001,customers!I692:I1692,,0)</f>
        <v>0</v>
      </c>
    </row>
    <row r="694" spans="1:16" x14ac:dyDescent="0.2">
      <c r="A694" s="2" t="s">
        <v>4399</v>
      </c>
      <c r="B694" s="5">
        <v>43720</v>
      </c>
      <c r="C694" s="2" t="s">
        <v>4400</v>
      </c>
      <c r="D694" t="s">
        <v>6143</v>
      </c>
      <c r="E694" s="2">
        <v>1</v>
      </c>
      <c r="F694" s="2">
        <f>_xlfn.XLOOKUP(C694,customers!$A$1:$A$1001,customers!B693:B1693,,0)</f>
        <v>0</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f t="shared" si="30"/>
        <v>12.95</v>
      </c>
      <c r="N694" s="3" t="str">
        <f t="shared" si="31"/>
        <v>Liberica</v>
      </c>
      <c r="O694" s="4" t="str">
        <f t="shared" si="32"/>
        <v>Dark</v>
      </c>
      <c r="P694">
        <f>_xlfn.XLOOKUP(Orders_Table[[#This Row],[Customer ID]],customers!$A$1:$A$1001,customers!I693:I1693,,0)</f>
        <v>0</v>
      </c>
    </row>
    <row r="695" spans="1:16" x14ac:dyDescent="0.2">
      <c r="A695" s="2" t="s">
        <v>4405</v>
      </c>
      <c r="B695" s="5">
        <v>44012</v>
      </c>
      <c r="C695" s="2" t="s">
        <v>4406</v>
      </c>
      <c r="D695" t="s">
        <v>6175</v>
      </c>
      <c r="E695" s="2">
        <v>2</v>
      </c>
      <c r="F695" s="2">
        <f>_xlfn.XLOOKUP(C695,customers!$A$1:$A$1001,customers!B694:B1694,,0)</f>
        <v>0</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f t="shared" si="30"/>
        <v>51.749999999999993</v>
      </c>
      <c r="N695" s="3" t="str">
        <f t="shared" si="31"/>
        <v>Arabica</v>
      </c>
      <c r="O695" s="4" t="str">
        <f t="shared" si="32"/>
        <v>Medium</v>
      </c>
      <c r="P695">
        <f>_xlfn.XLOOKUP(Orders_Table[[#This Row],[Customer ID]],customers!$A$1:$A$1001,customers!I694:I1694,,0)</f>
        <v>0</v>
      </c>
    </row>
    <row r="696" spans="1:16" x14ac:dyDescent="0.2">
      <c r="A696" s="2" t="s">
        <v>4411</v>
      </c>
      <c r="B696" s="5">
        <v>43915</v>
      </c>
      <c r="C696" s="2" t="s">
        <v>4412</v>
      </c>
      <c r="D696" t="s">
        <v>6144</v>
      </c>
      <c r="E696" s="2">
        <v>5</v>
      </c>
      <c r="F696" s="2">
        <f>_xlfn.XLOOKUP(C696,customers!$A$1:$A$1001,customers!B695:B1695,,0)</f>
        <v>0</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f t="shared" si="30"/>
        <v>36.450000000000003</v>
      </c>
      <c r="N696" s="3" t="str">
        <f t="shared" si="31"/>
        <v>Excelsa</v>
      </c>
      <c r="O696" s="4" t="str">
        <f t="shared" si="32"/>
        <v>Dark</v>
      </c>
      <c r="P696">
        <f>_xlfn.XLOOKUP(Orders_Table[[#This Row],[Customer ID]],customers!$A$1:$A$1001,customers!I695:I1695,,0)</f>
        <v>0</v>
      </c>
    </row>
    <row r="697" spans="1:16" x14ac:dyDescent="0.2">
      <c r="A697" s="2" t="s">
        <v>4417</v>
      </c>
      <c r="B697" s="5">
        <v>44300</v>
      </c>
      <c r="C697" s="2" t="s">
        <v>4418</v>
      </c>
      <c r="D697" t="s">
        <v>6164</v>
      </c>
      <c r="E697" s="2">
        <v>5</v>
      </c>
      <c r="F697" s="2">
        <f>_xlfn.XLOOKUP(C697,customers!$A$1:$A$1001,customers!B696:B1696,,0)</f>
        <v>0</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f t="shared" si="30"/>
        <v>182.27499999999998</v>
      </c>
      <c r="N697" s="3" t="str">
        <f t="shared" si="31"/>
        <v>Liberica</v>
      </c>
      <c r="O697" s="4" t="str">
        <f t="shared" si="32"/>
        <v>Light</v>
      </c>
      <c r="P697">
        <f>_xlfn.XLOOKUP(Orders_Table[[#This Row],[Customer ID]],customers!$A$1:$A$1001,customers!I696:I1696,,0)</f>
        <v>0</v>
      </c>
    </row>
    <row r="698" spans="1:16" x14ac:dyDescent="0.2">
      <c r="A698" s="2" t="s">
        <v>4423</v>
      </c>
      <c r="B698" s="5">
        <v>43693</v>
      </c>
      <c r="C698" s="2" t="s">
        <v>4424</v>
      </c>
      <c r="D698" t="s">
        <v>6169</v>
      </c>
      <c r="E698" s="2">
        <v>4</v>
      </c>
      <c r="F698" s="2">
        <f>_xlfn.XLOOKUP(C698,customers!$A$1:$A$1001,customers!B697:B1697,,0)</f>
        <v>0</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f t="shared" si="30"/>
        <v>31.08</v>
      </c>
      <c r="N698" s="3" t="str">
        <f t="shared" si="31"/>
        <v>Liberica</v>
      </c>
      <c r="O698" s="4" t="str">
        <f t="shared" si="32"/>
        <v>Dark</v>
      </c>
      <c r="P698">
        <f>_xlfn.XLOOKUP(Orders_Table[[#This Row],[Customer ID]],customers!$A$1:$A$1001,customers!I697:I1697,,0)</f>
        <v>0</v>
      </c>
    </row>
    <row r="699" spans="1:16" x14ac:dyDescent="0.2">
      <c r="A699" s="2" t="s">
        <v>4429</v>
      </c>
      <c r="B699" s="5">
        <v>44547</v>
      </c>
      <c r="C699" s="2" t="s">
        <v>4430</v>
      </c>
      <c r="D699" t="s">
        <v>6157</v>
      </c>
      <c r="E699" s="2">
        <v>3</v>
      </c>
      <c r="F699" s="2">
        <f>_xlfn.XLOOKUP(C699,customers!$A$1:$A$1001,customers!B698:B1698,,0)</f>
        <v>0</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f t="shared" si="30"/>
        <v>20.25</v>
      </c>
      <c r="N699" s="3" t="str">
        <f t="shared" si="31"/>
        <v>Arabica</v>
      </c>
      <c r="O699" s="4" t="str">
        <f t="shared" si="32"/>
        <v>Medium</v>
      </c>
      <c r="P699">
        <f>_xlfn.XLOOKUP(Orders_Table[[#This Row],[Customer ID]],customers!$A$1:$A$1001,customers!I698:I1698,,0)</f>
        <v>0</v>
      </c>
    </row>
    <row r="700" spans="1:16" x14ac:dyDescent="0.2">
      <c r="A700" s="2" t="s">
        <v>4433</v>
      </c>
      <c r="B700" s="5">
        <v>43830</v>
      </c>
      <c r="C700" s="2" t="s">
        <v>4434</v>
      </c>
      <c r="D700" t="s">
        <v>6143</v>
      </c>
      <c r="E700" s="2">
        <v>2</v>
      </c>
      <c r="F700" s="2">
        <f>_xlfn.XLOOKUP(C700,customers!$A$1:$A$1001,customers!B699:B1699,,0)</f>
        <v>0</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f t="shared" si="30"/>
        <v>25.9</v>
      </c>
      <c r="N700" s="3" t="str">
        <f t="shared" si="31"/>
        <v>Liberica</v>
      </c>
      <c r="O700" s="4" t="str">
        <f t="shared" si="32"/>
        <v>Dark</v>
      </c>
      <c r="P700">
        <f>_xlfn.XLOOKUP(Orders_Table[[#This Row],[Customer ID]],customers!$A$1:$A$1001,customers!I699:I1699,,0)</f>
        <v>0</v>
      </c>
    </row>
    <row r="701" spans="1:16" x14ac:dyDescent="0.2">
      <c r="A701" s="2" t="s">
        <v>4439</v>
      </c>
      <c r="B701" s="5">
        <v>44298</v>
      </c>
      <c r="C701" s="2" t="s">
        <v>4440</v>
      </c>
      <c r="D701" t="s">
        <v>6158</v>
      </c>
      <c r="E701" s="2">
        <v>4</v>
      </c>
      <c r="F701" s="2">
        <f>_xlfn.XLOOKUP(C701,customers!$A$1:$A$1001,customers!B700:B1700,,0)</f>
        <v>0</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f t="shared" si="30"/>
        <v>23.88</v>
      </c>
      <c r="N701" s="3" t="str">
        <f t="shared" si="31"/>
        <v>Arabica</v>
      </c>
      <c r="O701" s="4" t="str">
        <f t="shared" si="32"/>
        <v>Dark</v>
      </c>
      <c r="P701">
        <f>_xlfn.XLOOKUP(Orders_Table[[#This Row],[Customer ID]],customers!$A$1:$A$1001,customers!I700:I1700,,0)</f>
        <v>0</v>
      </c>
    </row>
    <row r="702" spans="1:16" x14ac:dyDescent="0.2">
      <c r="A702" s="2" t="s">
        <v>4445</v>
      </c>
      <c r="B702" s="5">
        <v>43736</v>
      </c>
      <c r="C702" s="2" t="s">
        <v>4446</v>
      </c>
      <c r="D702" t="s">
        <v>6161</v>
      </c>
      <c r="E702" s="2">
        <v>2</v>
      </c>
      <c r="F702" s="2">
        <f>_xlfn.XLOOKUP(C702,customers!$A$1:$A$1001,customers!B701:B1701,,0)</f>
        <v>0</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f t="shared" si="30"/>
        <v>19.02</v>
      </c>
      <c r="N702" s="3" t="str">
        <f t="shared" si="31"/>
        <v>Liberica</v>
      </c>
      <c r="O702" s="4" t="str">
        <f t="shared" si="32"/>
        <v>Light</v>
      </c>
      <c r="P702">
        <f>_xlfn.XLOOKUP(Orders_Table[[#This Row],[Customer ID]],customers!$A$1:$A$1001,customers!I701:I1701,,0)</f>
        <v>0</v>
      </c>
    </row>
    <row r="703" spans="1:16" x14ac:dyDescent="0.2">
      <c r="A703" s="2" t="s">
        <v>4450</v>
      </c>
      <c r="B703" s="5">
        <v>44727</v>
      </c>
      <c r="C703" s="2" t="s">
        <v>4451</v>
      </c>
      <c r="D703" t="s">
        <v>6158</v>
      </c>
      <c r="E703" s="2">
        <v>5</v>
      </c>
      <c r="F703" s="2">
        <f>_xlfn.XLOOKUP(C703,customers!$A$1:$A$1001,customers!B702:B1702,,0)</f>
        <v>0</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f t="shared" si="30"/>
        <v>29.849999999999998</v>
      </c>
      <c r="N703" s="3" t="str">
        <f t="shared" si="31"/>
        <v>Arabica</v>
      </c>
      <c r="O703" s="4" t="str">
        <f t="shared" si="32"/>
        <v>Dark</v>
      </c>
      <c r="P703">
        <f>_xlfn.XLOOKUP(Orders_Table[[#This Row],[Customer ID]],customers!$A$1:$A$1001,customers!I702:I1702,,0)</f>
        <v>0</v>
      </c>
    </row>
    <row r="704" spans="1:16" x14ac:dyDescent="0.2">
      <c r="A704" s="2" t="s">
        <v>4456</v>
      </c>
      <c r="B704" s="5">
        <v>43661</v>
      </c>
      <c r="C704" s="2" t="s">
        <v>4457</v>
      </c>
      <c r="D704" t="s">
        <v>6180</v>
      </c>
      <c r="E704" s="2">
        <v>1</v>
      </c>
      <c r="F704" s="2">
        <f>_xlfn.XLOOKUP(C704,customers!$A$1:$A$1001,customers!B703:B1703,,0)</f>
        <v>0</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f t="shared" si="30"/>
        <v>7.77</v>
      </c>
      <c r="N704" s="3" t="str">
        <f t="shared" si="31"/>
        <v>Arabica</v>
      </c>
      <c r="O704" s="4" t="str">
        <f t="shared" si="32"/>
        <v>Light</v>
      </c>
      <c r="P704">
        <f>_xlfn.XLOOKUP(Orders_Table[[#This Row],[Customer ID]],customers!$A$1:$A$1001,customers!I703:I1703,,0)</f>
        <v>0</v>
      </c>
    </row>
    <row r="705" spans="1:16" x14ac:dyDescent="0.2">
      <c r="A705" s="2" t="s">
        <v>4461</v>
      </c>
      <c r="B705" s="5">
        <v>43506</v>
      </c>
      <c r="C705" s="2" t="s">
        <v>4462</v>
      </c>
      <c r="D705" t="s">
        <v>6165</v>
      </c>
      <c r="E705" s="2">
        <v>4</v>
      </c>
      <c r="F705" s="2">
        <f>_xlfn.XLOOKUP(C705,customers!$A$1:$A$1001,customers!B704:B1704,,0)</f>
        <v>0</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f t="shared" si="30"/>
        <v>119.13999999999999</v>
      </c>
      <c r="N705" s="3" t="str">
        <f t="shared" si="31"/>
        <v>Liberica</v>
      </c>
      <c r="O705" s="4" t="str">
        <f t="shared" si="32"/>
        <v>Dark</v>
      </c>
      <c r="P705">
        <f>_xlfn.XLOOKUP(Orders_Table[[#This Row],[Customer ID]],customers!$A$1:$A$1001,customers!I704:I1704,,0)</f>
        <v>0</v>
      </c>
    </row>
    <row r="706" spans="1:16" x14ac:dyDescent="0.2">
      <c r="A706" s="2" t="s">
        <v>4466</v>
      </c>
      <c r="B706" s="5">
        <v>44716</v>
      </c>
      <c r="C706" s="2" t="s">
        <v>4467</v>
      </c>
      <c r="D706" t="s">
        <v>6153</v>
      </c>
      <c r="E706" s="2">
        <v>6</v>
      </c>
      <c r="F706" s="2">
        <f>_xlfn.XLOOKUP(C706,customers!$A$1:$A$1001,customers!B705:B1705,,0)</f>
        <v>0</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f t="shared" si="30"/>
        <v>21.87</v>
      </c>
      <c r="N706" s="3" t="str">
        <f t="shared" si="31"/>
        <v>Excelsa</v>
      </c>
      <c r="O706" s="4" t="str">
        <f t="shared" si="32"/>
        <v>Dark</v>
      </c>
      <c r="P706">
        <f>_xlfn.XLOOKUP(Orders_Table[[#This Row],[Customer ID]],customers!$A$1:$A$1001,customers!I705:I1705,,0)</f>
        <v>0</v>
      </c>
    </row>
    <row r="707" spans="1:16" x14ac:dyDescent="0.2">
      <c r="A707" s="2" t="s">
        <v>4471</v>
      </c>
      <c r="B707" s="5">
        <v>44114</v>
      </c>
      <c r="C707" s="2" t="s">
        <v>4472</v>
      </c>
      <c r="D707" t="s">
        <v>6176</v>
      </c>
      <c r="E707" s="2">
        <v>2</v>
      </c>
      <c r="F707" s="2">
        <f>_xlfn.XLOOKUP(C707,customers!$A$1:$A$1001,customers!B706:B1706,,0)</f>
        <v>0</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f t="shared" ref="M707:M770" si="33">L707*E707</f>
        <v>17.82</v>
      </c>
      <c r="N707" s="3" t="str">
        <f t="shared" ref="N707:N770" si="34">IF(I707="Rob","Robusta",IF(I707="Exc","Excelsa",IF(I707="Ara","Arabica",IF(I707="Lib","Liberica",""))))</f>
        <v>Excelsa</v>
      </c>
      <c r="O707" s="4" t="str">
        <f t="shared" ref="O707:O770" si="35">IF(J707="M","Medium",IF(J707="L","Light",IF(J707="D","Dark","")))</f>
        <v>Light</v>
      </c>
      <c r="P707">
        <f>_xlfn.XLOOKUP(Orders_Table[[#This Row],[Customer ID]],customers!$A$1:$A$1001,customers!I706:I1706,,0)</f>
        <v>0</v>
      </c>
    </row>
    <row r="708" spans="1:16" x14ac:dyDescent="0.2">
      <c r="A708" s="2" t="s">
        <v>4477</v>
      </c>
      <c r="B708" s="5">
        <v>44353</v>
      </c>
      <c r="C708" s="2" t="s">
        <v>4478</v>
      </c>
      <c r="D708" t="s">
        <v>6156</v>
      </c>
      <c r="E708" s="2">
        <v>3</v>
      </c>
      <c r="F708" s="2">
        <f>_xlfn.XLOOKUP(C708,customers!$A$1:$A$1001,customers!B707:B1707,,0)</f>
        <v>0</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f t="shared" si="33"/>
        <v>12.375</v>
      </c>
      <c r="N708" s="3" t="str">
        <f t="shared" si="34"/>
        <v>Excelsa</v>
      </c>
      <c r="O708" s="4" t="str">
        <f t="shared" si="35"/>
        <v>Medium</v>
      </c>
      <c r="P708">
        <f>_xlfn.XLOOKUP(Orders_Table[[#This Row],[Customer ID]],customers!$A$1:$A$1001,customers!I707:I1707,,0)</f>
        <v>0</v>
      </c>
    </row>
    <row r="709" spans="1:16" x14ac:dyDescent="0.2">
      <c r="A709" s="2" t="s">
        <v>4483</v>
      </c>
      <c r="B709" s="5">
        <v>43540</v>
      </c>
      <c r="C709" s="2" t="s">
        <v>4484</v>
      </c>
      <c r="D709" t="s">
        <v>6143</v>
      </c>
      <c r="E709" s="2">
        <v>2</v>
      </c>
      <c r="F709" s="2">
        <f>_xlfn.XLOOKUP(C709,customers!$A$1:$A$1001,customers!B708:B1708,,0)</f>
        <v>0</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f t="shared" si="33"/>
        <v>25.9</v>
      </c>
      <c r="N709" s="3" t="str">
        <f t="shared" si="34"/>
        <v>Liberica</v>
      </c>
      <c r="O709" s="4" t="str">
        <f t="shared" si="35"/>
        <v>Dark</v>
      </c>
      <c r="P709">
        <f>_xlfn.XLOOKUP(Orders_Table[[#This Row],[Customer ID]],customers!$A$1:$A$1001,customers!I708:I1708,,0)</f>
        <v>0</v>
      </c>
    </row>
    <row r="710" spans="1:16" x14ac:dyDescent="0.2">
      <c r="A710" s="2" t="s">
        <v>4488</v>
      </c>
      <c r="B710" s="5">
        <v>43804</v>
      </c>
      <c r="C710" s="2" t="s">
        <v>4489</v>
      </c>
      <c r="D710" t="s">
        <v>6157</v>
      </c>
      <c r="E710" s="2">
        <v>2</v>
      </c>
      <c r="F710" s="2">
        <f>_xlfn.XLOOKUP(C710,customers!$A$1:$A$1001,customers!B709:B1709,,0)</f>
        <v>0</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f t="shared" si="33"/>
        <v>13.5</v>
      </c>
      <c r="N710" s="3" t="str">
        <f t="shared" si="34"/>
        <v>Arabica</v>
      </c>
      <c r="O710" s="4" t="str">
        <f t="shared" si="35"/>
        <v>Medium</v>
      </c>
      <c r="P710">
        <f>_xlfn.XLOOKUP(Orders_Table[[#This Row],[Customer ID]],customers!$A$1:$A$1001,customers!I709:I1709,,0)</f>
        <v>0</v>
      </c>
    </row>
    <row r="711" spans="1:16" x14ac:dyDescent="0.2">
      <c r="A711" s="2" t="s">
        <v>4494</v>
      </c>
      <c r="B711" s="5">
        <v>43485</v>
      </c>
      <c r="C711" s="2" t="s">
        <v>4495</v>
      </c>
      <c r="D711" t="s">
        <v>6176</v>
      </c>
      <c r="E711" s="2">
        <v>2</v>
      </c>
      <c r="F711" s="2">
        <f>_xlfn.XLOOKUP(C711,customers!$A$1:$A$1001,customers!B710:B1710,,0)</f>
        <v>0</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f t="shared" si="33"/>
        <v>17.82</v>
      </c>
      <c r="N711" s="3" t="str">
        <f t="shared" si="34"/>
        <v>Excelsa</v>
      </c>
      <c r="O711" s="4" t="str">
        <f t="shared" si="35"/>
        <v>Light</v>
      </c>
      <c r="P711">
        <f>_xlfn.XLOOKUP(Orders_Table[[#This Row],[Customer ID]],customers!$A$1:$A$1001,customers!I710:I1710,,0)</f>
        <v>0</v>
      </c>
    </row>
    <row r="712" spans="1:16" x14ac:dyDescent="0.2">
      <c r="A712" s="2" t="s">
        <v>4499</v>
      </c>
      <c r="B712" s="5">
        <v>44655</v>
      </c>
      <c r="C712" s="2" t="s">
        <v>4500</v>
      </c>
      <c r="D712" t="s">
        <v>6139</v>
      </c>
      <c r="E712" s="2">
        <v>3</v>
      </c>
      <c r="F712" s="2">
        <f>_xlfn.XLOOKUP(C712,customers!$A$1:$A$1001,customers!B711:B1711,,0)</f>
        <v>0</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f t="shared" si="33"/>
        <v>24.75</v>
      </c>
      <c r="N712" s="3" t="str">
        <f t="shared" si="34"/>
        <v>Excelsa</v>
      </c>
      <c r="O712" s="4" t="str">
        <f t="shared" si="35"/>
        <v>Medium</v>
      </c>
      <c r="P712">
        <f>_xlfn.XLOOKUP(Orders_Table[[#This Row],[Customer ID]],customers!$A$1:$A$1001,customers!I711:I1711,,0)</f>
        <v>0</v>
      </c>
    </row>
    <row r="713" spans="1:16" x14ac:dyDescent="0.2">
      <c r="A713" s="2" t="s">
        <v>4505</v>
      </c>
      <c r="B713" s="5">
        <v>44600</v>
      </c>
      <c r="C713" s="2" t="s">
        <v>4506</v>
      </c>
      <c r="D713" t="s">
        <v>6174</v>
      </c>
      <c r="E713" s="2">
        <v>6</v>
      </c>
      <c r="F713" s="2">
        <f>_xlfn.XLOOKUP(C713,customers!$A$1:$A$1001,customers!B712:B1712,,0)</f>
        <v>0</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f t="shared" si="33"/>
        <v>17.91</v>
      </c>
      <c r="N713" s="3" t="str">
        <f t="shared" si="34"/>
        <v>Robusta</v>
      </c>
      <c r="O713" s="4" t="str">
        <f t="shared" si="35"/>
        <v>Medium</v>
      </c>
      <c r="P713">
        <f>_xlfn.XLOOKUP(Orders_Table[[#This Row],[Customer ID]],customers!$A$1:$A$1001,customers!I712:I1712,,0)</f>
        <v>0</v>
      </c>
    </row>
    <row r="714" spans="1:16" x14ac:dyDescent="0.2">
      <c r="A714" s="2" t="s">
        <v>4512</v>
      </c>
      <c r="B714" s="5">
        <v>43646</v>
      </c>
      <c r="C714" s="2" t="s">
        <v>4513</v>
      </c>
      <c r="D714" t="s">
        <v>6139</v>
      </c>
      <c r="E714" s="2">
        <v>2</v>
      </c>
      <c r="F714" s="2">
        <f>_xlfn.XLOOKUP(C714,customers!$A$1:$A$1001,customers!B713:B1713,,0)</f>
        <v>0</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f t="shared" si="33"/>
        <v>16.5</v>
      </c>
      <c r="N714" s="3" t="str">
        <f t="shared" si="34"/>
        <v>Excelsa</v>
      </c>
      <c r="O714" s="4" t="str">
        <f t="shared" si="35"/>
        <v>Medium</v>
      </c>
      <c r="P714">
        <f>_xlfn.XLOOKUP(Orders_Table[[#This Row],[Customer ID]],customers!$A$1:$A$1001,customers!I713:I1713,,0)</f>
        <v>0</v>
      </c>
    </row>
    <row r="715" spans="1:16" x14ac:dyDescent="0.2">
      <c r="A715" s="2" t="s">
        <v>4516</v>
      </c>
      <c r="B715" s="5">
        <v>43960</v>
      </c>
      <c r="C715" s="2" t="s">
        <v>4517</v>
      </c>
      <c r="D715" t="s">
        <v>6174</v>
      </c>
      <c r="E715" s="2">
        <v>1</v>
      </c>
      <c r="F715" s="2">
        <f>_xlfn.XLOOKUP(C715,customers!$A$1:$A$1001,customers!B714:B1714,,0)</f>
        <v>0</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f t="shared" si="33"/>
        <v>2.9849999999999999</v>
      </c>
      <c r="N715" s="3" t="str">
        <f t="shared" si="34"/>
        <v>Robusta</v>
      </c>
      <c r="O715" s="4" t="str">
        <f t="shared" si="35"/>
        <v>Medium</v>
      </c>
      <c r="P715">
        <f>_xlfn.XLOOKUP(Orders_Table[[#This Row],[Customer ID]],customers!$A$1:$A$1001,customers!I714:I1714,,0)</f>
        <v>0</v>
      </c>
    </row>
    <row r="716" spans="1:16" x14ac:dyDescent="0.2">
      <c r="A716" s="2" t="s">
        <v>4522</v>
      </c>
      <c r="B716" s="5">
        <v>44358</v>
      </c>
      <c r="C716" s="2" t="s">
        <v>4523</v>
      </c>
      <c r="D716" t="s">
        <v>6153</v>
      </c>
      <c r="E716" s="2">
        <v>4</v>
      </c>
      <c r="F716" s="2">
        <f>_xlfn.XLOOKUP(C716,customers!$A$1:$A$1001,customers!B715:B1715,,0)</f>
        <v>0</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f t="shared" si="33"/>
        <v>14.58</v>
      </c>
      <c r="N716" s="3" t="str">
        <f t="shared" si="34"/>
        <v>Excelsa</v>
      </c>
      <c r="O716" s="4" t="str">
        <f t="shared" si="35"/>
        <v>Dark</v>
      </c>
      <c r="P716">
        <f>_xlfn.XLOOKUP(Orders_Table[[#This Row],[Customer ID]],customers!$A$1:$A$1001,customers!I715:I1715,,0)</f>
        <v>0</v>
      </c>
    </row>
    <row r="717" spans="1:16" x14ac:dyDescent="0.2">
      <c r="A717" s="2" t="s">
        <v>4528</v>
      </c>
      <c r="B717" s="5">
        <v>44504</v>
      </c>
      <c r="C717" s="2" t="s">
        <v>4529</v>
      </c>
      <c r="D717" t="s">
        <v>6171</v>
      </c>
      <c r="E717" s="2">
        <v>6</v>
      </c>
      <c r="F717" s="2">
        <f>_xlfn.XLOOKUP(C717,customers!$A$1:$A$1001,customers!B716:B1716,,0)</f>
        <v>0</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f t="shared" si="33"/>
        <v>89.1</v>
      </c>
      <c r="N717" s="3" t="str">
        <f t="shared" si="34"/>
        <v>Excelsa</v>
      </c>
      <c r="O717" s="4" t="str">
        <f t="shared" si="35"/>
        <v>Light</v>
      </c>
      <c r="P717">
        <f>_xlfn.XLOOKUP(Orders_Table[[#This Row],[Customer ID]],customers!$A$1:$A$1001,customers!I716:I1716,,0)</f>
        <v>0</v>
      </c>
    </row>
    <row r="718" spans="1:16" x14ac:dyDescent="0.2">
      <c r="A718" s="2" t="s">
        <v>4533</v>
      </c>
      <c r="B718" s="5">
        <v>44612</v>
      </c>
      <c r="C718" s="2" t="s">
        <v>4434</v>
      </c>
      <c r="D718" t="s">
        <v>6179</v>
      </c>
      <c r="E718" s="2">
        <v>3</v>
      </c>
      <c r="F718" s="2">
        <f>_xlfn.XLOOKUP(C718,customers!$A$1:$A$1001,customers!B717:B1717,,0)</f>
        <v>0</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f t="shared" si="33"/>
        <v>35.849999999999994</v>
      </c>
      <c r="N718" s="3" t="str">
        <f t="shared" si="34"/>
        <v>Robusta</v>
      </c>
      <c r="O718" s="4" t="str">
        <f t="shared" si="35"/>
        <v>Light</v>
      </c>
      <c r="P718">
        <f>_xlfn.XLOOKUP(Orders_Table[[#This Row],[Customer ID]],customers!$A$1:$A$1001,customers!I717:I1717,,0)</f>
        <v>0</v>
      </c>
    </row>
    <row r="719" spans="1:16" x14ac:dyDescent="0.2">
      <c r="A719" s="2" t="s">
        <v>4539</v>
      </c>
      <c r="B719" s="5">
        <v>43649</v>
      </c>
      <c r="C719" s="2" t="s">
        <v>4540</v>
      </c>
      <c r="D719" t="s">
        <v>6168</v>
      </c>
      <c r="E719" s="2">
        <v>3</v>
      </c>
      <c r="F719" s="2">
        <f>_xlfn.XLOOKUP(C719,customers!$A$1:$A$1001,customers!B718:B1718,,0)</f>
        <v>0</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f t="shared" si="33"/>
        <v>68.655000000000001</v>
      </c>
      <c r="N719" s="3" t="str">
        <f t="shared" si="34"/>
        <v>Arabica</v>
      </c>
      <c r="O719" s="4" t="str">
        <f t="shared" si="35"/>
        <v>Dark</v>
      </c>
      <c r="P719">
        <f>_xlfn.XLOOKUP(Orders_Table[[#This Row],[Customer ID]],customers!$A$1:$A$1001,customers!I718:I1718,,0)</f>
        <v>0</v>
      </c>
    </row>
    <row r="720" spans="1:16" x14ac:dyDescent="0.2">
      <c r="A720" s="2" t="s">
        <v>4545</v>
      </c>
      <c r="B720" s="5">
        <v>44348</v>
      </c>
      <c r="C720" s="2" t="s">
        <v>4546</v>
      </c>
      <c r="D720" t="s">
        <v>6143</v>
      </c>
      <c r="E720" s="2">
        <v>3</v>
      </c>
      <c r="F720" s="2">
        <f>_xlfn.XLOOKUP(C720,customers!$A$1:$A$1001,customers!B719:B1719,,0)</f>
        <v>0</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f t="shared" si="33"/>
        <v>38.849999999999994</v>
      </c>
      <c r="N720" s="3" t="str">
        <f t="shared" si="34"/>
        <v>Liberica</v>
      </c>
      <c r="O720" s="4" t="str">
        <f t="shared" si="35"/>
        <v>Dark</v>
      </c>
      <c r="P720">
        <f>_xlfn.XLOOKUP(Orders_Table[[#This Row],[Customer ID]],customers!$A$1:$A$1001,customers!I719:I1719,,0)</f>
        <v>0</v>
      </c>
    </row>
    <row r="721" spans="1:16" x14ac:dyDescent="0.2">
      <c r="A721" s="2" t="s">
        <v>4551</v>
      </c>
      <c r="B721" s="5">
        <v>44150</v>
      </c>
      <c r="C721" s="2" t="s">
        <v>4552</v>
      </c>
      <c r="D721" t="s">
        <v>6170</v>
      </c>
      <c r="E721" s="2">
        <v>5</v>
      </c>
      <c r="F721" s="2">
        <f>_xlfn.XLOOKUP(C721,customers!$A$1:$A$1001,customers!B720:B1720,,0)</f>
        <v>0</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f t="shared" si="33"/>
        <v>79.25</v>
      </c>
      <c r="N721" s="3" t="str">
        <f t="shared" si="34"/>
        <v>Liberica</v>
      </c>
      <c r="O721" s="4" t="str">
        <f t="shared" si="35"/>
        <v>Light</v>
      </c>
      <c r="P721">
        <f>_xlfn.XLOOKUP(Orders_Table[[#This Row],[Customer ID]],customers!$A$1:$A$1001,customers!I720:I1720,,0)</f>
        <v>0</v>
      </c>
    </row>
    <row r="722" spans="1:16" x14ac:dyDescent="0.2">
      <c r="A722" s="2" t="s">
        <v>4557</v>
      </c>
      <c r="B722" s="5">
        <v>44215</v>
      </c>
      <c r="C722" s="2" t="s">
        <v>4558</v>
      </c>
      <c r="D722" t="s">
        <v>6144</v>
      </c>
      <c r="E722" s="2">
        <v>5</v>
      </c>
      <c r="F722" s="2">
        <f>_xlfn.XLOOKUP(C722,customers!$A$1:$A$1001,customers!B721:B1721,,0)</f>
        <v>0</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f t="shared" si="33"/>
        <v>36.450000000000003</v>
      </c>
      <c r="N722" s="3" t="str">
        <f t="shared" si="34"/>
        <v>Excelsa</v>
      </c>
      <c r="O722" s="4" t="str">
        <f t="shared" si="35"/>
        <v>Dark</v>
      </c>
      <c r="P722">
        <f>_xlfn.XLOOKUP(Orders_Table[[#This Row],[Customer ID]],customers!$A$1:$A$1001,customers!I721:I1721,,0)</f>
        <v>0</v>
      </c>
    </row>
    <row r="723" spans="1:16" x14ac:dyDescent="0.2">
      <c r="A723" s="2" t="s">
        <v>4563</v>
      </c>
      <c r="B723" s="5">
        <v>44479</v>
      </c>
      <c r="C723" s="2" t="s">
        <v>4564</v>
      </c>
      <c r="D723" t="s">
        <v>6174</v>
      </c>
      <c r="E723" s="2">
        <v>3</v>
      </c>
      <c r="F723" s="2">
        <f>_xlfn.XLOOKUP(C723,customers!$A$1:$A$1001,customers!B722:B1722,,0)</f>
        <v>0</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f t="shared" si="33"/>
        <v>8.9550000000000001</v>
      </c>
      <c r="N723" s="3" t="str">
        <f t="shared" si="34"/>
        <v>Robusta</v>
      </c>
      <c r="O723" s="4" t="str">
        <f t="shared" si="35"/>
        <v>Medium</v>
      </c>
      <c r="P723">
        <f>_xlfn.XLOOKUP(Orders_Table[[#This Row],[Customer ID]],customers!$A$1:$A$1001,customers!I722:I1722,,0)</f>
        <v>0</v>
      </c>
    </row>
    <row r="724" spans="1:16" x14ac:dyDescent="0.2">
      <c r="A724" s="2" t="s">
        <v>4569</v>
      </c>
      <c r="B724" s="5">
        <v>44620</v>
      </c>
      <c r="C724" s="2" t="s">
        <v>4570</v>
      </c>
      <c r="D724" t="s">
        <v>6183</v>
      </c>
      <c r="E724" s="2">
        <v>2</v>
      </c>
      <c r="F724" s="2">
        <f>_xlfn.XLOOKUP(C724,customers!$A$1:$A$1001,customers!B723:B1723,,0)</f>
        <v>0</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f t="shared" si="33"/>
        <v>24.3</v>
      </c>
      <c r="N724" s="3" t="str">
        <f t="shared" si="34"/>
        <v>Excelsa</v>
      </c>
      <c r="O724" s="4" t="str">
        <f t="shared" si="35"/>
        <v>Dark</v>
      </c>
      <c r="P724">
        <f>_xlfn.XLOOKUP(Orders_Table[[#This Row],[Customer ID]],customers!$A$1:$A$1001,customers!I723:I1723,,0)</f>
        <v>0</v>
      </c>
    </row>
    <row r="725" spans="1:16" x14ac:dyDescent="0.2">
      <c r="A725" s="2" t="s">
        <v>4574</v>
      </c>
      <c r="B725" s="5">
        <v>44470</v>
      </c>
      <c r="C725" s="2" t="s">
        <v>4575</v>
      </c>
      <c r="D725" t="s">
        <v>6166</v>
      </c>
      <c r="E725" s="2">
        <v>2</v>
      </c>
      <c r="F725" s="2">
        <f>_xlfn.XLOOKUP(C725,customers!$A$1:$A$1001,customers!B724:B1724,,0)</f>
        <v>0</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f t="shared" si="33"/>
        <v>63.249999999999993</v>
      </c>
      <c r="N725" s="3" t="str">
        <f t="shared" si="34"/>
        <v>Excelsa</v>
      </c>
      <c r="O725" s="4" t="str">
        <f t="shared" si="35"/>
        <v>Medium</v>
      </c>
      <c r="P725">
        <f>_xlfn.XLOOKUP(Orders_Table[[#This Row],[Customer ID]],customers!$A$1:$A$1001,customers!I724:I1724,,0)</f>
        <v>0</v>
      </c>
    </row>
    <row r="726" spans="1:16" x14ac:dyDescent="0.2">
      <c r="A726" s="2" t="s">
        <v>4580</v>
      </c>
      <c r="B726" s="5">
        <v>44076</v>
      </c>
      <c r="C726" s="2" t="s">
        <v>4581</v>
      </c>
      <c r="D726" t="s">
        <v>6152</v>
      </c>
      <c r="E726" s="2">
        <v>2</v>
      </c>
      <c r="F726" s="2">
        <f>_xlfn.XLOOKUP(C726,customers!$A$1:$A$1001,customers!B725:B1725,,0)</f>
        <v>0</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f t="shared" si="33"/>
        <v>6.75</v>
      </c>
      <c r="N726" s="3" t="str">
        <f t="shared" si="34"/>
        <v>Arabica</v>
      </c>
      <c r="O726" s="4" t="str">
        <f t="shared" si="35"/>
        <v>Medium</v>
      </c>
      <c r="P726">
        <f>_xlfn.XLOOKUP(Orders_Table[[#This Row],[Customer ID]],customers!$A$1:$A$1001,customers!I725:I1725,,0)</f>
        <v>0</v>
      </c>
    </row>
    <row r="727" spans="1:16" x14ac:dyDescent="0.2">
      <c r="A727" s="2" t="s">
        <v>4585</v>
      </c>
      <c r="B727" s="5">
        <v>44043</v>
      </c>
      <c r="C727" s="2" t="s">
        <v>4586</v>
      </c>
      <c r="D727" t="s">
        <v>6167</v>
      </c>
      <c r="E727" s="2">
        <v>6</v>
      </c>
      <c r="F727" s="2">
        <f>_xlfn.XLOOKUP(C727,customers!$A$1:$A$1001,customers!B726:B1726,,0)</f>
        <v>0</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f t="shared" si="33"/>
        <v>23.31</v>
      </c>
      <c r="N727" s="3" t="str">
        <f t="shared" si="34"/>
        <v>Arabica</v>
      </c>
      <c r="O727" s="4" t="str">
        <f t="shared" si="35"/>
        <v>Light</v>
      </c>
      <c r="P727">
        <f>_xlfn.XLOOKUP(Orders_Table[[#This Row],[Customer ID]],customers!$A$1:$A$1001,customers!I726:I1726,,0)</f>
        <v>0</v>
      </c>
    </row>
    <row r="728" spans="1:16" x14ac:dyDescent="0.2">
      <c r="A728" s="2" t="s">
        <v>4591</v>
      </c>
      <c r="B728" s="5">
        <v>44571</v>
      </c>
      <c r="C728" s="2" t="s">
        <v>4592</v>
      </c>
      <c r="D728" t="s">
        <v>6164</v>
      </c>
      <c r="E728" s="2">
        <v>4</v>
      </c>
      <c r="F728" s="2">
        <f>_xlfn.XLOOKUP(C728,customers!$A$1:$A$1001,customers!B727:B1727,,0)</f>
        <v>0</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f t="shared" si="33"/>
        <v>145.82</v>
      </c>
      <c r="N728" s="3" t="str">
        <f t="shared" si="34"/>
        <v>Liberica</v>
      </c>
      <c r="O728" s="4" t="str">
        <f t="shared" si="35"/>
        <v>Light</v>
      </c>
      <c r="P728">
        <f>_xlfn.XLOOKUP(Orders_Table[[#This Row],[Customer ID]],customers!$A$1:$A$1001,customers!I727:I1727,,0)</f>
        <v>0</v>
      </c>
    </row>
    <row r="729" spans="1:16" x14ac:dyDescent="0.2">
      <c r="A729" s="2" t="s">
        <v>4596</v>
      </c>
      <c r="B729" s="5">
        <v>44264</v>
      </c>
      <c r="C729" s="2" t="s">
        <v>4597</v>
      </c>
      <c r="D729" t="s">
        <v>6146</v>
      </c>
      <c r="E729" s="2">
        <v>5</v>
      </c>
      <c r="F729" s="2">
        <f>_xlfn.XLOOKUP(C729,customers!$A$1:$A$1001,customers!B728:B1728,,0)</f>
        <v>0</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f t="shared" si="33"/>
        <v>29.849999999999998</v>
      </c>
      <c r="N729" s="3" t="str">
        <f t="shared" si="34"/>
        <v>Robusta</v>
      </c>
      <c r="O729" s="4" t="str">
        <f t="shared" si="35"/>
        <v>Medium</v>
      </c>
      <c r="P729">
        <f>_xlfn.XLOOKUP(Orders_Table[[#This Row],[Customer ID]],customers!$A$1:$A$1001,customers!I728:I1728,,0)</f>
        <v>0</v>
      </c>
    </row>
    <row r="730" spans="1:16" x14ac:dyDescent="0.2">
      <c r="A730" s="2" t="s">
        <v>4602</v>
      </c>
      <c r="B730" s="5">
        <v>44155</v>
      </c>
      <c r="C730" s="2" t="s">
        <v>4603</v>
      </c>
      <c r="D730" t="s">
        <v>6144</v>
      </c>
      <c r="E730" s="2">
        <v>3</v>
      </c>
      <c r="F730" s="2">
        <f>_xlfn.XLOOKUP(C730,customers!$A$1:$A$1001,customers!B729:B1729,,0)</f>
        <v>0</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f t="shared" si="33"/>
        <v>21.87</v>
      </c>
      <c r="N730" s="3" t="str">
        <f t="shared" si="34"/>
        <v>Excelsa</v>
      </c>
      <c r="O730" s="4" t="str">
        <f t="shared" si="35"/>
        <v>Dark</v>
      </c>
      <c r="P730">
        <f>_xlfn.XLOOKUP(Orders_Table[[#This Row],[Customer ID]],customers!$A$1:$A$1001,customers!I729:I1729,,0)</f>
        <v>0</v>
      </c>
    </row>
    <row r="731" spans="1:16" x14ac:dyDescent="0.2">
      <c r="A731" s="2" t="s">
        <v>4608</v>
      </c>
      <c r="B731" s="5">
        <v>44634</v>
      </c>
      <c r="C731" s="2" t="s">
        <v>4609</v>
      </c>
      <c r="D731" t="s">
        <v>6159</v>
      </c>
      <c r="E731" s="2">
        <v>1</v>
      </c>
      <c r="F731" s="2">
        <f>_xlfn.XLOOKUP(C731,customers!$A$1:$A$1001,customers!B730:B1730,,0)</f>
        <v>0</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f t="shared" si="33"/>
        <v>4.3650000000000002</v>
      </c>
      <c r="N731" s="3" t="str">
        <f t="shared" si="34"/>
        <v>Liberica</v>
      </c>
      <c r="O731" s="4" t="str">
        <f t="shared" si="35"/>
        <v>Medium</v>
      </c>
      <c r="P731">
        <f>_xlfn.XLOOKUP(Orders_Table[[#This Row],[Customer ID]],customers!$A$1:$A$1001,customers!I730:I1730,,0)</f>
        <v>0</v>
      </c>
    </row>
    <row r="732" spans="1:16" x14ac:dyDescent="0.2">
      <c r="A732" s="2" t="s">
        <v>4614</v>
      </c>
      <c r="B732" s="5">
        <v>43475</v>
      </c>
      <c r="C732" s="2" t="s">
        <v>4615</v>
      </c>
      <c r="D732" t="s">
        <v>6164</v>
      </c>
      <c r="E732" s="2">
        <v>1</v>
      </c>
      <c r="F732" s="2">
        <f>_xlfn.XLOOKUP(C732,customers!$A$1:$A$1001,customers!B731:B1731,,0)</f>
        <v>0</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f t="shared" si="33"/>
        <v>36.454999999999998</v>
      </c>
      <c r="N732" s="3" t="str">
        <f t="shared" si="34"/>
        <v>Liberica</v>
      </c>
      <c r="O732" s="4" t="str">
        <f t="shared" si="35"/>
        <v>Light</v>
      </c>
      <c r="P732">
        <f>_xlfn.XLOOKUP(Orders_Table[[#This Row],[Customer ID]],customers!$A$1:$A$1001,customers!I731:I1731,,0)</f>
        <v>0</v>
      </c>
    </row>
    <row r="733" spans="1:16" x14ac:dyDescent="0.2">
      <c r="A733" s="2" t="s">
        <v>4620</v>
      </c>
      <c r="B733" s="5">
        <v>44222</v>
      </c>
      <c r="C733" s="2" t="s">
        <v>4621</v>
      </c>
      <c r="D733" t="s">
        <v>6150</v>
      </c>
      <c r="E733" s="2">
        <v>4</v>
      </c>
      <c r="F733" s="2">
        <f>_xlfn.XLOOKUP(C733,customers!$A$1:$A$1001,customers!B732:B1732,,0)</f>
        <v>0</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f t="shared" si="33"/>
        <v>15.54</v>
      </c>
      <c r="N733" s="3" t="str">
        <f t="shared" si="34"/>
        <v>Liberica</v>
      </c>
      <c r="O733" s="4" t="str">
        <f t="shared" si="35"/>
        <v>Dark</v>
      </c>
      <c r="P733">
        <f>_xlfn.XLOOKUP(Orders_Table[[#This Row],[Customer ID]],customers!$A$1:$A$1001,customers!I732:I1732,,0)</f>
        <v>0</v>
      </c>
    </row>
    <row r="734" spans="1:16" x14ac:dyDescent="0.2">
      <c r="A734" s="2" t="s">
        <v>4625</v>
      </c>
      <c r="B734" s="5">
        <v>44312</v>
      </c>
      <c r="C734" s="2" t="s">
        <v>4626</v>
      </c>
      <c r="D734" t="s">
        <v>6184</v>
      </c>
      <c r="E734" s="2">
        <v>2</v>
      </c>
      <c r="F734" s="2">
        <f>_xlfn.XLOOKUP(C734,customers!$A$1:$A$1001,customers!B733:B1733,,0)</f>
        <v>0</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f t="shared" si="33"/>
        <v>8.91</v>
      </c>
      <c r="N734" s="3" t="str">
        <f t="shared" si="34"/>
        <v>Excelsa</v>
      </c>
      <c r="O734" s="4" t="str">
        <f t="shared" si="35"/>
        <v>Light</v>
      </c>
      <c r="P734">
        <f>_xlfn.XLOOKUP(Orders_Table[[#This Row],[Customer ID]],customers!$A$1:$A$1001,customers!I733:I1733,,0)</f>
        <v>0</v>
      </c>
    </row>
    <row r="735" spans="1:16" x14ac:dyDescent="0.2">
      <c r="A735" s="2" t="s">
        <v>4631</v>
      </c>
      <c r="B735" s="5">
        <v>44565</v>
      </c>
      <c r="C735" s="2" t="s">
        <v>4632</v>
      </c>
      <c r="D735" t="s">
        <v>6181</v>
      </c>
      <c r="E735" s="2">
        <v>3</v>
      </c>
      <c r="F735" s="2">
        <f>_xlfn.XLOOKUP(C735,customers!$A$1:$A$1001,customers!B734:B1734,,0)</f>
        <v>0</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f t="shared" si="33"/>
        <v>100.39499999999998</v>
      </c>
      <c r="N735" s="3" t="str">
        <f t="shared" si="34"/>
        <v>Liberica</v>
      </c>
      <c r="O735" s="4" t="str">
        <f t="shared" si="35"/>
        <v>Medium</v>
      </c>
      <c r="P735">
        <f>_xlfn.XLOOKUP(Orders_Table[[#This Row],[Customer ID]],customers!$A$1:$A$1001,customers!I734:I1734,,0)</f>
        <v>0</v>
      </c>
    </row>
    <row r="736" spans="1:16" x14ac:dyDescent="0.2">
      <c r="A736" s="2" t="s">
        <v>4637</v>
      </c>
      <c r="B736" s="5">
        <v>43697</v>
      </c>
      <c r="C736" s="2" t="s">
        <v>4638</v>
      </c>
      <c r="D736" t="s">
        <v>6163</v>
      </c>
      <c r="E736" s="2">
        <v>5</v>
      </c>
      <c r="F736" s="2">
        <f>_xlfn.XLOOKUP(C736,customers!$A$1:$A$1001,customers!B735:B1735,,0)</f>
        <v>0</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f t="shared" si="33"/>
        <v>13.424999999999997</v>
      </c>
      <c r="N736" s="3" t="str">
        <f t="shared" si="34"/>
        <v>Robusta</v>
      </c>
      <c r="O736" s="4" t="str">
        <f t="shared" si="35"/>
        <v>Dark</v>
      </c>
      <c r="P736">
        <f>_xlfn.XLOOKUP(Orders_Table[[#This Row],[Customer ID]],customers!$A$1:$A$1001,customers!I735:I1735,,0)</f>
        <v>0</v>
      </c>
    </row>
    <row r="737" spans="1:16" x14ac:dyDescent="0.2">
      <c r="A737" s="2" t="s">
        <v>4642</v>
      </c>
      <c r="B737" s="5">
        <v>44757</v>
      </c>
      <c r="C737" s="2" t="s">
        <v>4643</v>
      </c>
      <c r="D737" t="s">
        <v>6153</v>
      </c>
      <c r="E737" s="2">
        <v>6</v>
      </c>
      <c r="F737" s="2">
        <f>_xlfn.XLOOKUP(C737,customers!$A$1:$A$1001,customers!B736:B1736,,0)</f>
        <v>0</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f t="shared" si="33"/>
        <v>21.87</v>
      </c>
      <c r="N737" s="3" t="str">
        <f t="shared" si="34"/>
        <v>Excelsa</v>
      </c>
      <c r="O737" s="4" t="str">
        <f t="shared" si="35"/>
        <v>Dark</v>
      </c>
      <c r="P737">
        <f>_xlfn.XLOOKUP(Orders_Table[[#This Row],[Customer ID]],customers!$A$1:$A$1001,customers!I736:I1736,,0)</f>
        <v>0</v>
      </c>
    </row>
    <row r="738" spans="1:16" x14ac:dyDescent="0.2">
      <c r="A738" s="2" t="s">
        <v>4647</v>
      </c>
      <c r="B738" s="5">
        <v>43508</v>
      </c>
      <c r="C738" s="2" t="s">
        <v>4648</v>
      </c>
      <c r="D738" t="s">
        <v>6143</v>
      </c>
      <c r="E738" s="2">
        <v>2</v>
      </c>
      <c r="F738" s="2">
        <f>_xlfn.XLOOKUP(C738,customers!$A$1:$A$1001,customers!B737:B1737,,0)</f>
        <v>0</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f t="shared" si="33"/>
        <v>25.9</v>
      </c>
      <c r="N738" s="3" t="str">
        <f t="shared" si="34"/>
        <v>Liberica</v>
      </c>
      <c r="O738" s="4" t="str">
        <f t="shared" si="35"/>
        <v>Dark</v>
      </c>
      <c r="P738">
        <f>_xlfn.XLOOKUP(Orders_Table[[#This Row],[Customer ID]],customers!$A$1:$A$1001,customers!I737:I1737,,0)</f>
        <v>0</v>
      </c>
    </row>
    <row r="739" spans="1:16" x14ac:dyDescent="0.2">
      <c r="A739" s="2" t="s">
        <v>4653</v>
      </c>
      <c r="B739" s="5">
        <v>44447</v>
      </c>
      <c r="C739" s="2" t="s">
        <v>4654</v>
      </c>
      <c r="D739" t="s">
        <v>6155</v>
      </c>
      <c r="E739" s="2">
        <v>5</v>
      </c>
      <c r="F739" s="2">
        <f>_xlfn.XLOOKUP(C739,customers!$A$1:$A$1001,customers!B738:B1738,,0)</f>
        <v>0</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f t="shared" si="33"/>
        <v>56.25</v>
      </c>
      <c r="N739" s="3" t="str">
        <f t="shared" si="34"/>
        <v>Arabica</v>
      </c>
      <c r="O739" s="4" t="str">
        <f t="shared" si="35"/>
        <v>Medium</v>
      </c>
      <c r="P739">
        <f>_xlfn.XLOOKUP(Orders_Table[[#This Row],[Customer ID]],customers!$A$1:$A$1001,customers!I738:I1738,,0)</f>
        <v>0</v>
      </c>
    </row>
    <row r="740" spans="1:16" x14ac:dyDescent="0.2">
      <c r="A740" s="2" t="s">
        <v>4659</v>
      </c>
      <c r="B740" s="5">
        <v>43812</v>
      </c>
      <c r="C740" s="2" t="s">
        <v>4660</v>
      </c>
      <c r="D740" t="s">
        <v>6178</v>
      </c>
      <c r="E740" s="2">
        <v>3</v>
      </c>
      <c r="F740" s="2">
        <f>_xlfn.XLOOKUP(C740,customers!$A$1:$A$1001,customers!B739:B1739,,0)</f>
        <v>0</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f t="shared" si="33"/>
        <v>10.754999999999999</v>
      </c>
      <c r="N740" s="3" t="str">
        <f t="shared" si="34"/>
        <v>Robusta</v>
      </c>
      <c r="O740" s="4" t="str">
        <f t="shared" si="35"/>
        <v>Light</v>
      </c>
      <c r="P740">
        <f>_xlfn.XLOOKUP(Orders_Table[[#This Row],[Customer ID]],customers!$A$1:$A$1001,customers!I739:I1739,,0)</f>
        <v>0</v>
      </c>
    </row>
    <row r="741" spans="1:16" x14ac:dyDescent="0.2">
      <c r="A741" s="2" t="s">
        <v>4665</v>
      </c>
      <c r="B741" s="5">
        <v>44433</v>
      </c>
      <c r="C741" s="2" t="s">
        <v>4434</v>
      </c>
      <c r="D741" t="s">
        <v>6153</v>
      </c>
      <c r="E741" s="2">
        <v>5</v>
      </c>
      <c r="F741" s="2">
        <f>_xlfn.XLOOKUP(C741,customers!$A$1:$A$1001,customers!B740:B1740,,0)</f>
        <v>0</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f t="shared" si="33"/>
        <v>18.225000000000001</v>
      </c>
      <c r="N741" s="3" t="str">
        <f t="shared" si="34"/>
        <v>Excelsa</v>
      </c>
      <c r="O741" s="4" t="str">
        <f t="shared" si="35"/>
        <v>Dark</v>
      </c>
      <c r="P741">
        <f>_xlfn.XLOOKUP(Orders_Table[[#This Row],[Customer ID]],customers!$A$1:$A$1001,customers!I740:I1740,,0)</f>
        <v>0</v>
      </c>
    </row>
    <row r="742" spans="1:16" x14ac:dyDescent="0.2">
      <c r="A742" s="2" t="s">
        <v>4670</v>
      </c>
      <c r="B742" s="5">
        <v>44643</v>
      </c>
      <c r="C742" s="2" t="s">
        <v>4671</v>
      </c>
      <c r="D742" t="s">
        <v>6173</v>
      </c>
      <c r="E742" s="2">
        <v>4</v>
      </c>
      <c r="F742" s="2">
        <f>_xlfn.XLOOKUP(C742,customers!$A$1:$A$1001,customers!B741:B1741,,0)</f>
        <v>0</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f t="shared" si="33"/>
        <v>28.679999999999996</v>
      </c>
      <c r="N742" s="3" t="str">
        <f t="shared" si="34"/>
        <v>Robusta</v>
      </c>
      <c r="O742" s="4" t="str">
        <f t="shared" si="35"/>
        <v>Light</v>
      </c>
      <c r="P742">
        <f>_xlfn.XLOOKUP(Orders_Table[[#This Row],[Customer ID]],customers!$A$1:$A$1001,customers!I741:I1741,,0)</f>
        <v>0</v>
      </c>
    </row>
    <row r="743" spans="1:16" x14ac:dyDescent="0.2">
      <c r="A743" s="2" t="s">
        <v>4676</v>
      </c>
      <c r="B743" s="5">
        <v>43566</v>
      </c>
      <c r="C743" s="2" t="s">
        <v>4677</v>
      </c>
      <c r="D743" t="s">
        <v>6159</v>
      </c>
      <c r="E743" s="2">
        <v>2</v>
      </c>
      <c r="F743" s="2">
        <f>_xlfn.XLOOKUP(C743,customers!$A$1:$A$1001,customers!B742:B1742,,0)</f>
        <v>0</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f t="shared" si="33"/>
        <v>8.73</v>
      </c>
      <c r="N743" s="3" t="str">
        <f t="shared" si="34"/>
        <v>Liberica</v>
      </c>
      <c r="O743" s="4" t="str">
        <f t="shared" si="35"/>
        <v>Medium</v>
      </c>
      <c r="P743">
        <f>_xlfn.XLOOKUP(Orders_Table[[#This Row],[Customer ID]],customers!$A$1:$A$1001,customers!I742:I1742,,0)</f>
        <v>0</v>
      </c>
    </row>
    <row r="744" spans="1:16" x14ac:dyDescent="0.2">
      <c r="A744" s="2" t="s">
        <v>4682</v>
      </c>
      <c r="B744" s="5">
        <v>44133</v>
      </c>
      <c r="C744" s="2" t="s">
        <v>4683</v>
      </c>
      <c r="D744" t="s">
        <v>6162</v>
      </c>
      <c r="E744" s="2">
        <v>4</v>
      </c>
      <c r="F744" s="2">
        <f>_xlfn.XLOOKUP(C744,customers!$A$1:$A$1001,customers!B743:B1743,,0)</f>
        <v>0</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f t="shared" si="33"/>
        <v>58.2</v>
      </c>
      <c r="N744" s="3" t="str">
        <f t="shared" si="34"/>
        <v>Liberica</v>
      </c>
      <c r="O744" s="4" t="str">
        <f t="shared" si="35"/>
        <v>Medium</v>
      </c>
      <c r="P744">
        <f>_xlfn.XLOOKUP(Orders_Table[[#This Row],[Customer ID]],customers!$A$1:$A$1001,customers!I743:I1743,,0)</f>
        <v>0</v>
      </c>
    </row>
    <row r="745" spans="1:16" x14ac:dyDescent="0.2">
      <c r="A745" s="2" t="s">
        <v>4688</v>
      </c>
      <c r="B745" s="5">
        <v>44042</v>
      </c>
      <c r="C745" s="2" t="s">
        <v>4689</v>
      </c>
      <c r="D745" t="s">
        <v>6158</v>
      </c>
      <c r="E745" s="2">
        <v>3</v>
      </c>
      <c r="F745" s="2">
        <f>_xlfn.XLOOKUP(C745,customers!$A$1:$A$1001,customers!B744:B1744,,0)</f>
        <v>0</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f t="shared" si="33"/>
        <v>17.91</v>
      </c>
      <c r="N745" s="3" t="str">
        <f t="shared" si="34"/>
        <v>Arabica</v>
      </c>
      <c r="O745" s="4" t="str">
        <f t="shared" si="35"/>
        <v>Dark</v>
      </c>
      <c r="P745">
        <f>_xlfn.XLOOKUP(Orders_Table[[#This Row],[Customer ID]],customers!$A$1:$A$1001,customers!I744:I1744,,0)</f>
        <v>0</v>
      </c>
    </row>
    <row r="746" spans="1:16" x14ac:dyDescent="0.2">
      <c r="A746" s="2" t="s">
        <v>4694</v>
      </c>
      <c r="B746" s="5">
        <v>43539</v>
      </c>
      <c r="C746" s="2" t="s">
        <v>4695</v>
      </c>
      <c r="D746" t="s">
        <v>6174</v>
      </c>
      <c r="E746" s="2">
        <v>6</v>
      </c>
      <c r="F746" s="2">
        <f>_xlfn.XLOOKUP(C746,customers!$A$1:$A$1001,customers!B745:B1745,,0)</f>
        <v>0</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f t="shared" si="33"/>
        <v>17.91</v>
      </c>
      <c r="N746" s="3" t="str">
        <f t="shared" si="34"/>
        <v>Robusta</v>
      </c>
      <c r="O746" s="4" t="str">
        <f t="shared" si="35"/>
        <v>Medium</v>
      </c>
      <c r="P746">
        <f>_xlfn.XLOOKUP(Orders_Table[[#This Row],[Customer ID]],customers!$A$1:$A$1001,customers!I745:I1745,,0)</f>
        <v>0</v>
      </c>
    </row>
    <row r="747" spans="1:16" x14ac:dyDescent="0.2">
      <c r="A747" s="2" t="s">
        <v>4699</v>
      </c>
      <c r="B747" s="5">
        <v>44557</v>
      </c>
      <c r="C747" s="2" t="s">
        <v>4700</v>
      </c>
      <c r="D747" t="s">
        <v>6144</v>
      </c>
      <c r="E747" s="2">
        <v>2</v>
      </c>
      <c r="F747" s="2">
        <f>_xlfn.XLOOKUP(C747,customers!$A$1:$A$1001,customers!B746:B1746,,0)</f>
        <v>0</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f t="shared" si="33"/>
        <v>14.58</v>
      </c>
      <c r="N747" s="3" t="str">
        <f t="shared" si="34"/>
        <v>Excelsa</v>
      </c>
      <c r="O747" s="4" t="str">
        <f t="shared" si="35"/>
        <v>Dark</v>
      </c>
      <c r="P747">
        <f>_xlfn.XLOOKUP(Orders_Table[[#This Row],[Customer ID]],customers!$A$1:$A$1001,customers!I746:I1746,,0)</f>
        <v>0</v>
      </c>
    </row>
    <row r="748" spans="1:16" x14ac:dyDescent="0.2">
      <c r="A748" s="2" t="s">
        <v>4705</v>
      </c>
      <c r="B748" s="5">
        <v>43741</v>
      </c>
      <c r="C748" s="2" t="s">
        <v>4706</v>
      </c>
      <c r="D748" t="s">
        <v>6155</v>
      </c>
      <c r="E748" s="2">
        <v>3</v>
      </c>
      <c r="F748" s="2">
        <f>_xlfn.XLOOKUP(C748,customers!$A$1:$A$1001,customers!B747:B1747,,0)</f>
        <v>0</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f t="shared" si="33"/>
        <v>33.75</v>
      </c>
      <c r="N748" s="3" t="str">
        <f t="shared" si="34"/>
        <v>Arabica</v>
      </c>
      <c r="O748" s="4" t="str">
        <f t="shared" si="35"/>
        <v>Medium</v>
      </c>
      <c r="P748">
        <f>_xlfn.XLOOKUP(Orders_Table[[#This Row],[Customer ID]],customers!$A$1:$A$1001,customers!I747:I1747,,0)</f>
        <v>0</v>
      </c>
    </row>
    <row r="749" spans="1:16" x14ac:dyDescent="0.2">
      <c r="A749" s="2" t="s">
        <v>4711</v>
      </c>
      <c r="B749" s="5">
        <v>43501</v>
      </c>
      <c r="C749" s="2" t="s">
        <v>4712</v>
      </c>
      <c r="D749" t="s">
        <v>6160</v>
      </c>
      <c r="E749" s="2">
        <v>4</v>
      </c>
      <c r="F749" s="2">
        <f>_xlfn.XLOOKUP(C749,customers!$A$1:$A$1001,customers!B748:B1748,,0)</f>
        <v>0</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f t="shared" si="33"/>
        <v>34.92</v>
      </c>
      <c r="N749" s="3" t="str">
        <f t="shared" si="34"/>
        <v>Liberica</v>
      </c>
      <c r="O749" s="4" t="str">
        <f t="shared" si="35"/>
        <v>Medium</v>
      </c>
      <c r="P749">
        <f>_xlfn.XLOOKUP(Orders_Table[[#This Row],[Customer ID]],customers!$A$1:$A$1001,customers!I748:I1748,,0)</f>
        <v>0</v>
      </c>
    </row>
    <row r="750" spans="1:16" x14ac:dyDescent="0.2">
      <c r="A750" s="2" t="s">
        <v>4717</v>
      </c>
      <c r="B750" s="5">
        <v>44074</v>
      </c>
      <c r="C750" s="2" t="s">
        <v>4718</v>
      </c>
      <c r="D750" t="s">
        <v>6144</v>
      </c>
      <c r="E750" s="2">
        <v>2</v>
      </c>
      <c r="F750" s="2">
        <f>_xlfn.XLOOKUP(C750,customers!$A$1:$A$1001,customers!B749:B1749,,0)</f>
        <v>0</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f t="shared" si="33"/>
        <v>14.58</v>
      </c>
      <c r="N750" s="3" t="str">
        <f t="shared" si="34"/>
        <v>Excelsa</v>
      </c>
      <c r="O750" s="4" t="str">
        <f t="shared" si="35"/>
        <v>Dark</v>
      </c>
      <c r="P750">
        <f>_xlfn.XLOOKUP(Orders_Table[[#This Row],[Customer ID]],customers!$A$1:$A$1001,customers!I749:I1749,,0)</f>
        <v>0</v>
      </c>
    </row>
    <row r="751" spans="1:16" x14ac:dyDescent="0.2">
      <c r="A751" s="2" t="s">
        <v>4723</v>
      </c>
      <c r="B751" s="5">
        <v>44209</v>
      </c>
      <c r="C751" s="2" t="s">
        <v>4724</v>
      </c>
      <c r="D751" t="s">
        <v>6163</v>
      </c>
      <c r="E751" s="2">
        <v>2</v>
      </c>
      <c r="F751" s="2">
        <f>_xlfn.XLOOKUP(C751,customers!$A$1:$A$1001,customers!B750:B1750,,0)</f>
        <v>0</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f t="shared" si="33"/>
        <v>5.3699999999999992</v>
      </c>
      <c r="N751" s="3" t="str">
        <f t="shared" si="34"/>
        <v>Robusta</v>
      </c>
      <c r="O751" s="4" t="str">
        <f t="shared" si="35"/>
        <v>Dark</v>
      </c>
      <c r="P751">
        <f>_xlfn.XLOOKUP(Orders_Table[[#This Row],[Customer ID]],customers!$A$1:$A$1001,customers!I750:I1750,,0)</f>
        <v>0</v>
      </c>
    </row>
    <row r="752" spans="1:16" x14ac:dyDescent="0.2">
      <c r="A752" s="2" t="s">
        <v>4730</v>
      </c>
      <c r="B752" s="5">
        <v>44277</v>
      </c>
      <c r="C752" s="2" t="s">
        <v>4731</v>
      </c>
      <c r="D752" t="s">
        <v>6146</v>
      </c>
      <c r="E752" s="2">
        <v>1</v>
      </c>
      <c r="F752" s="2">
        <f>_xlfn.XLOOKUP(C752,customers!$A$1:$A$1001,customers!B751:B1751,,0)</f>
        <v>0</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f t="shared" si="33"/>
        <v>5.97</v>
      </c>
      <c r="N752" s="3" t="str">
        <f t="shared" si="34"/>
        <v>Robusta</v>
      </c>
      <c r="O752" s="4" t="str">
        <f t="shared" si="35"/>
        <v>Medium</v>
      </c>
      <c r="P752">
        <f>_xlfn.XLOOKUP(Orders_Table[[#This Row],[Customer ID]],customers!$A$1:$A$1001,customers!I751:I1751,,0)</f>
        <v>0</v>
      </c>
    </row>
    <row r="753" spans="1:16" x14ac:dyDescent="0.2">
      <c r="A753" s="2" t="s">
        <v>4735</v>
      </c>
      <c r="B753" s="5">
        <v>43847</v>
      </c>
      <c r="C753" s="2" t="s">
        <v>4736</v>
      </c>
      <c r="D753" t="s">
        <v>6161</v>
      </c>
      <c r="E753" s="2">
        <v>2</v>
      </c>
      <c r="F753" s="2">
        <f>_xlfn.XLOOKUP(C753,customers!$A$1:$A$1001,customers!B752:B1752,,0)</f>
        <v>0</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f t="shared" si="33"/>
        <v>19.02</v>
      </c>
      <c r="N753" s="3" t="str">
        <f t="shared" si="34"/>
        <v>Liberica</v>
      </c>
      <c r="O753" s="4" t="str">
        <f t="shared" si="35"/>
        <v>Light</v>
      </c>
      <c r="P753">
        <f>_xlfn.XLOOKUP(Orders_Table[[#This Row],[Customer ID]],customers!$A$1:$A$1001,customers!I752:I1752,,0)</f>
        <v>0</v>
      </c>
    </row>
    <row r="754" spans="1:16" x14ac:dyDescent="0.2">
      <c r="A754" s="2" t="s">
        <v>4741</v>
      </c>
      <c r="B754" s="5">
        <v>43648</v>
      </c>
      <c r="C754" s="2" t="s">
        <v>4742</v>
      </c>
      <c r="D754" t="s">
        <v>6141</v>
      </c>
      <c r="E754" s="2">
        <v>2</v>
      </c>
      <c r="F754" s="2">
        <f>_xlfn.XLOOKUP(C754,customers!$A$1:$A$1001,customers!B753:B1753,,0)</f>
        <v>0</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f t="shared" si="33"/>
        <v>27.5</v>
      </c>
      <c r="N754" s="3" t="str">
        <f t="shared" si="34"/>
        <v>Excelsa</v>
      </c>
      <c r="O754" s="4" t="str">
        <f t="shared" si="35"/>
        <v>Medium</v>
      </c>
      <c r="P754">
        <f>_xlfn.XLOOKUP(Orders_Table[[#This Row],[Customer ID]],customers!$A$1:$A$1001,customers!I753:I1753,,0)</f>
        <v>0</v>
      </c>
    </row>
    <row r="755" spans="1:16" x14ac:dyDescent="0.2">
      <c r="A755" s="2" t="s">
        <v>4747</v>
      </c>
      <c r="B755" s="5">
        <v>44704</v>
      </c>
      <c r="C755" s="2" t="s">
        <v>4748</v>
      </c>
      <c r="D755" t="s">
        <v>6158</v>
      </c>
      <c r="E755" s="2">
        <v>5</v>
      </c>
      <c r="F755" s="2">
        <f>_xlfn.XLOOKUP(C755,customers!$A$1:$A$1001,customers!B754:B1754,,0)</f>
        <v>0</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f t="shared" si="33"/>
        <v>29.849999999999998</v>
      </c>
      <c r="N755" s="3" t="str">
        <f t="shared" si="34"/>
        <v>Arabica</v>
      </c>
      <c r="O755" s="4" t="str">
        <f t="shared" si="35"/>
        <v>Dark</v>
      </c>
      <c r="P755">
        <f>_xlfn.XLOOKUP(Orders_Table[[#This Row],[Customer ID]],customers!$A$1:$A$1001,customers!I754:I1754,,0)</f>
        <v>0</v>
      </c>
    </row>
    <row r="756" spans="1:16" x14ac:dyDescent="0.2">
      <c r="A756" s="2" t="s">
        <v>4753</v>
      </c>
      <c r="B756" s="5">
        <v>44726</v>
      </c>
      <c r="C756" s="2" t="s">
        <v>4434</v>
      </c>
      <c r="D756" t="s">
        <v>6154</v>
      </c>
      <c r="E756" s="2">
        <v>6</v>
      </c>
      <c r="F756" s="2">
        <f>_xlfn.XLOOKUP(C756,customers!$A$1:$A$1001,customers!B755:B1755,,0)</f>
        <v>0</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f t="shared" si="33"/>
        <v>17.91</v>
      </c>
      <c r="N756" s="3" t="str">
        <f t="shared" si="34"/>
        <v>Arabica</v>
      </c>
      <c r="O756" s="4" t="str">
        <f t="shared" si="35"/>
        <v>Dark</v>
      </c>
      <c r="P756">
        <f>_xlfn.XLOOKUP(Orders_Table[[#This Row],[Customer ID]],customers!$A$1:$A$1001,customers!I755:I1755,,0)</f>
        <v>0</v>
      </c>
    </row>
    <row r="757" spans="1:16" x14ac:dyDescent="0.2">
      <c r="A757" s="2" t="s">
        <v>4758</v>
      </c>
      <c r="B757" s="5">
        <v>44397</v>
      </c>
      <c r="C757" s="2" t="s">
        <v>4759</v>
      </c>
      <c r="D757" t="s">
        <v>6145</v>
      </c>
      <c r="E757" s="2">
        <v>6</v>
      </c>
      <c r="F757" s="2">
        <f>_xlfn.XLOOKUP(C757,customers!$A$1:$A$1001,customers!B756:B1756,,0)</f>
        <v>0</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f t="shared" si="33"/>
        <v>28.53</v>
      </c>
      <c r="N757" s="3" t="str">
        <f t="shared" si="34"/>
        <v>Liberica</v>
      </c>
      <c r="O757" s="4" t="str">
        <f t="shared" si="35"/>
        <v>Light</v>
      </c>
      <c r="P757">
        <f>_xlfn.XLOOKUP(Orders_Table[[#This Row],[Customer ID]],customers!$A$1:$A$1001,customers!I756:I1756,,0)</f>
        <v>0</v>
      </c>
    </row>
    <row r="758" spans="1:16" x14ac:dyDescent="0.2">
      <c r="A758" s="2" t="s">
        <v>4764</v>
      </c>
      <c r="B758" s="5">
        <v>44715</v>
      </c>
      <c r="C758" s="2" t="s">
        <v>4765</v>
      </c>
      <c r="D758" t="s">
        <v>6177</v>
      </c>
      <c r="E758" s="2">
        <v>4</v>
      </c>
      <c r="F758" s="2">
        <f>_xlfn.XLOOKUP(C758,customers!$A$1:$A$1001,customers!B757:B1757,,0)</f>
        <v>0</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f t="shared" si="33"/>
        <v>35.799999999999997</v>
      </c>
      <c r="N758" s="3" t="str">
        <f t="shared" si="34"/>
        <v>Robusta</v>
      </c>
      <c r="O758" s="4" t="str">
        <f t="shared" si="35"/>
        <v>Dark</v>
      </c>
      <c r="P758">
        <f>_xlfn.XLOOKUP(Orders_Table[[#This Row],[Customer ID]],customers!$A$1:$A$1001,customers!I757:I1757,,0)</f>
        <v>0</v>
      </c>
    </row>
    <row r="759" spans="1:16" x14ac:dyDescent="0.2">
      <c r="A759" s="2" t="s">
        <v>4770</v>
      </c>
      <c r="B759" s="5">
        <v>43977</v>
      </c>
      <c r="C759" s="2" t="s">
        <v>4771</v>
      </c>
      <c r="D759" t="s">
        <v>6158</v>
      </c>
      <c r="E759" s="2">
        <v>3</v>
      </c>
      <c r="F759" s="2">
        <f>_xlfn.XLOOKUP(C759,customers!$A$1:$A$1001,customers!B758:B1758,,0)</f>
        <v>0</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f t="shared" si="33"/>
        <v>17.91</v>
      </c>
      <c r="N759" s="3" t="str">
        <f t="shared" si="34"/>
        <v>Arabica</v>
      </c>
      <c r="O759" s="4" t="str">
        <f t="shared" si="35"/>
        <v>Dark</v>
      </c>
      <c r="P759">
        <f>_xlfn.XLOOKUP(Orders_Table[[#This Row],[Customer ID]],customers!$A$1:$A$1001,customers!I758:I1758,,0)</f>
        <v>0</v>
      </c>
    </row>
    <row r="760" spans="1:16" x14ac:dyDescent="0.2">
      <c r="A760" s="2" t="s">
        <v>4776</v>
      </c>
      <c r="B760" s="5">
        <v>43672</v>
      </c>
      <c r="C760" s="2" t="s">
        <v>4777</v>
      </c>
      <c r="D760" t="s">
        <v>6177</v>
      </c>
      <c r="E760" s="2">
        <v>1</v>
      </c>
      <c r="F760" s="2">
        <f>_xlfn.XLOOKUP(C760,customers!$A$1:$A$1001,customers!B759:B1759,,0)</f>
        <v>0</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f t="shared" si="33"/>
        <v>8.9499999999999993</v>
      </c>
      <c r="N760" s="3" t="str">
        <f t="shared" si="34"/>
        <v>Robusta</v>
      </c>
      <c r="O760" s="4" t="str">
        <f t="shared" si="35"/>
        <v>Dark</v>
      </c>
      <c r="P760">
        <f>_xlfn.XLOOKUP(Orders_Table[[#This Row],[Customer ID]],customers!$A$1:$A$1001,customers!I759:I1759,,0)</f>
        <v>0</v>
      </c>
    </row>
    <row r="761" spans="1:16" x14ac:dyDescent="0.2">
      <c r="A761" s="2" t="s">
        <v>4781</v>
      </c>
      <c r="B761" s="5">
        <v>44126</v>
      </c>
      <c r="C761" s="2" t="s">
        <v>4782</v>
      </c>
      <c r="D761" t="s">
        <v>6165</v>
      </c>
      <c r="E761" s="2">
        <v>1</v>
      </c>
      <c r="F761" s="2">
        <f>_xlfn.XLOOKUP(C761,customers!$A$1:$A$1001,customers!B760:B1760,,0)</f>
        <v>0</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f t="shared" si="33"/>
        <v>29.784999999999997</v>
      </c>
      <c r="N761" s="3" t="str">
        <f t="shared" si="34"/>
        <v>Liberica</v>
      </c>
      <c r="O761" s="4" t="str">
        <f t="shared" si="35"/>
        <v>Dark</v>
      </c>
      <c r="P761">
        <f>_xlfn.XLOOKUP(Orders_Table[[#This Row],[Customer ID]],customers!$A$1:$A$1001,customers!I760:I1760,,0)</f>
        <v>0</v>
      </c>
    </row>
    <row r="762" spans="1:16" x14ac:dyDescent="0.2">
      <c r="A762" s="2" t="s">
        <v>4787</v>
      </c>
      <c r="B762" s="5">
        <v>44189</v>
      </c>
      <c r="C762" s="2" t="s">
        <v>4788</v>
      </c>
      <c r="D762" t="s">
        <v>6176</v>
      </c>
      <c r="E762" s="2">
        <v>5</v>
      </c>
      <c r="F762" s="2">
        <f>_xlfn.XLOOKUP(C762,customers!$A$1:$A$1001,customers!B761:B1761,,0)</f>
        <v>0</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f t="shared" si="33"/>
        <v>44.55</v>
      </c>
      <c r="N762" s="3" t="str">
        <f t="shared" si="34"/>
        <v>Excelsa</v>
      </c>
      <c r="O762" s="4" t="str">
        <f t="shared" si="35"/>
        <v>Light</v>
      </c>
      <c r="P762">
        <f>_xlfn.XLOOKUP(Orders_Table[[#This Row],[Customer ID]],customers!$A$1:$A$1001,customers!I761:I1761,,0)</f>
        <v>0</v>
      </c>
    </row>
    <row r="763" spans="1:16" x14ac:dyDescent="0.2">
      <c r="A763" s="2" t="s">
        <v>4792</v>
      </c>
      <c r="B763" s="5">
        <v>43714</v>
      </c>
      <c r="C763" s="2" t="s">
        <v>4793</v>
      </c>
      <c r="D763" t="s">
        <v>6171</v>
      </c>
      <c r="E763" s="2">
        <v>6</v>
      </c>
      <c r="F763" s="2">
        <f>_xlfn.XLOOKUP(C763,customers!$A$1:$A$1001,customers!B762:B1762,,0)</f>
        <v>0</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f t="shared" si="33"/>
        <v>89.1</v>
      </c>
      <c r="N763" s="3" t="str">
        <f t="shared" si="34"/>
        <v>Excelsa</v>
      </c>
      <c r="O763" s="4" t="str">
        <f t="shared" si="35"/>
        <v>Light</v>
      </c>
      <c r="P763">
        <f>_xlfn.XLOOKUP(Orders_Table[[#This Row],[Customer ID]],customers!$A$1:$A$1001,customers!I762:I1762,,0)</f>
        <v>0</v>
      </c>
    </row>
    <row r="764" spans="1:16" x14ac:dyDescent="0.2">
      <c r="A764" s="2" t="s">
        <v>4797</v>
      </c>
      <c r="B764" s="5">
        <v>43563</v>
      </c>
      <c r="C764" s="2" t="s">
        <v>4798</v>
      </c>
      <c r="D764" t="s">
        <v>6160</v>
      </c>
      <c r="E764" s="2">
        <v>5</v>
      </c>
      <c r="F764" s="2">
        <f>_xlfn.XLOOKUP(C764,customers!$A$1:$A$1001,customers!B763:B1763,,0)</f>
        <v>0</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f t="shared" si="33"/>
        <v>43.650000000000006</v>
      </c>
      <c r="N764" s="3" t="str">
        <f t="shared" si="34"/>
        <v>Liberica</v>
      </c>
      <c r="O764" s="4" t="str">
        <f t="shared" si="35"/>
        <v>Medium</v>
      </c>
      <c r="P764">
        <f>_xlfn.XLOOKUP(Orders_Table[[#This Row],[Customer ID]],customers!$A$1:$A$1001,customers!I763:I1763,,0)</f>
        <v>0</v>
      </c>
    </row>
    <row r="765" spans="1:16" x14ac:dyDescent="0.2">
      <c r="A765" s="2" t="s">
        <v>4803</v>
      </c>
      <c r="B765" s="5">
        <v>44587</v>
      </c>
      <c r="C765" s="2" t="s">
        <v>4804</v>
      </c>
      <c r="D765" t="s">
        <v>6180</v>
      </c>
      <c r="E765" s="2">
        <v>3</v>
      </c>
      <c r="F765" s="2">
        <f>_xlfn.XLOOKUP(C765,customers!$A$1:$A$1001,customers!B764:B1764,,0)</f>
        <v>0</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f t="shared" si="33"/>
        <v>23.31</v>
      </c>
      <c r="N765" s="3" t="str">
        <f t="shared" si="34"/>
        <v>Arabica</v>
      </c>
      <c r="O765" s="4" t="str">
        <f t="shared" si="35"/>
        <v>Light</v>
      </c>
      <c r="P765">
        <f>_xlfn.XLOOKUP(Orders_Table[[#This Row],[Customer ID]],customers!$A$1:$A$1001,customers!I764:I1764,,0)</f>
        <v>0</v>
      </c>
    </row>
    <row r="766" spans="1:16" x14ac:dyDescent="0.2">
      <c r="A766" s="2" t="s">
        <v>4808</v>
      </c>
      <c r="B766" s="5">
        <v>43797</v>
      </c>
      <c r="C766" s="2" t="s">
        <v>4809</v>
      </c>
      <c r="D766" t="s">
        <v>6182</v>
      </c>
      <c r="E766" s="2">
        <v>6</v>
      </c>
      <c r="F766" s="2">
        <f>_xlfn.XLOOKUP(C766,customers!$A$1:$A$1001,customers!B765:B1765,,0)</f>
        <v>0</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f t="shared" si="33"/>
        <v>178.70999999999998</v>
      </c>
      <c r="N766" s="3" t="str">
        <f t="shared" si="34"/>
        <v>Arabica</v>
      </c>
      <c r="O766" s="4" t="str">
        <f t="shared" si="35"/>
        <v>Light</v>
      </c>
      <c r="P766">
        <f>_xlfn.XLOOKUP(Orders_Table[[#This Row],[Customer ID]],customers!$A$1:$A$1001,customers!I765:I1765,,0)</f>
        <v>0</v>
      </c>
    </row>
    <row r="767" spans="1:16" x14ac:dyDescent="0.2">
      <c r="A767" s="2" t="s">
        <v>4814</v>
      </c>
      <c r="B767" s="5">
        <v>43667</v>
      </c>
      <c r="C767" s="2" t="s">
        <v>4815</v>
      </c>
      <c r="D767" t="s">
        <v>6138</v>
      </c>
      <c r="E767" s="2">
        <v>6</v>
      </c>
      <c r="F767" s="2">
        <f>_xlfn.XLOOKUP(C767,customers!$A$1:$A$1001,customers!B766:B1766,,0)</f>
        <v>0</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f t="shared" si="33"/>
        <v>59.699999999999996</v>
      </c>
      <c r="N767" s="3" t="str">
        <f t="shared" si="34"/>
        <v>Robusta</v>
      </c>
      <c r="O767" s="4" t="str">
        <f t="shared" si="35"/>
        <v>Medium</v>
      </c>
      <c r="P767">
        <f>_xlfn.XLOOKUP(Orders_Table[[#This Row],[Customer ID]],customers!$A$1:$A$1001,customers!I766:I1766,,0)</f>
        <v>0</v>
      </c>
    </row>
    <row r="768" spans="1:16" x14ac:dyDescent="0.2">
      <c r="A768" s="2" t="s">
        <v>4814</v>
      </c>
      <c r="B768" s="5">
        <v>43667</v>
      </c>
      <c r="C768" s="2" t="s">
        <v>4815</v>
      </c>
      <c r="D768" t="s">
        <v>6180</v>
      </c>
      <c r="E768" s="2">
        <v>2</v>
      </c>
      <c r="F768" s="2">
        <f>_xlfn.XLOOKUP(C768,customers!$A$1:$A$1001,customers!B767:B1767,,0)</f>
        <v>0</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f t="shared" si="33"/>
        <v>15.54</v>
      </c>
      <c r="N768" s="3" t="str">
        <f t="shared" si="34"/>
        <v>Arabica</v>
      </c>
      <c r="O768" s="4" t="str">
        <f t="shared" si="35"/>
        <v>Light</v>
      </c>
      <c r="P768">
        <f>_xlfn.XLOOKUP(Orders_Table[[#This Row],[Customer ID]],customers!$A$1:$A$1001,customers!I767:I1767,,0)</f>
        <v>0</v>
      </c>
    </row>
    <row r="769" spans="1:16" x14ac:dyDescent="0.2">
      <c r="A769" s="2" t="s">
        <v>4825</v>
      </c>
      <c r="B769" s="5">
        <v>44267</v>
      </c>
      <c r="C769" s="2" t="s">
        <v>4759</v>
      </c>
      <c r="D769" t="s">
        <v>6182</v>
      </c>
      <c r="E769" s="2">
        <v>3</v>
      </c>
      <c r="F769" s="2">
        <f>_xlfn.XLOOKUP(C769,customers!$A$1:$A$1001,customers!B768:B1768,,0)</f>
        <v>0</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f t="shared" si="33"/>
        <v>89.35499999999999</v>
      </c>
      <c r="N769" s="3" t="str">
        <f t="shared" si="34"/>
        <v>Arabica</v>
      </c>
      <c r="O769" s="4" t="str">
        <f t="shared" si="35"/>
        <v>Light</v>
      </c>
      <c r="P769">
        <f>_xlfn.XLOOKUP(Orders_Table[[#This Row],[Customer ID]],customers!$A$1:$A$1001,customers!I768:I1768,,0)</f>
        <v>0</v>
      </c>
    </row>
    <row r="770" spans="1:16" x14ac:dyDescent="0.2">
      <c r="A770" s="2" t="s">
        <v>4831</v>
      </c>
      <c r="B770" s="5">
        <v>44562</v>
      </c>
      <c r="C770" s="2" t="s">
        <v>4759</v>
      </c>
      <c r="D770" t="s">
        <v>6179</v>
      </c>
      <c r="E770" s="2">
        <v>2</v>
      </c>
      <c r="F770" s="2">
        <f>_xlfn.XLOOKUP(C770,customers!$A$1:$A$1001,customers!B769:B1769,,0)</f>
        <v>0</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f t="shared" si="33"/>
        <v>23.9</v>
      </c>
      <c r="N770" s="3" t="str">
        <f t="shared" si="34"/>
        <v>Robusta</v>
      </c>
      <c r="O770" s="4" t="str">
        <f t="shared" si="35"/>
        <v>Light</v>
      </c>
      <c r="P770">
        <f>_xlfn.XLOOKUP(Orders_Table[[#This Row],[Customer ID]],customers!$A$1:$A$1001,customers!I769:I1769,,0)</f>
        <v>0</v>
      </c>
    </row>
    <row r="771" spans="1:16" x14ac:dyDescent="0.2">
      <c r="A771" s="2" t="s">
        <v>4836</v>
      </c>
      <c r="B771" s="5">
        <v>43912</v>
      </c>
      <c r="C771" s="2" t="s">
        <v>4837</v>
      </c>
      <c r="D771" t="s">
        <v>6151</v>
      </c>
      <c r="E771" s="2">
        <v>6</v>
      </c>
      <c r="F771" s="2">
        <f>_xlfn.XLOOKUP(C771,customers!$A$1:$A$1001,customers!B770:B1770,,0)</f>
        <v>0</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f t="shared" ref="M771:M834" si="36">L771*E771</f>
        <v>137.31</v>
      </c>
      <c r="N771" s="3" t="str">
        <f t="shared" ref="N771:N834" si="37">IF(I771="Rob","Robusta",IF(I771="Exc","Excelsa",IF(I771="Ara","Arabica",IF(I771="Lib","Liberica",""))))</f>
        <v>Robusta</v>
      </c>
      <c r="O771" s="4" t="str">
        <f t="shared" ref="O771:O834" si="38">IF(J771="M","Medium",IF(J771="L","Light",IF(J771="D","Dark","")))</f>
        <v>Medium</v>
      </c>
      <c r="P771">
        <f>_xlfn.XLOOKUP(Orders_Table[[#This Row],[Customer ID]],customers!$A$1:$A$1001,customers!I770:I1770,,0)</f>
        <v>0</v>
      </c>
    </row>
    <row r="772" spans="1:16" x14ac:dyDescent="0.2">
      <c r="A772" s="2" t="s">
        <v>4842</v>
      </c>
      <c r="B772" s="5">
        <v>44092</v>
      </c>
      <c r="C772" s="2" t="s">
        <v>4843</v>
      </c>
      <c r="D772" t="s">
        <v>6147</v>
      </c>
      <c r="E772" s="2">
        <v>1</v>
      </c>
      <c r="F772" s="2">
        <f>_xlfn.XLOOKUP(C772,customers!$A$1:$A$1001,customers!B771:B1771,,0)</f>
        <v>0</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f t="shared" si="36"/>
        <v>9.9499999999999993</v>
      </c>
      <c r="N772" s="3" t="str">
        <f t="shared" si="37"/>
        <v>Arabica</v>
      </c>
      <c r="O772" s="4" t="str">
        <f t="shared" si="38"/>
        <v>Dark</v>
      </c>
      <c r="P772">
        <f>_xlfn.XLOOKUP(Orders_Table[[#This Row],[Customer ID]],customers!$A$1:$A$1001,customers!I771:I1771,,0)</f>
        <v>0</v>
      </c>
    </row>
    <row r="773" spans="1:16" x14ac:dyDescent="0.2">
      <c r="A773" s="2" t="s">
        <v>4847</v>
      </c>
      <c r="B773" s="5">
        <v>43468</v>
      </c>
      <c r="C773" s="2" t="s">
        <v>4848</v>
      </c>
      <c r="D773" t="s">
        <v>6173</v>
      </c>
      <c r="E773" s="2">
        <v>3</v>
      </c>
      <c r="F773" s="2">
        <f>_xlfn.XLOOKUP(C773,customers!$A$1:$A$1001,customers!B772:B1772,,0)</f>
        <v>0</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f t="shared" si="36"/>
        <v>21.509999999999998</v>
      </c>
      <c r="N773" s="3" t="str">
        <f t="shared" si="37"/>
        <v>Robusta</v>
      </c>
      <c r="O773" s="4" t="str">
        <f t="shared" si="38"/>
        <v>Light</v>
      </c>
      <c r="P773">
        <f>_xlfn.XLOOKUP(Orders_Table[[#This Row],[Customer ID]],customers!$A$1:$A$1001,customers!I772:I1772,,0)</f>
        <v>0</v>
      </c>
    </row>
    <row r="774" spans="1:16" x14ac:dyDescent="0.2">
      <c r="A774" s="2" t="s">
        <v>4853</v>
      </c>
      <c r="B774" s="5">
        <v>44468</v>
      </c>
      <c r="C774" s="2" t="s">
        <v>4854</v>
      </c>
      <c r="D774" t="s">
        <v>6141</v>
      </c>
      <c r="E774" s="2">
        <v>6</v>
      </c>
      <c r="F774" s="2">
        <f>_xlfn.XLOOKUP(C774,customers!$A$1:$A$1001,customers!B773:B1773,,0)</f>
        <v>0</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f t="shared" si="36"/>
        <v>82.5</v>
      </c>
      <c r="N774" s="3" t="str">
        <f t="shared" si="37"/>
        <v>Excelsa</v>
      </c>
      <c r="O774" s="4" t="str">
        <f t="shared" si="38"/>
        <v>Medium</v>
      </c>
      <c r="P774">
        <f>_xlfn.XLOOKUP(Orders_Table[[#This Row],[Customer ID]],customers!$A$1:$A$1001,customers!I773:I1773,,0)</f>
        <v>0</v>
      </c>
    </row>
    <row r="775" spans="1:16" x14ac:dyDescent="0.2">
      <c r="A775" s="2" t="s">
        <v>4858</v>
      </c>
      <c r="B775" s="5">
        <v>44488</v>
      </c>
      <c r="C775" s="2" t="s">
        <v>4859</v>
      </c>
      <c r="D775" t="s">
        <v>6159</v>
      </c>
      <c r="E775" s="2">
        <v>2</v>
      </c>
      <c r="F775" s="2">
        <f>_xlfn.XLOOKUP(C775,customers!$A$1:$A$1001,customers!B774:B1774,,0)</f>
        <v>0</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f t="shared" si="36"/>
        <v>8.73</v>
      </c>
      <c r="N775" s="3" t="str">
        <f t="shared" si="37"/>
        <v>Liberica</v>
      </c>
      <c r="O775" s="4" t="str">
        <f t="shared" si="38"/>
        <v>Medium</v>
      </c>
      <c r="P775">
        <f>_xlfn.XLOOKUP(Orders_Table[[#This Row],[Customer ID]],customers!$A$1:$A$1001,customers!I774:I1774,,0)</f>
        <v>0</v>
      </c>
    </row>
    <row r="776" spans="1:16" x14ac:dyDescent="0.2">
      <c r="A776" s="2" t="s">
        <v>4864</v>
      </c>
      <c r="B776" s="5">
        <v>44756</v>
      </c>
      <c r="C776" s="2" t="s">
        <v>4865</v>
      </c>
      <c r="D776" t="s">
        <v>6138</v>
      </c>
      <c r="E776" s="2">
        <v>2</v>
      </c>
      <c r="F776" s="2">
        <f>_xlfn.XLOOKUP(C776,customers!$A$1:$A$1001,customers!B775:B1775,,0)</f>
        <v>0</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f t="shared" si="36"/>
        <v>19.899999999999999</v>
      </c>
      <c r="N776" s="3" t="str">
        <f t="shared" si="37"/>
        <v>Robusta</v>
      </c>
      <c r="O776" s="4" t="str">
        <f t="shared" si="38"/>
        <v>Medium</v>
      </c>
      <c r="P776">
        <f>_xlfn.XLOOKUP(Orders_Table[[#This Row],[Customer ID]],customers!$A$1:$A$1001,customers!I775:I1775,,0)</f>
        <v>0</v>
      </c>
    </row>
    <row r="777" spans="1:16" x14ac:dyDescent="0.2">
      <c r="A777" s="2" t="s">
        <v>4869</v>
      </c>
      <c r="B777" s="5">
        <v>44396</v>
      </c>
      <c r="C777" s="2" t="s">
        <v>4870</v>
      </c>
      <c r="D777" t="s">
        <v>6176</v>
      </c>
      <c r="E777" s="2">
        <v>2</v>
      </c>
      <c r="F777" s="2">
        <f>_xlfn.XLOOKUP(C777,customers!$A$1:$A$1001,customers!B776:B1776,,0)</f>
        <v>0</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f t="shared" si="36"/>
        <v>17.82</v>
      </c>
      <c r="N777" s="3" t="str">
        <f t="shared" si="37"/>
        <v>Excelsa</v>
      </c>
      <c r="O777" s="4" t="str">
        <f t="shared" si="38"/>
        <v>Light</v>
      </c>
      <c r="P777">
        <f>_xlfn.XLOOKUP(Orders_Table[[#This Row],[Customer ID]],customers!$A$1:$A$1001,customers!I776:I1776,,0)</f>
        <v>0</v>
      </c>
    </row>
    <row r="778" spans="1:16" x14ac:dyDescent="0.2">
      <c r="A778" s="2" t="s">
        <v>4875</v>
      </c>
      <c r="B778" s="5">
        <v>44540</v>
      </c>
      <c r="C778" s="2" t="s">
        <v>4876</v>
      </c>
      <c r="D778" t="s">
        <v>6157</v>
      </c>
      <c r="E778" s="2">
        <v>3</v>
      </c>
      <c r="F778" s="2">
        <f>_xlfn.XLOOKUP(C778,customers!$A$1:$A$1001,customers!B777:B1777,,0)</f>
        <v>0</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f t="shared" si="36"/>
        <v>20.25</v>
      </c>
      <c r="N778" s="3" t="str">
        <f t="shared" si="37"/>
        <v>Arabica</v>
      </c>
      <c r="O778" s="4" t="str">
        <f t="shared" si="38"/>
        <v>Medium</v>
      </c>
      <c r="P778">
        <f>_xlfn.XLOOKUP(Orders_Table[[#This Row],[Customer ID]],customers!$A$1:$A$1001,customers!I777:I1777,,0)</f>
        <v>0</v>
      </c>
    </row>
    <row r="779" spans="1:16" x14ac:dyDescent="0.2">
      <c r="A779" s="2" t="s">
        <v>4881</v>
      </c>
      <c r="B779" s="5">
        <v>43541</v>
      </c>
      <c r="C779" s="2" t="s">
        <v>4882</v>
      </c>
      <c r="D779" t="s">
        <v>6182</v>
      </c>
      <c r="E779" s="2">
        <v>2</v>
      </c>
      <c r="F779" s="2">
        <f>_xlfn.XLOOKUP(C779,customers!$A$1:$A$1001,customers!B778:B1778,,0)</f>
        <v>0</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f t="shared" si="36"/>
        <v>59.569999999999993</v>
      </c>
      <c r="N779" s="3" t="str">
        <f t="shared" si="37"/>
        <v>Arabica</v>
      </c>
      <c r="O779" s="4" t="str">
        <f t="shared" si="38"/>
        <v>Light</v>
      </c>
      <c r="P779">
        <f>_xlfn.XLOOKUP(Orders_Table[[#This Row],[Customer ID]],customers!$A$1:$A$1001,customers!I778:I1778,,0)</f>
        <v>0</v>
      </c>
    </row>
    <row r="780" spans="1:16" x14ac:dyDescent="0.2">
      <c r="A780" s="2" t="s">
        <v>4886</v>
      </c>
      <c r="B780" s="5">
        <v>43889</v>
      </c>
      <c r="C780" s="2" t="s">
        <v>4933</v>
      </c>
      <c r="D780" t="s">
        <v>6161</v>
      </c>
      <c r="E780" s="2">
        <v>2</v>
      </c>
      <c r="F780" s="2">
        <f>_xlfn.XLOOKUP(C780,customers!$A$1:$A$1001,customers!B779:B1779,,0)</f>
        <v>0</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f t="shared" si="36"/>
        <v>19.02</v>
      </c>
      <c r="N780" s="3" t="str">
        <f t="shared" si="37"/>
        <v>Liberica</v>
      </c>
      <c r="O780" s="4" t="str">
        <f t="shared" si="38"/>
        <v>Light</v>
      </c>
      <c r="P780">
        <f>_xlfn.XLOOKUP(Orders_Table[[#This Row],[Customer ID]],customers!$A$1:$A$1001,customers!I779:I1779,,0)</f>
        <v>0</v>
      </c>
    </row>
    <row r="781" spans="1:16" x14ac:dyDescent="0.2">
      <c r="A781" s="2" t="s">
        <v>4892</v>
      </c>
      <c r="B781" s="5">
        <v>43985</v>
      </c>
      <c r="C781" s="2" t="s">
        <v>4893</v>
      </c>
      <c r="D781" t="s">
        <v>6143</v>
      </c>
      <c r="E781" s="2">
        <v>6</v>
      </c>
      <c r="F781" s="2">
        <f>_xlfn.XLOOKUP(C781,customers!$A$1:$A$1001,customers!B780:B1780,,0)</f>
        <v>0</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f t="shared" si="36"/>
        <v>77.699999999999989</v>
      </c>
      <c r="N781" s="3" t="str">
        <f t="shared" si="37"/>
        <v>Liberica</v>
      </c>
      <c r="O781" s="4" t="str">
        <f t="shared" si="38"/>
        <v>Dark</v>
      </c>
      <c r="P781">
        <f>_xlfn.XLOOKUP(Orders_Table[[#This Row],[Customer ID]],customers!$A$1:$A$1001,customers!I780:I1780,,0)</f>
        <v>0</v>
      </c>
    </row>
    <row r="782" spans="1:16" x14ac:dyDescent="0.2">
      <c r="A782" s="2" t="s">
        <v>4898</v>
      </c>
      <c r="B782" s="5">
        <v>43883</v>
      </c>
      <c r="C782" s="2" t="s">
        <v>4899</v>
      </c>
      <c r="D782" t="s">
        <v>6141</v>
      </c>
      <c r="E782" s="2">
        <v>3</v>
      </c>
      <c r="F782" s="2">
        <f>_xlfn.XLOOKUP(C782,customers!$A$1:$A$1001,customers!B781:B1781,,0)</f>
        <v>0</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f t="shared" si="36"/>
        <v>41.25</v>
      </c>
      <c r="N782" s="3" t="str">
        <f t="shared" si="37"/>
        <v>Excelsa</v>
      </c>
      <c r="O782" s="4" t="str">
        <f t="shared" si="38"/>
        <v>Medium</v>
      </c>
      <c r="P782">
        <f>_xlfn.XLOOKUP(Orders_Table[[#This Row],[Customer ID]],customers!$A$1:$A$1001,customers!I781:I1781,,0)</f>
        <v>0</v>
      </c>
    </row>
    <row r="783" spans="1:16" x14ac:dyDescent="0.2">
      <c r="A783" s="2" t="s">
        <v>4903</v>
      </c>
      <c r="B783" s="5">
        <v>43778</v>
      </c>
      <c r="C783" s="2" t="s">
        <v>4904</v>
      </c>
      <c r="D783" t="s">
        <v>6164</v>
      </c>
      <c r="E783" s="2">
        <v>4</v>
      </c>
      <c r="F783" s="2">
        <f>_xlfn.XLOOKUP(C783,customers!$A$1:$A$1001,customers!B782:B1782,,0)</f>
        <v>0</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f t="shared" si="36"/>
        <v>145.82</v>
      </c>
      <c r="N783" s="3" t="str">
        <f t="shared" si="37"/>
        <v>Liberica</v>
      </c>
      <c r="O783" s="4" t="str">
        <f t="shared" si="38"/>
        <v>Light</v>
      </c>
      <c r="P783">
        <f>_xlfn.XLOOKUP(Orders_Table[[#This Row],[Customer ID]],customers!$A$1:$A$1001,customers!I782:I1782,,0)</f>
        <v>0</v>
      </c>
    </row>
    <row r="784" spans="1:16" x14ac:dyDescent="0.2">
      <c r="A784" s="2" t="s">
        <v>4909</v>
      </c>
      <c r="B784" s="5">
        <v>43897</v>
      </c>
      <c r="C784" s="2" t="s">
        <v>4910</v>
      </c>
      <c r="D784" t="s">
        <v>6184</v>
      </c>
      <c r="E784" s="2">
        <v>6</v>
      </c>
      <c r="F784" s="2">
        <f>_xlfn.XLOOKUP(C784,customers!$A$1:$A$1001,customers!B783:B1783,,0)</f>
        <v>0</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f t="shared" si="36"/>
        <v>26.73</v>
      </c>
      <c r="N784" s="3" t="str">
        <f t="shared" si="37"/>
        <v>Excelsa</v>
      </c>
      <c r="O784" s="4" t="str">
        <f t="shared" si="38"/>
        <v>Light</v>
      </c>
      <c r="P784">
        <f>_xlfn.XLOOKUP(Orders_Table[[#This Row],[Customer ID]],customers!$A$1:$A$1001,customers!I783:I1783,,0)</f>
        <v>0</v>
      </c>
    </row>
    <row r="785" spans="1:16" x14ac:dyDescent="0.2">
      <c r="A785" s="2" t="s">
        <v>4915</v>
      </c>
      <c r="B785" s="5">
        <v>44312</v>
      </c>
      <c r="C785" s="2" t="s">
        <v>4916</v>
      </c>
      <c r="D785" t="s">
        <v>6160</v>
      </c>
      <c r="E785" s="2">
        <v>5</v>
      </c>
      <c r="F785" s="2">
        <f>_xlfn.XLOOKUP(C785,customers!$A$1:$A$1001,customers!B784:B1784,,0)</f>
        <v>0</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f t="shared" si="36"/>
        <v>43.650000000000006</v>
      </c>
      <c r="N785" s="3" t="str">
        <f t="shared" si="37"/>
        <v>Liberica</v>
      </c>
      <c r="O785" s="4" t="str">
        <f t="shared" si="38"/>
        <v>Medium</v>
      </c>
      <c r="P785">
        <f>_xlfn.XLOOKUP(Orders_Table[[#This Row],[Customer ID]],customers!$A$1:$A$1001,customers!I784:I1784,,0)</f>
        <v>0</v>
      </c>
    </row>
    <row r="786" spans="1:16" x14ac:dyDescent="0.2">
      <c r="A786" s="2" t="s">
        <v>4921</v>
      </c>
      <c r="B786" s="5">
        <v>44511</v>
      </c>
      <c r="C786" s="2" t="s">
        <v>4922</v>
      </c>
      <c r="D786" t="s">
        <v>6170</v>
      </c>
      <c r="E786" s="2">
        <v>2</v>
      </c>
      <c r="F786" s="2">
        <f>_xlfn.XLOOKUP(C786,customers!$A$1:$A$1001,customers!B785:B1785,,0)</f>
        <v>0</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f t="shared" si="36"/>
        <v>31.7</v>
      </c>
      <c r="N786" s="3" t="str">
        <f t="shared" si="37"/>
        <v>Liberica</v>
      </c>
      <c r="O786" s="4" t="str">
        <f t="shared" si="38"/>
        <v>Light</v>
      </c>
      <c r="P786">
        <f>_xlfn.XLOOKUP(Orders_Table[[#This Row],[Customer ID]],customers!$A$1:$A$1001,customers!I785:I1785,,0)</f>
        <v>0</v>
      </c>
    </row>
    <row r="787" spans="1:16" x14ac:dyDescent="0.2">
      <c r="A787" s="2" t="s">
        <v>4926</v>
      </c>
      <c r="B787" s="5">
        <v>44362</v>
      </c>
      <c r="C787" s="2" t="s">
        <v>4927</v>
      </c>
      <c r="D787" t="s">
        <v>6168</v>
      </c>
      <c r="E787" s="2">
        <v>1</v>
      </c>
      <c r="F787" s="2">
        <f>_xlfn.XLOOKUP(C787,customers!$A$1:$A$1001,customers!B786:B1786,,0)</f>
        <v>0</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f t="shared" si="36"/>
        <v>22.884999999999998</v>
      </c>
      <c r="N787" s="3" t="str">
        <f t="shared" si="37"/>
        <v>Arabica</v>
      </c>
      <c r="O787" s="4" t="str">
        <f t="shared" si="38"/>
        <v>Dark</v>
      </c>
      <c r="P787">
        <f>_xlfn.XLOOKUP(Orders_Table[[#This Row],[Customer ID]],customers!$A$1:$A$1001,customers!I786:I1786,,0)</f>
        <v>0</v>
      </c>
    </row>
    <row r="788" spans="1:16" x14ac:dyDescent="0.2">
      <c r="A788" s="2" t="s">
        <v>4932</v>
      </c>
      <c r="B788" s="5">
        <v>43888</v>
      </c>
      <c r="C788" s="2" t="s">
        <v>4933</v>
      </c>
      <c r="D788" t="s">
        <v>6185</v>
      </c>
      <c r="E788" s="2">
        <v>1</v>
      </c>
      <c r="F788" s="2">
        <f>_xlfn.XLOOKUP(C788,customers!$A$1:$A$1001,customers!B787:B1787,,0)</f>
        <v>0</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f t="shared" si="36"/>
        <v>27.945</v>
      </c>
      <c r="N788" s="3" t="str">
        <f t="shared" si="37"/>
        <v>Excelsa</v>
      </c>
      <c r="O788" s="4" t="str">
        <f t="shared" si="38"/>
        <v>Dark</v>
      </c>
      <c r="P788">
        <f>_xlfn.XLOOKUP(Orders_Table[[#This Row],[Customer ID]],customers!$A$1:$A$1001,customers!I787:I1787,,0)</f>
        <v>0</v>
      </c>
    </row>
    <row r="789" spans="1:16" x14ac:dyDescent="0.2">
      <c r="A789" s="2" t="s">
        <v>4938</v>
      </c>
      <c r="B789" s="5">
        <v>44305</v>
      </c>
      <c r="C789" s="2" t="s">
        <v>4939</v>
      </c>
      <c r="D789" t="s">
        <v>6141</v>
      </c>
      <c r="E789" s="2">
        <v>6</v>
      </c>
      <c r="F789" s="2">
        <f>_xlfn.XLOOKUP(C789,customers!$A$1:$A$1001,customers!B788:B1788,,0)</f>
        <v>0</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f t="shared" si="36"/>
        <v>82.5</v>
      </c>
      <c r="N789" s="3" t="str">
        <f t="shared" si="37"/>
        <v>Excelsa</v>
      </c>
      <c r="O789" s="4" t="str">
        <f t="shared" si="38"/>
        <v>Medium</v>
      </c>
      <c r="P789">
        <f>_xlfn.XLOOKUP(Orders_Table[[#This Row],[Customer ID]],customers!$A$1:$A$1001,customers!I788:I1788,,0)</f>
        <v>0</v>
      </c>
    </row>
    <row r="790" spans="1:16" x14ac:dyDescent="0.2">
      <c r="A790" s="2" t="s">
        <v>4943</v>
      </c>
      <c r="B790" s="5">
        <v>44771</v>
      </c>
      <c r="C790" s="2" t="s">
        <v>4944</v>
      </c>
      <c r="D790" t="s">
        <v>6151</v>
      </c>
      <c r="E790" s="2">
        <v>2</v>
      </c>
      <c r="F790" s="2">
        <f>_xlfn.XLOOKUP(C790,customers!$A$1:$A$1001,customers!B789:B1789,,0)</f>
        <v>0</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f t="shared" si="36"/>
        <v>45.769999999999996</v>
      </c>
      <c r="N790" s="3" t="str">
        <f t="shared" si="37"/>
        <v>Robusta</v>
      </c>
      <c r="O790" s="4" t="str">
        <f t="shared" si="38"/>
        <v>Medium</v>
      </c>
      <c r="P790">
        <f>_xlfn.XLOOKUP(Orders_Table[[#This Row],[Customer ID]],customers!$A$1:$A$1001,customers!I789:I1789,,0)</f>
        <v>0</v>
      </c>
    </row>
    <row r="791" spans="1:16" x14ac:dyDescent="0.2">
      <c r="A791" s="2" t="s">
        <v>4949</v>
      </c>
      <c r="B791" s="5">
        <v>43485</v>
      </c>
      <c r="C791" s="2" t="s">
        <v>4950</v>
      </c>
      <c r="D791" t="s">
        <v>6140</v>
      </c>
      <c r="E791" s="2">
        <v>6</v>
      </c>
      <c r="F791" s="2">
        <f>_xlfn.XLOOKUP(C791,customers!$A$1:$A$1001,customers!B790:B1790,,0)</f>
        <v>0</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f t="shared" si="36"/>
        <v>77.699999999999989</v>
      </c>
      <c r="N791" s="3" t="str">
        <f t="shared" si="37"/>
        <v>Arabica</v>
      </c>
      <c r="O791" s="4" t="str">
        <f t="shared" si="38"/>
        <v>Light</v>
      </c>
      <c r="P791">
        <f>_xlfn.XLOOKUP(Orders_Table[[#This Row],[Customer ID]],customers!$A$1:$A$1001,customers!I790:I1790,,0)</f>
        <v>0</v>
      </c>
    </row>
    <row r="792" spans="1:16" x14ac:dyDescent="0.2">
      <c r="A792" s="2" t="s">
        <v>4955</v>
      </c>
      <c r="B792" s="5">
        <v>44613</v>
      </c>
      <c r="C792" s="2" t="s">
        <v>4956</v>
      </c>
      <c r="D792" t="s">
        <v>6180</v>
      </c>
      <c r="E792" s="2">
        <v>3</v>
      </c>
      <c r="F792" s="2">
        <f>_xlfn.XLOOKUP(C792,customers!$A$1:$A$1001,customers!B791:B1791,,0)</f>
        <v>0</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f t="shared" si="36"/>
        <v>23.31</v>
      </c>
      <c r="N792" s="3" t="str">
        <f t="shared" si="37"/>
        <v>Arabica</v>
      </c>
      <c r="O792" s="4" t="str">
        <f t="shared" si="38"/>
        <v>Light</v>
      </c>
      <c r="P792">
        <f>_xlfn.XLOOKUP(Orders_Table[[#This Row],[Customer ID]],customers!$A$1:$A$1001,customers!I791:I1791,,0)</f>
        <v>0</v>
      </c>
    </row>
    <row r="793" spans="1:16" x14ac:dyDescent="0.2">
      <c r="A793" s="2" t="s">
        <v>4961</v>
      </c>
      <c r="B793" s="5">
        <v>43954</v>
      </c>
      <c r="C793" s="2" t="s">
        <v>4962</v>
      </c>
      <c r="D793" t="s">
        <v>6145</v>
      </c>
      <c r="E793" s="2">
        <v>5</v>
      </c>
      <c r="F793" s="2">
        <f>_xlfn.XLOOKUP(C793,customers!$A$1:$A$1001,customers!B792:B1792,,0)</f>
        <v>0</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f t="shared" si="36"/>
        <v>23.774999999999999</v>
      </c>
      <c r="N793" s="3" t="str">
        <f t="shared" si="37"/>
        <v>Liberica</v>
      </c>
      <c r="O793" s="4" t="str">
        <f t="shared" si="38"/>
        <v>Light</v>
      </c>
      <c r="P793">
        <f>_xlfn.XLOOKUP(Orders_Table[[#This Row],[Customer ID]],customers!$A$1:$A$1001,customers!I792:I1792,,0)</f>
        <v>0</v>
      </c>
    </row>
    <row r="794" spans="1:16" x14ac:dyDescent="0.2">
      <c r="A794" s="2" t="s">
        <v>4967</v>
      </c>
      <c r="B794" s="5">
        <v>43545</v>
      </c>
      <c r="C794" s="2" t="s">
        <v>4968</v>
      </c>
      <c r="D794" t="s">
        <v>6160</v>
      </c>
      <c r="E794" s="2">
        <v>6</v>
      </c>
      <c r="F794" s="2">
        <f>_xlfn.XLOOKUP(C794,customers!$A$1:$A$1001,customers!B793:B1793,,0)</f>
        <v>0</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f t="shared" si="36"/>
        <v>52.38</v>
      </c>
      <c r="N794" s="3" t="str">
        <f t="shared" si="37"/>
        <v>Liberica</v>
      </c>
      <c r="O794" s="4" t="str">
        <f t="shared" si="38"/>
        <v>Medium</v>
      </c>
      <c r="P794">
        <f>_xlfn.XLOOKUP(Orders_Table[[#This Row],[Customer ID]],customers!$A$1:$A$1001,customers!I793:I1793,,0)</f>
        <v>0</v>
      </c>
    </row>
    <row r="795" spans="1:16" x14ac:dyDescent="0.2">
      <c r="A795" s="2" t="s">
        <v>4973</v>
      </c>
      <c r="B795" s="5">
        <v>43629</v>
      </c>
      <c r="C795" s="2" t="s">
        <v>4974</v>
      </c>
      <c r="D795" t="s">
        <v>6178</v>
      </c>
      <c r="E795" s="2">
        <v>5</v>
      </c>
      <c r="F795" s="2">
        <f>_xlfn.XLOOKUP(C795,customers!$A$1:$A$1001,customers!B794:B1794,,0)</f>
        <v>0</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f t="shared" si="36"/>
        <v>17.924999999999997</v>
      </c>
      <c r="N795" s="3" t="str">
        <f t="shared" si="37"/>
        <v>Robusta</v>
      </c>
      <c r="O795" s="4" t="str">
        <f t="shared" si="38"/>
        <v>Light</v>
      </c>
      <c r="P795">
        <f>_xlfn.XLOOKUP(Orders_Table[[#This Row],[Customer ID]],customers!$A$1:$A$1001,customers!I794:I1794,,0)</f>
        <v>0</v>
      </c>
    </row>
    <row r="796" spans="1:16" x14ac:dyDescent="0.2">
      <c r="A796" s="2" t="s">
        <v>4979</v>
      </c>
      <c r="B796" s="5">
        <v>43987</v>
      </c>
      <c r="C796" s="2" t="s">
        <v>4980</v>
      </c>
      <c r="D796" t="s">
        <v>6182</v>
      </c>
      <c r="E796" s="2">
        <v>5</v>
      </c>
      <c r="F796" s="2">
        <f>_xlfn.XLOOKUP(C796,customers!$A$1:$A$1001,customers!B795:B1795,,0)</f>
        <v>0</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f t="shared" si="36"/>
        <v>148.92499999999998</v>
      </c>
      <c r="N796" s="3" t="str">
        <f t="shared" si="37"/>
        <v>Arabica</v>
      </c>
      <c r="O796" s="4" t="str">
        <f t="shared" si="38"/>
        <v>Light</v>
      </c>
      <c r="P796">
        <f>_xlfn.XLOOKUP(Orders_Table[[#This Row],[Customer ID]],customers!$A$1:$A$1001,customers!I795:I1795,,0)</f>
        <v>0</v>
      </c>
    </row>
    <row r="797" spans="1:16" x14ac:dyDescent="0.2">
      <c r="A797" s="2" t="s">
        <v>4985</v>
      </c>
      <c r="B797" s="5">
        <v>43540</v>
      </c>
      <c r="C797" s="2" t="s">
        <v>4986</v>
      </c>
      <c r="D797" t="s">
        <v>6173</v>
      </c>
      <c r="E797" s="2">
        <v>4</v>
      </c>
      <c r="F797" s="2">
        <f>_xlfn.XLOOKUP(C797,customers!$A$1:$A$1001,customers!B796:B1796,,0)</f>
        <v>0</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f t="shared" si="36"/>
        <v>28.679999999999996</v>
      </c>
      <c r="N797" s="3" t="str">
        <f t="shared" si="37"/>
        <v>Robusta</v>
      </c>
      <c r="O797" s="4" t="str">
        <f t="shared" si="38"/>
        <v>Light</v>
      </c>
      <c r="P797">
        <f>_xlfn.XLOOKUP(Orders_Table[[#This Row],[Customer ID]],customers!$A$1:$A$1001,customers!I796:I1796,,0)</f>
        <v>0</v>
      </c>
    </row>
    <row r="798" spans="1:16" x14ac:dyDescent="0.2">
      <c r="A798" s="2" t="s">
        <v>4991</v>
      </c>
      <c r="B798" s="5">
        <v>44533</v>
      </c>
      <c r="C798" s="2" t="s">
        <v>4992</v>
      </c>
      <c r="D798" t="s">
        <v>6161</v>
      </c>
      <c r="E798" s="2">
        <v>1</v>
      </c>
      <c r="F798" s="2">
        <f>_xlfn.XLOOKUP(C798,customers!$A$1:$A$1001,customers!B797:B1797,,0)</f>
        <v>0</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f t="shared" si="36"/>
        <v>9.51</v>
      </c>
      <c r="N798" s="3" t="str">
        <f t="shared" si="37"/>
        <v>Liberica</v>
      </c>
      <c r="O798" s="4" t="str">
        <f t="shared" si="38"/>
        <v>Light</v>
      </c>
      <c r="P798">
        <f>_xlfn.XLOOKUP(Orders_Table[[#This Row],[Customer ID]],customers!$A$1:$A$1001,customers!I797:I1797,,0)</f>
        <v>0</v>
      </c>
    </row>
    <row r="799" spans="1:16" x14ac:dyDescent="0.2">
      <c r="A799" s="2" t="s">
        <v>4996</v>
      </c>
      <c r="B799" s="5">
        <v>44751</v>
      </c>
      <c r="C799" s="2" t="s">
        <v>4997</v>
      </c>
      <c r="D799" t="s">
        <v>6180</v>
      </c>
      <c r="E799" s="2">
        <v>4</v>
      </c>
      <c r="F799" s="2">
        <f>_xlfn.XLOOKUP(C799,customers!$A$1:$A$1001,customers!B798:B1798,,0)</f>
        <v>0</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f t="shared" si="36"/>
        <v>31.08</v>
      </c>
      <c r="N799" s="3" t="str">
        <f t="shared" si="37"/>
        <v>Arabica</v>
      </c>
      <c r="O799" s="4" t="str">
        <f t="shared" si="38"/>
        <v>Light</v>
      </c>
      <c r="P799">
        <f>_xlfn.XLOOKUP(Orders_Table[[#This Row],[Customer ID]],customers!$A$1:$A$1001,customers!I798:I1798,,0)</f>
        <v>0</v>
      </c>
    </row>
    <row r="800" spans="1:16" x14ac:dyDescent="0.2">
      <c r="A800" s="2" t="s">
        <v>5002</v>
      </c>
      <c r="B800" s="5">
        <v>43950</v>
      </c>
      <c r="C800" s="2" t="s">
        <v>5003</v>
      </c>
      <c r="D800" t="s">
        <v>6163</v>
      </c>
      <c r="E800" s="2">
        <v>3</v>
      </c>
      <c r="F800" s="2">
        <f>_xlfn.XLOOKUP(C800,customers!$A$1:$A$1001,customers!B799:B1799,,0)</f>
        <v>0</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f t="shared" si="36"/>
        <v>8.0549999999999997</v>
      </c>
      <c r="N800" s="3" t="str">
        <f t="shared" si="37"/>
        <v>Robusta</v>
      </c>
      <c r="O800" s="4" t="str">
        <f t="shared" si="38"/>
        <v>Dark</v>
      </c>
      <c r="P800">
        <f>_xlfn.XLOOKUP(Orders_Table[[#This Row],[Customer ID]],customers!$A$1:$A$1001,customers!I799:I1799,,0)</f>
        <v>0</v>
      </c>
    </row>
    <row r="801" spans="1:16" x14ac:dyDescent="0.2">
      <c r="A801" s="2" t="s">
        <v>5008</v>
      </c>
      <c r="B801" s="5">
        <v>44588</v>
      </c>
      <c r="C801" s="2" t="s">
        <v>5009</v>
      </c>
      <c r="D801" t="s">
        <v>6183</v>
      </c>
      <c r="E801" s="2">
        <v>3</v>
      </c>
      <c r="F801" s="2">
        <f>_xlfn.XLOOKUP(C801,customers!$A$1:$A$1001,customers!B800:B1800,,0)</f>
        <v>0</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f t="shared" si="36"/>
        <v>36.450000000000003</v>
      </c>
      <c r="N801" s="3" t="str">
        <f t="shared" si="37"/>
        <v>Excelsa</v>
      </c>
      <c r="O801" s="4" t="str">
        <f t="shared" si="38"/>
        <v>Dark</v>
      </c>
      <c r="P801">
        <f>_xlfn.XLOOKUP(Orders_Table[[#This Row],[Customer ID]],customers!$A$1:$A$1001,customers!I800:I1800,,0)</f>
        <v>0</v>
      </c>
    </row>
    <row r="802" spans="1:16" x14ac:dyDescent="0.2">
      <c r="A802" s="2" t="s">
        <v>5012</v>
      </c>
      <c r="B802" s="5">
        <v>44240</v>
      </c>
      <c r="C802" s="2" t="s">
        <v>5013</v>
      </c>
      <c r="D802" t="s">
        <v>6163</v>
      </c>
      <c r="E802" s="2">
        <v>6</v>
      </c>
      <c r="F802" s="2">
        <f>_xlfn.XLOOKUP(C802,customers!$A$1:$A$1001,customers!B801:B1801,,0)</f>
        <v>0</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f t="shared" si="36"/>
        <v>16.11</v>
      </c>
      <c r="N802" s="3" t="str">
        <f t="shared" si="37"/>
        <v>Robusta</v>
      </c>
      <c r="O802" s="4" t="str">
        <f t="shared" si="38"/>
        <v>Dark</v>
      </c>
      <c r="P802">
        <f>_xlfn.XLOOKUP(Orders_Table[[#This Row],[Customer ID]],customers!$A$1:$A$1001,customers!I801:I1801,,0)</f>
        <v>0</v>
      </c>
    </row>
    <row r="803" spans="1:16" x14ac:dyDescent="0.2">
      <c r="A803" s="2" t="s">
        <v>5018</v>
      </c>
      <c r="B803" s="5">
        <v>44025</v>
      </c>
      <c r="C803" s="2" t="s">
        <v>5019</v>
      </c>
      <c r="D803" t="s">
        <v>6149</v>
      </c>
      <c r="E803" s="2">
        <v>2</v>
      </c>
      <c r="F803" s="2">
        <f>_xlfn.XLOOKUP(C803,customers!$A$1:$A$1001,customers!B802:B1802,,0)</f>
        <v>0</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f t="shared" si="36"/>
        <v>41.169999999999995</v>
      </c>
      <c r="N803" s="3" t="str">
        <f t="shared" si="37"/>
        <v>Robusta</v>
      </c>
      <c r="O803" s="4" t="str">
        <f t="shared" si="38"/>
        <v>Dark</v>
      </c>
      <c r="P803">
        <f>_xlfn.XLOOKUP(Orders_Table[[#This Row],[Customer ID]],customers!$A$1:$A$1001,customers!I802:I1802,,0)</f>
        <v>0</v>
      </c>
    </row>
    <row r="804" spans="1:16" x14ac:dyDescent="0.2">
      <c r="A804" s="2" t="s">
        <v>5024</v>
      </c>
      <c r="B804" s="5">
        <v>43902</v>
      </c>
      <c r="C804" s="2" t="s">
        <v>5025</v>
      </c>
      <c r="D804" t="s">
        <v>6163</v>
      </c>
      <c r="E804" s="2">
        <v>4</v>
      </c>
      <c r="F804" s="2">
        <f>_xlfn.XLOOKUP(C804,customers!$A$1:$A$1001,customers!B803:B1803,,0)</f>
        <v>0</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f t="shared" si="36"/>
        <v>10.739999999999998</v>
      </c>
      <c r="N804" s="3" t="str">
        <f t="shared" si="37"/>
        <v>Robusta</v>
      </c>
      <c r="O804" s="4" t="str">
        <f t="shared" si="38"/>
        <v>Dark</v>
      </c>
      <c r="P804">
        <f>_xlfn.XLOOKUP(Orders_Table[[#This Row],[Customer ID]],customers!$A$1:$A$1001,customers!I803:I1803,,0)</f>
        <v>0</v>
      </c>
    </row>
    <row r="805" spans="1:16" x14ac:dyDescent="0.2">
      <c r="A805" s="2" t="s">
        <v>5030</v>
      </c>
      <c r="B805" s="5">
        <v>43955</v>
      </c>
      <c r="C805" s="2" t="s">
        <v>5031</v>
      </c>
      <c r="D805" t="s">
        <v>6166</v>
      </c>
      <c r="E805" s="2">
        <v>4</v>
      </c>
      <c r="F805" s="2">
        <f>_xlfn.XLOOKUP(C805,customers!$A$1:$A$1001,customers!B804:B1804,,0)</f>
        <v>0</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f t="shared" si="36"/>
        <v>126.49999999999999</v>
      </c>
      <c r="N805" s="3" t="str">
        <f t="shared" si="37"/>
        <v>Excelsa</v>
      </c>
      <c r="O805" s="4" t="str">
        <f t="shared" si="38"/>
        <v>Medium</v>
      </c>
      <c r="P805">
        <f>_xlfn.XLOOKUP(Orders_Table[[#This Row],[Customer ID]],customers!$A$1:$A$1001,customers!I804:I1804,,0)</f>
        <v>0</v>
      </c>
    </row>
    <row r="806" spans="1:16" x14ac:dyDescent="0.2">
      <c r="A806" s="2" t="s">
        <v>5035</v>
      </c>
      <c r="B806" s="5">
        <v>44289</v>
      </c>
      <c r="C806" s="2" t="s">
        <v>5036</v>
      </c>
      <c r="D806" t="s">
        <v>6179</v>
      </c>
      <c r="E806" s="2">
        <v>2</v>
      </c>
      <c r="F806" s="2">
        <f>_xlfn.XLOOKUP(C806,customers!$A$1:$A$1001,customers!B805:B1805,,0)</f>
        <v>0</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f t="shared" si="36"/>
        <v>23.9</v>
      </c>
      <c r="N806" s="3" t="str">
        <f t="shared" si="37"/>
        <v>Robusta</v>
      </c>
      <c r="O806" s="4" t="str">
        <f t="shared" si="38"/>
        <v>Light</v>
      </c>
      <c r="P806">
        <f>_xlfn.XLOOKUP(Orders_Table[[#This Row],[Customer ID]],customers!$A$1:$A$1001,customers!I805:I1805,,0)</f>
        <v>0</v>
      </c>
    </row>
    <row r="807" spans="1:16" x14ac:dyDescent="0.2">
      <c r="A807" s="2" t="s">
        <v>5040</v>
      </c>
      <c r="B807" s="5">
        <v>44713</v>
      </c>
      <c r="C807" s="2" t="s">
        <v>5041</v>
      </c>
      <c r="D807" t="s">
        <v>6146</v>
      </c>
      <c r="E807" s="2">
        <v>1</v>
      </c>
      <c r="F807" s="2">
        <f>_xlfn.XLOOKUP(C807,customers!$A$1:$A$1001,customers!B806:B1806,,0)</f>
        <v>0</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f t="shared" si="36"/>
        <v>5.97</v>
      </c>
      <c r="N807" s="3" t="str">
        <f t="shared" si="37"/>
        <v>Robusta</v>
      </c>
      <c r="O807" s="4" t="str">
        <f t="shared" si="38"/>
        <v>Medium</v>
      </c>
      <c r="P807">
        <f>_xlfn.XLOOKUP(Orders_Table[[#This Row],[Customer ID]],customers!$A$1:$A$1001,customers!I806:I1806,,0)</f>
        <v>0</v>
      </c>
    </row>
    <row r="808" spans="1:16" x14ac:dyDescent="0.2">
      <c r="A808" s="2" t="s">
        <v>5046</v>
      </c>
      <c r="B808" s="5">
        <v>44241</v>
      </c>
      <c r="C808" s="2" t="s">
        <v>5047</v>
      </c>
      <c r="D808" t="s">
        <v>6150</v>
      </c>
      <c r="E808" s="2">
        <v>2</v>
      </c>
      <c r="F808" s="2">
        <f>_xlfn.XLOOKUP(C808,customers!$A$1:$A$1001,customers!B807:B1807,,0)</f>
        <v>0</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f t="shared" si="36"/>
        <v>7.77</v>
      </c>
      <c r="N808" s="3" t="str">
        <f t="shared" si="37"/>
        <v>Liberica</v>
      </c>
      <c r="O808" s="4" t="str">
        <f t="shared" si="38"/>
        <v>Dark</v>
      </c>
      <c r="P808">
        <f>_xlfn.XLOOKUP(Orders_Table[[#This Row],[Customer ID]],customers!$A$1:$A$1001,customers!I807:I1807,,0)</f>
        <v>0</v>
      </c>
    </row>
    <row r="809" spans="1:16" x14ac:dyDescent="0.2">
      <c r="A809" s="2" t="s">
        <v>5050</v>
      </c>
      <c r="B809" s="5">
        <v>44543</v>
      </c>
      <c r="C809" s="2" t="s">
        <v>5051</v>
      </c>
      <c r="D809" t="s">
        <v>6169</v>
      </c>
      <c r="E809" s="2">
        <v>3</v>
      </c>
      <c r="F809" s="2">
        <f>_xlfn.XLOOKUP(C809,customers!$A$1:$A$1001,customers!B808:B1808,,0)</f>
        <v>0</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f t="shared" si="36"/>
        <v>23.31</v>
      </c>
      <c r="N809" s="3" t="str">
        <f t="shared" si="37"/>
        <v>Liberica</v>
      </c>
      <c r="O809" s="4" t="str">
        <f t="shared" si="38"/>
        <v>Dark</v>
      </c>
      <c r="P809">
        <f>_xlfn.XLOOKUP(Orders_Table[[#This Row],[Customer ID]],customers!$A$1:$A$1001,customers!I808:I1808,,0)</f>
        <v>0</v>
      </c>
    </row>
    <row r="810" spans="1:16" x14ac:dyDescent="0.2">
      <c r="A810" s="2" t="s">
        <v>5056</v>
      </c>
      <c r="B810" s="5">
        <v>43868</v>
      </c>
      <c r="C810" s="2" t="s">
        <v>5113</v>
      </c>
      <c r="D810" t="s">
        <v>6142</v>
      </c>
      <c r="E810" s="2">
        <v>5</v>
      </c>
      <c r="F810" s="2">
        <f>_xlfn.XLOOKUP(C810,customers!$A$1:$A$1001,customers!B809:B1809,,0)</f>
        <v>0</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f t="shared" si="36"/>
        <v>137.42499999999998</v>
      </c>
      <c r="N810" s="3" t="str">
        <f t="shared" si="37"/>
        <v>Robusta</v>
      </c>
      <c r="O810" s="4" t="str">
        <f t="shared" si="38"/>
        <v>Light</v>
      </c>
      <c r="P810">
        <f>_xlfn.XLOOKUP(Orders_Table[[#This Row],[Customer ID]],customers!$A$1:$A$1001,customers!I809:I1809,,0)</f>
        <v>0</v>
      </c>
    </row>
    <row r="811" spans="1:16" x14ac:dyDescent="0.2">
      <c r="A811" s="2" t="s">
        <v>5062</v>
      </c>
      <c r="B811" s="5">
        <v>44235</v>
      </c>
      <c r="C811" s="2" t="s">
        <v>5063</v>
      </c>
      <c r="D811" t="s">
        <v>6163</v>
      </c>
      <c r="E811" s="2">
        <v>3</v>
      </c>
      <c r="F811" s="2">
        <f>_xlfn.XLOOKUP(C811,customers!$A$1:$A$1001,customers!B810:B1810,,0)</f>
        <v>0</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f t="shared" si="36"/>
        <v>8.0549999999999997</v>
      </c>
      <c r="N811" s="3" t="str">
        <f t="shared" si="37"/>
        <v>Robusta</v>
      </c>
      <c r="O811" s="4" t="str">
        <f t="shared" si="38"/>
        <v>Dark</v>
      </c>
      <c r="P811">
        <f>_xlfn.XLOOKUP(Orders_Table[[#This Row],[Customer ID]],customers!$A$1:$A$1001,customers!I810:I1810,,0)</f>
        <v>0</v>
      </c>
    </row>
    <row r="812" spans="1:16" x14ac:dyDescent="0.2">
      <c r="A812" s="2" t="s">
        <v>5067</v>
      </c>
      <c r="B812" s="5">
        <v>44054</v>
      </c>
      <c r="C812" s="2" t="s">
        <v>5068</v>
      </c>
      <c r="D812" t="s">
        <v>6161</v>
      </c>
      <c r="E812" s="2">
        <v>3</v>
      </c>
      <c r="F812" s="2">
        <f>_xlfn.XLOOKUP(C812,customers!$A$1:$A$1001,customers!B811:B1811,,0)</f>
        <v>0</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f t="shared" si="36"/>
        <v>28.53</v>
      </c>
      <c r="N812" s="3" t="str">
        <f t="shared" si="37"/>
        <v>Liberica</v>
      </c>
      <c r="O812" s="4" t="str">
        <f t="shared" si="38"/>
        <v>Light</v>
      </c>
      <c r="P812">
        <f>_xlfn.XLOOKUP(Orders_Table[[#This Row],[Customer ID]],customers!$A$1:$A$1001,customers!I811:I1811,,0)</f>
        <v>0</v>
      </c>
    </row>
    <row r="813" spans="1:16" x14ac:dyDescent="0.2">
      <c r="A813" s="2" t="s">
        <v>5073</v>
      </c>
      <c r="B813" s="5">
        <v>44114</v>
      </c>
      <c r="C813" s="2" t="s">
        <v>5074</v>
      </c>
      <c r="D813" t="s">
        <v>6155</v>
      </c>
      <c r="E813" s="2">
        <v>6</v>
      </c>
      <c r="F813" s="2">
        <f>_xlfn.XLOOKUP(C813,customers!$A$1:$A$1001,customers!B812:B1812,,0)</f>
        <v>0</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f t="shared" si="36"/>
        <v>67.5</v>
      </c>
      <c r="N813" s="3" t="str">
        <f t="shared" si="37"/>
        <v>Arabica</v>
      </c>
      <c r="O813" s="4" t="str">
        <f t="shared" si="38"/>
        <v>Medium</v>
      </c>
      <c r="P813">
        <f>_xlfn.XLOOKUP(Orders_Table[[#This Row],[Customer ID]],customers!$A$1:$A$1001,customers!I812:I1812,,0)</f>
        <v>0</v>
      </c>
    </row>
    <row r="814" spans="1:16" x14ac:dyDescent="0.2">
      <c r="A814" s="2" t="s">
        <v>5073</v>
      </c>
      <c r="B814" s="5">
        <v>44114</v>
      </c>
      <c r="C814" s="2" t="s">
        <v>5074</v>
      </c>
      <c r="D814" t="s">
        <v>6165</v>
      </c>
      <c r="E814" s="2">
        <v>6</v>
      </c>
      <c r="F814" s="2">
        <f>_xlfn.XLOOKUP(C814,customers!$A$1:$A$1001,customers!B813:B1813,,0)</f>
        <v>0</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f t="shared" si="36"/>
        <v>178.70999999999998</v>
      </c>
      <c r="N814" s="3" t="str">
        <f t="shared" si="37"/>
        <v>Liberica</v>
      </c>
      <c r="O814" s="4" t="str">
        <f t="shared" si="38"/>
        <v>Dark</v>
      </c>
      <c r="P814">
        <f>_xlfn.XLOOKUP(Orders_Table[[#This Row],[Customer ID]],customers!$A$1:$A$1001,customers!I813:I1813,,0)</f>
        <v>0</v>
      </c>
    </row>
    <row r="815" spans="1:16" x14ac:dyDescent="0.2">
      <c r="A815" s="2" t="s">
        <v>5084</v>
      </c>
      <c r="B815" s="5">
        <v>44173</v>
      </c>
      <c r="C815" s="2" t="s">
        <v>5085</v>
      </c>
      <c r="D815" t="s">
        <v>6166</v>
      </c>
      <c r="E815" s="2">
        <v>1</v>
      </c>
      <c r="F815" s="2">
        <f>_xlfn.XLOOKUP(C815,customers!$A$1:$A$1001,customers!B814:B1814,,0)</f>
        <v>0</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f t="shared" si="36"/>
        <v>31.624999999999996</v>
      </c>
      <c r="N815" s="3" t="str">
        <f t="shared" si="37"/>
        <v>Excelsa</v>
      </c>
      <c r="O815" s="4" t="str">
        <f t="shared" si="38"/>
        <v>Medium</v>
      </c>
      <c r="P815">
        <f>_xlfn.XLOOKUP(Orders_Table[[#This Row],[Customer ID]],customers!$A$1:$A$1001,customers!I814:I1814,,0)</f>
        <v>0</v>
      </c>
    </row>
    <row r="816" spans="1:16" x14ac:dyDescent="0.2">
      <c r="A816" s="2" t="s">
        <v>5090</v>
      </c>
      <c r="B816" s="5">
        <v>43573</v>
      </c>
      <c r="C816" s="2" t="s">
        <v>5091</v>
      </c>
      <c r="D816" t="s">
        <v>6184</v>
      </c>
      <c r="E816" s="2">
        <v>2</v>
      </c>
      <c r="F816" s="2">
        <f>_xlfn.XLOOKUP(C816,customers!$A$1:$A$1001,customers!B815:B1815,,0)</f>
        <v>0</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f t="shared" si="36"/>
        <v>8.91</v>
      </c>
      <c r="N816" s="3" t="str">
        <f t="shared" si="37"/>
        <v>Excelsa</v>
      </c>
      <c r="O816" s="4" t="str">
        <f t="shared" si="38"/>
        <v>Light</v>
      </c>
      <c r="P816">
        <f>_xlfn.XLOOKUP(Orders_Table[[#This Row],[Customer ID]],customers!$A$1:$A$1001,customers!I815:I1815,,0)</f>
        <v>0</v>
      </c>
    </row>
    <row r="817" spans="1:16" x14ac:dyDescent="0.2">
      <c r="A817" s="2" t="s">
        <v>5096</v>
      </c>
      <c r="B817" s="5">
        <v>44200</v>
      </c>
      <c r="C817" s="2" t="s">
        <v>5097</v>
      </c>
      <c r="D817" t="s">
        <v>6146</v>
      </c>
      <c r="E817" s="2">
        <v>6</v>
      </c>
      <c r="F817" s="2">
        <f>_xlfn.XLOOKUP(C817,customers!$A$1:$A$1001,customers!B816:B1816,,0)</f>
        <v>0</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f t="shared" si="36"/>
        <v>35.82</v>
      </c>
      <c r="N817" s="3" t="str">
        <f t="shared" si="37"/>
        <v>Robusta</v>
      </c>
      <c r="O817" s="4" t="str">
        <f t="shared" si="38"/>
        <v>Medium</v>
      </c>
      <c r="P817">
        <f>_xlfn.XLOOKUP(Orders_Table[[#This Row],[Customer ID]],customers!$A$1:$A$1001,customers!I816:I1816,,0)</f>
        <v>0</v>
      </c>
    </row>
    <row r="818" spans="1:16" x14ac:dyDescent="0.2">
      <c r="A818" s="2" t="s">
        <v>5102</v>
      </c>
      <c r="B818" s="5">
        <v>43534</v>
      </c>
      <c r="C818" s="2" t="s">
        <v>5103</v>
      </c>
      <c r="D818" t="s">
        <v>6161</v>
      </c>
      <c r="E818" s="2">
        <v>4</v>
      </c>
      <c r="F818" s="2">
        <f>_xlfn.XLOOKUP(C818,customers!$A$1:$A$1001,customers!B817:B1817,,0)</f>
        <v>0</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f t="shared" si="36"/>
        <v>38.04</v>
      </c>
      <c r="N818" s="3" t="str">
        <f t="shared" si="37"/>
        <v>Liberica</v>
      </c>
      <c r="O818" s="4" t="str">
        <f t="shared" si="38"/>
        <v>Light</v>
      </c>
      <c r="P818">
        <f>_xlfn.XLOOKUP(Orders_Table[[#This Row],[Customer ID]],customers!$A$1:$A$1001,customers!I817:I1817,,0)</f>
        <v>0</v>
      </c>
    </row>
    <row r="819" spans="1:16" x14ac:dyDescent="0.2">
      <c r="A819" s="2" t="s">
        <v>5107</v>
      </c>
      <c r="B819" s="5">
        <v>43798</v>
      </c>
      <c r="C819" s="2" t="s">
        <v>5108</v>
      </c>
      <c r="D819" t="s">
        <v>6169</v>
      </c>
      <c r="E819" s="2">
        <v>2</v>
      </c>
      <c r="F819" s="2">
        <f>_xlfn.XLOOKUP(C819,customers!$A$1:$A$1001,customers!B818:B1818,,0)</f>
        <v>0</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f t="shared" si="36"/>
        <v>15.54</v>
      </c>
      <c r="N819" s="3" t="str">
        <f t="shared" si="37"/>
        <v>Liberica</v>
      </c>
      <c r="O819" s="4" t="str">
        <f t="shared" si="38"/>
        <v>Dark</v>
      </c>
      <c r="P819">
        <f>_xlfn.XLOOKUP(Orders_Table[[#This Row],[Customer ID]],customers!$A$1:$A$1001,customers!I818:I1818,,0)</f>
        <v>0</v>
      </c>
    </row>
    <row r="820" spans="1:16" x14ac:dyDescent="0.2">
      <c r="A820" s="2" t="s">
        <v>5112</v>
      </c>
      <c r="B820" s="5">
        <v>44761</v>
      </c>
      <c r="C820" s="2" t="s">
        <v>5113</v>
      </c>
      <c r="D820" t="s">
        <v>6170</v>
      </c>
      <c r="E820" s="2">
        <v>5</v>
      </c>
      <c r="F820" s="2">
        <f>_xlfn.XLOOKUP(C820,customers!$A$1:$A$1001,customers!B819:B1819,,0)</f>
        <v>0</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f t="shared" si="36"/>
        <v>79.25</v>
      </c>
      <c r="N820" s="3" t="str">
        <f t="shared" si="37"/>
        <v>Liberica</v>
      </c>
      <c r="O820" s="4" t="str">
        <f t="shared" si="38"/>
        <v>Light</v>
      </c>
      <c r="P820">
        <f>_xlfn.XLOOKUP(Orders_Table[[#This Row],[Customer ID]],customers!$A$1:$A$1001,customers!I819:I1819,,0)</f>
        <v>0</v>
      </c>
    </row>
    <row r="821" spans="1:16" x14ac:dyDescent="0.2">
      <c r="A821" s="2" t="s">
        <v>5117</v>
      </c>
      <c r="B821" s="5">
        <v>44008</v>
      </c>
      <c r="C821" s="2" t="s">
        <v>5118</v>
      </c>
      <c r="D821" t="s">
        <v>6145</v>
      </c>
      <c r="E821" s="2">
        <v>1</v>
      </c>
      <c r="F821" s="2">
        <f>_xlfn.XLOOKUP(C821,customers!$A$1:$A$1001,customers!B820:B1820,,0)</f>
        <v>0</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f t="shared" si="36"/>
        <v>4.7549999999999999</v>
      </c>
      <c r="N821" s="3" t="str">
        <f t="shared" si="37"/>
        <v>Liberica</v>
      </c>
      <c r="O821" s="4" t="str">
        <f t="shared" si="38"/>
        <v>Light</v>
      </c>
      <c r="P821">
        <f>_xlfn.XLOOKUP(Orders_Table[[#This Row],[Customer ID]],customers!$A$1:$A$1001,customers!I820:I1820,,0)</f>
        <v>0</v>
      </c>
    </row>
    <row r="822" spans="1:16" x14ac:dyDescent="0.2">
      <c r="A822" s="2" t="s">
        <v>5123</v>
      </c>
      <c r="B822" s="5">
        <v>43510</v>
      </c>
      <c r="C822" s="2" t="s">
        <v>5124</v>
      </c>
      <c r="D822" t="s">
        <v>6141</v>
      </c>
      <c r="E822" s="2">
        <v>4</v>
      </c>
      <c r="F822" s="2">
        <f>_xlfn.XLOOKUP(C822,customers!$A$1:$A$1001,customers!B821:B1821,,0)</f>
        <v>0</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f t="shared" si="36"/>
        <v>55</v>
      </c>
      <c r="N822" s="3" t="str">
        <f t="shared" si="37"/>
        <v>Excelsa</v>
      </c>
      <c r="O822" s="4" t="str">
        <f t="shared" si="38"/>
        <v>Medium</v>
      </c>
      <c r="P822">
        <f>_xlfn.XLOOKUP(Orders_Table[[#This Row],[Customer ID]],customers!$A$1:$A$1001,customers!I821:I1821,,0)</f>
        <v>0</v>
      </c>
    </row>
    <row r="823" spans="1:16" x14ac:dyDescent="0.2">
      <c r="A823" s="2" t="s">
        <v>5129</v>
      </c>
      <c r="B823" s="5">
        <v>44144</v>
      </c>
      <c r="C823" s="2" t="s">
        <v>5130</v>
      </c>
      <c r="D823" t="s">
        <v>6172</v>
      </c>
      <c r="E823" s="2">
        <v>5</v>
      </c>
      <c r="F823" s="2">
        <f>_xlfn.XLOOKUP(C823,customers!$A$1:$A$1001,customers!B822:B1822,,0)</f>
        <v>0</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f t="shared" si="36"/>
        <v>26.849999999999994</v>
      </c>
      <c r="N823" s="3" t="str">
        <f t="shared" si="37"/>
        <v>Robusta</v>
      </c>
      <c r="O823" s="4" t="str">
        <f t="shared" si="38"/>
        <v>Dark</v>
      </c>
      <c r="P823">
        <f>_xlfn.XLOOKUP(Orders_Table[[#This Row],[Customer ID]],customers!$A$1:$A$1001,customers!I822:I1822,,0)</f>
        <v>0</v>
      </c>
    </row>
    <row r="824" spans="1:16" x14ac:dyDescent="0.2">
      <c r="A824" s="2" t="s">
        <v>5135</v>
      </c>
      <c r="B824" s="5">
        <v>43585</v>
      </c>
      <c r="C824" s="2" t="s">
        <v>5136</v>
      </c>
      <c r="D824" t="s">
        <v>6148</v>
      </c>
      <c r="E824" s="2">
        <v>4</v>
      </c>
      <c r="F824" s="2">
        <f>_xlfn.XLOOKUP(C824,customers!$A$1:$A$1001,customers!B823:B1823,,0)</f>
        <v>0</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f t="shared" si="36"/>
        <v>136.61999999999998</v>
      </c>
      <c r="N824" s="3" t="str">
        <f t="shared" si="37"/>
        <v>Excelsa</v>
      </c>
      <c r="O824" s="4" t="str">
        <f t="shared" si="38"/>
        <v>Light</v>
      </c>
      <c r="P824">
        <f>_xlfn.XLOOKUP(Orders_Table[[#This Row],[Customer ID]],customers!$A$1:$A$1001,customers!I823:I1823,,0)</f>
        <v>0</v>
      </c>
    </row>
    <row r="825" spans="1:16" x14ac:dyDescent="0.2">
      <c r="A825" s="2" t="s">
        <v>5141</v>
      </c>
      <c r="B825" s="5">
        <v>44134</v>
      </c>
      <c r="C825" s="2" t="s">
        <v>5142</v>
      </c>
      <c r="D825" t="s">
        <v>6170</v>
      </c>
      <c r="E825" s="2">
        <v>3</v>
      </c>
      <c r="F825" s="2">
        <f>_xlfn.XLOOKUP(C825,customers!$A$1:$A$1001,customers!B824:B1824,,0)</f>
        <v>0</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f t="shared" si="36"/>
        <v>47.55</v>
      </c>
      <c r="N825" s="3" t="str">
        <f t="shared" si="37"/>
        <v>Liberica</v>
      </c>
      <c r="O825" s="4" t="str">
        <f t="shared" si="38"/>
        <v>Light</v>
      </c>
      <c r="P825">
        <f>_xlfn.XLOOKUP(Orders_Table[[#This Row],[Customer ID]],customers!$A$1:$A$1001,customers!I824:I1824,,0)</f>
        <v>0</v>
      </c>
    </row>
    <row r="826" spans="1:16" x14ac:dyDescent="0.2">
      <c r="A826" s="2" t="s">
        <v>5147</v>
      </c>
      <c r="B826" s="5">
        <v>43781</v>
      </c>
      <c r="C826" s="2" t="s">
        <v>5148</v>
      </c>
      <c r="D826" t="s">
        <v>6152</v>
      </c>
      <c r="E826" s="2">
        <v>5</v>
      </c>
      <c r="F826" s="2">
        <f>_xlfn.XLOOKUP(C826,customers!$A$1:$A$1001,customers!B825:B1825,,0)</f>
        <v>0</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f t="shared" si="36"/>
        <v>16.875</v>
      </c>
      <c r="N826" s="3" t="str">
        <f t="shared" si="37"/>
        <v>Arabica</v>
      </c>
      <c r="O826" s="4" t="str">
        <f t="shared" si="38"/>
        <v>Medium</v>
      </c>
      <c r="P826">
        <f>_xlfn.XLOOKUP(Orders_Table[[#This Row],[Customer ID]],customers!$A$1:$A$1001,customers!I825:I1825,,0)</f>
        <v>0</v>
      </c>
    </row>
    <row r="827" spans="1:16" x14ac:dyDescent="0.2">
      <c r="A827" s="2" t="s">
        <v>5152</v>
      </c>
      <c r="B827" s="5">
        <v>44603</v>
      </c>
      <c r="C827" s="2" t="s">
        <v>5188</v>
      </c>
      <c r="D827" t="s">
        <v>6147</v>
      </c>
      <c r="E827" s="2">
        <v>3</v>
      </c>
      <c r="F827" s="2">
        <f>_xlfn.XLOOKUP(C827,customers!$A$1:$A$1001,customers!B826:B1826,,0)</f>
        <v>0</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f t="shared" si="36"/>
        <v>29.849999999999998</v>
      </c>
      <c r="N827" s="3" t="str">
        <f t="shared" si="37"/>
        <v>Arabica</v>
      </c>
      <c r="O827" s="4" t="str">
        <f t="shared" si="38"/>
        <v>Dark</v>
      </c>
      <c r="P827">
        <f>_xlfn.XLOOKUP(Orders_Table[[#This Row],[Customer ID]],customers!$A$1:$A$1001,customers!I826:I1826,,0)</f>
        <v>0</v>
      </c>
    </row>
    <row r="828" spans="1:16" x14ac:dyDescent="0.2">
      <c r="A828" s="2" t="s">
        <v>5158</v>
      </c>
      <c r="B828" s="5">
        <v>44283</v>
      </c>
      <c r="C828" s="2" t="s">
        <v>5159</v>
      </c>
      <c r="D828" t="s">
        <v>6139</v>
      </c>
      <c r="E828" s="2">
        <v>5</v>
      </c>
      <c r="F828" s="2">
        <f>_xlfn.XLOOKUP(C828,customers!$A$1:$A$1001,customers!B827:B1827,,0)</f>
        <v>0</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f t="shared" si="36"/>
        <v>41.25</v>
      </c>
      <c r="N828" s="3" t="str">
        <f t="shared" si="37"/>
        <v>Excelsa</v>
      </c>
      <c r="O828" s="4" t="str">
        <f t="shared" si="38"/>
        <v>Medium</v>
      </c>
      <c r="P828">
        <f>_xlfn.XLOOKUP(Orders_Table[[#This Row],[Customer ID]],customers!$A$1:$A$1001,customers!I827:I1827,,0)</f>
        <v>0</v>
      </c>
    </row>
    <row r="829" spans="1:16" x14ac:dyDescent="0.2">
      <c r="A829" s="2" t="s">
        <v>5164</v>
      </c>
      <c r="B829" s="5">
        <v>44540</v>
      </c>
      <c r="C829" s="2" t="s">
        <v>5165</v>
      </c>
      <c r="D829" t="s">
        <v>6156</v>
      </c>
      <c r="E829" s="2">
        <v>5</v>
      </c>
      <c r="F829" s="2">
        <f>_xlfn.XLOOKUP(C829,customers!$A$1:$A$1001,customers!B828:B1828,,0)</f>
        <v>0</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f t="shared" si="36"/>
        <v>20.625</v>
      </c>
      <c r="N829" s="3" t="str">
        <f t="shared" si="37"/>
        <v>Excelsa</v>
      </c>
      <c r="O829" s="4" t="str">
        <f t="shared" si="38"/>
        <v>Medium</v>
      </c>
      <c r="P829">
        <f>_xlfn.XLOOKUP(Orders_Table[[#This Row],[Customer ID]],customers!$A$1:$A$1001,customers!I828:I1828,,0)</f>
        <v>0</v>
      </c>
    </row>
    <row r="830" spans="1:16" x14ac:dyDescent="0.2">
      <c r="A830" s="2" t="s">
        <v>5170</v>
      </c>
      <c r="B830" s="5">
        <v>44505</v>
      </c>
      <c r="C830" s="2" t="s">
        <v>5171</v>
      </c>
      <c r="D830" t="s">
        <v>6168</v>
      </c>
      <c r="E830" s="2">
        <v>6</v>
      </c>
      <c r="F830" s="2">
        <f>_xlfn.XLOOKUP(C830,customers!$A$1:$A$1001,customers!B829:B1829,,0)</f>
        <v>0</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f t="shared" si="36"/>
        <v>137.31</v>
      </c>
      <c r="N830" s="3" t="str">
        <f t="shared" si="37"/>
        <v>Arabica</v>
      </c>
      <c r="O830" s="4" t="str">
        <f t="shared" si="38"/>
        <v>Dark</v>
      </c>
      <c r="P830">
        <f>_xlfn.XLOOKUP(Orders_Table[[#This Row],[Customer ID]],customers!$A$1:$A$1001,customers!I829:I1829,,0)</f>
        <v>0</v>
      </c>
    </row>
    <row r="831" spans="1:16" x14ac:dyDescent="0.2">
      <c r="A831" s="2" t="s">
        <v>5176</v>
      </c>
      <c r="B831" s="5">
        <v>43890</v>
      </c>
      <c r="C831" s="2" t="s">
        <v>5177</v>
      </c>
      <c r="D831" t="s">
        <v>6154</v>
      </c>
      <c r="E831" s="2">
        <v>1</v>
      </c>
      <c r="F831" s="2">
        <f>_xlfn.XLOOKUP(C831,customers!$A$1:$A$1001,customers!B830:B1830,,0)</f>
        <v>0</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f t="shared" si="36"/>
        <v>2.9849999999999999</v>
      </c>
      <c r="N831" s="3" t="str">
        <f t="shared" si="37"/>
        <v>Arabica</v>
      </c>
      <c r="O831" s="4" t="str">
        <f t="shared" si="38"/>
        <v>Dark</v>
      </c>
      <c r="P831">
        <f>_xlfn.XLOOKUP(Orders_Table[[#This Row],[Customer ID]],customers!$A$1:$A$1001,customers!I830:I1830,,0)</f>
        <v>0</v>
      </c>
    </row>
    <row r="832" spans="1:16" x14ac:dyDescent="0.2">
      <c r="A832" s="2" t="s">
        <v>5182</v>
      </c>
      <c r="B832" s="5">
        <v>44414</v>
      </c>
      <c r="C832" s="2" t="s">
        <v>5183</v>
      </c>
      <c r="D832" t="s">
        <v>6141</v>
      </c>
      <c r="E832" s="2">
        <v>2</v>
      </c>
      <c r="F832" s="2">
        <f>_xlfn.XLOOKUP(C832,customers!$A$1:$A$1001,customers!B831:B1831,,0)</f>
        <v>0</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f t="shared" si="36"/>
        <v>27.5</v>
      </c>
      <c r="N832" s="3" t="str">
        <f t="shared" si="37"/>
        <v>Excelsa</v>
      </c>
      <c r="O832" s="4" t="str">
        <f t="shared" si="38"/>
        <v>Medium</v>
      </c>
      <c r="P832">
        <f>_xlfn.XLOOKUP(Orders_Table[[#This Row],[Customer ID]],customers!$A$1:$A$1001,customers!I831:I1831,,0)</f>
        <v>0</v>
      </c>
    </row>
    <row r="833" spans="1:16" x14ac:dyDescent="0.2">
      <c r="A833" s="2" t="s">
        <v>5182</v>
      </c>
      <c r="B833" s="5">
        <v>44414</v>
      </c>
      <c r="C833" s="2" t="s">
        <v>5183</v>
      </c>
      <c r="D833" t="s">
        <v>6154</v>
      </c>
      <c r="E833" s="2">
        <v>2</v>
      </c>
      <c r="F833" s="2">
        <f>_xlfn.XLOOKUP(C833,customers!$A$1:$A$1001,customers!B832:B1832,,0)</f>
        <v>0</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f t="shared" si="36"/>
        <v>5.97</v>
      </c>
      <c r="N833" s="3" t="str">
        <f t="shared" si="37"/>
        <v>Arabica</v>
      </c>
      <c r="O833" s="4" t="str">
        <f t="shared" si="38"/>
        <v>Dark</v>
      </c>
      <c r="P833">
        <f>_xlfn.XLOOKUP(Orders_Table[[#This Row],[Customer ID]],customers!$A$1:$A$1001,customers!I832:I1832,,0)</f>
        <v>0</v>
      </c>
    </row>
    <row r="834" spans="1:16" x14ac:dyDescent="0.2">
      <c r="A834" s="2" t="s">
        <v>5193</v>
      </c>
      <c r="B834" s="5">
        <v>44274</v>
      </c>
      <c r="C834" s="2" t="s">
        <v>5194</v>
      </c>
      <c r="D834" t="s">
        <v>6138</v>
      </c>
      <c r="E834" s="2">
        <v>6</v>
      </c>
      <c r="F834" s="2">
        <f>_xlfn.XLOOKUP(C834,customers!$A$1:$A$1001,customers!B833:B1833,,0)</f>
        <v>0</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f t="shared" si="36"/>
        <v>59.699999999999996</v>
      </c>
      <c r="N834" s="3" t="str">
        <f t="shared" si="37"/>
        <v>Robusta</v>
      </c>
      <c r="O834" s="4" t="str">
        <f t="shared" si="38"/>
        <v>Medium</v>
      </c>
      <c r="P834">
        <f>_xlfn.XLOOKUP(Orders_Table[[#This Row],[Customer ID]],customers!$A$1:$A$1001,customers!I833:I1833,,0)</f>
        <v>0</v>
      </c>
    </row>
    <row r="835" spans="1:16" x14ac:dyDescent="0.2">
      <c r="A835" s="2" t="s">
        <v>5199</v>
      </c>
      <c r="B835" s="5">
        <v>44302</v>
      </c>
      <c r="C835" s="2" t="s">
        <v>5200</v>
      </c>
      <c r="D835" t="s">
        <v>6149</v>
      </c>
      <c r="E835" s="2">
        <v>4</v>
      </c>
      <c r="F835" s="2">
        <f>_xlfn.XLOOKUP(C835,customers!$A$1:$A$1001,customers!B834:B1834,,0)</f>
        <v>0</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f t="shared" ref="M835:M898" si="39">L835*E835</f>
        <v>82.339999999999989</v>
      </c>
      <c r="N835" s="3" t="str">
        <f t="shared" ref="N835:N898" si="40">IF(I835="Rob","Robusta",IF(I835="Exc","Excelsa",IF(I835="Ara","Arabica",IF(I835="Lib","Liberica",""))))</f>
        <v>Robusta</v>
      </c>
      <c r="O835" s="4" t="str">
        <f t="shared" ref="O835:O898" si="41">IF(J835="M","Medium",IF(J835="L","Light",IF(J835="D","Dark","")))</f>
        <v>Dark</v>
      </c>
      <c r="P835">
        <f>_xlfn.XLOOKUP(Orders_Table[[#This Row],[Customer ID]],customers!$A$1:$A$1001,customers!I834:I1834,,0)</f>
        <v>0</v>
      </c>
    </row>
    <row r="836" spans="1:16" x14ac:dyDescent="0.2">
      <c r="A836" s="2" t="s">
        <v>5205</v>
      </c>
      <c r="B836" s="5">
        <v>44141</v>
      </c>
      <c r="C836" s="2" t="s">
        <v>5206</v>
      </c>
      <c r="D836" t="s">
        <v>6168</v>
      </c>
      <c r="E836" s="2">
        <v>1</v>
      </c>
      <c r="F836" s="2">
        <f>_xlfn.XLOOKUP(C836,customers!$A$1:$A$1001,customers!B835:B1835,,0)</f>
        <v>0</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f t="shared" si="39"/>
        <v>22.884999999999998</v>
      </c>
      <c r="N836" s="3" t="str">
        <f t="shared" si="40"/>
        <v>Arabica</v>
      </c>
      <c r="O836" s="4" t="str">
        <f t="shared" si="41"/>
        <v>Dark</v>
      </c>
      <c r="P836">
        <f>_xlfn.XLOOKUP(Orders_Table[[#This Row],[Customer ID]],customers!$A$1:$A$1001,customers!I835:I1835,,0)</f>
        <v>0</v>
      </c>
    </row>
    <row r="837" spans="1:16" x14ac:dyDescent="0.2">
      <c r="A837" s="2" t="s">
        <v>5211</v>
      </c>
      <c r="B837" s="5">
        <v>44270</v>
      </c>
      <c r="C837" s="2" t="s">
        <v>5212</v>
      </c>
      <c r="D837" t="s">
        <v>6176</v>
      </c>
      <c r="E837" s="2">
        <v>1</v>
      </c>
      <c r="F837" s="2">
        <f>_xlfn.XLOOKUP(C837,customers!$A$1:$A$1001,customers!B836:B1836,,0)</f>
        <v>0</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f t="shared" si="39"/>
        <v>8.91</v>
      </c>
      <c r="N837" s="3" t="str">
        <f t="shared" si="40"/>
        <v>Excelsa</v>
      </c>
      <c r="O837" s="4" t="str">
        <f t="shared" si="41"/>
        <v>Light</v>
      </c>
      <c r="P837">
        <f>_xlfn.XLOOKUP(Orders_Table[[#This Row],[Customer ID]],customers!$A$1:$A$1001,customers!I836:I1836,,0)</f>
        <v>0</v>
      </c>
    </row>
    <row r="838" spans="1:16" x14ac:dyDescent="0.2">
      <c r="A838" s="2" t="s">
        <v>5216</v>
      </c>
      <c r="B838" s="5">
        <v>44486</v>
      </c>
      <c r="C838" s="2" t="s">
        <v>5217</v>
      </c>
      <c r="D838" t="s">
        <v>6154</v>
      </c>
      <c r="E838" s="2">
        <v>4</v>
      </c>
      <c r="F838" s="2">
        <f>_xlfn.XLOOKUP(C838,customers!$A$1:$A$1001,customers!B837:B1837,,0)</f>
        <v>0</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f t="shared" si="39"/>
        <v>11.94</v>
      </c>
      <c r="N838" s="3" t="str">
        <f t="shared" si="40"/>
        <v>Arabica</v>
      </c>
      <c r="O838" s="4" t="str">
        <f t="shared" si="41"/>
        <v>Dark</v>
      </c>
      <c r="P838">
        <f>_xlfn.XLOOKUP(Orders_Table[[#This Row],[Customer ID]],customers!$A$1:$A$1001,customers!I837:I1837,,0)</f>
        <v>0</v>
      </c>
    </row>
    <row r="839" spans="1:16" x14ac:dyDescent="0.2">
      <c r="A839" s="2" t="s">
        <v>5222</v>
      </c>
      <c r="B839" s="5">
        <v>43715</v>
      </c>
      <c r="C839" s="2" t="s">
        <v>5113</v>
      </c>
      <c r="D839" t="s">
        <v>6181</v>
      </c>
      <c r="E839" s="2">
        <v>3</v>
      </c>
      <c r="F839" s="2">
        <f>_xlfn.XLOOKUP(C839,customers!$A$1:$A$1001,customers!B838:B1838,,0)</f>
        <v>0</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f t="shared" si="39"/>
        <v>100.39499999999998</v>
      </c>
      <c r="N839" s="3" t="str">
        <f t="shared" si="40"/>
        <v>Liberica</v>
      </c>
      <c r="O839" s="4" t="str">
        <f t="shared" si="41"/>
        <v>Medium</v>
      </c>
      <c r="P839">
        <f>_xlfn.XLOOKUP(Orders_Table[[#This Row],[Customer ID]],customers!$A$1:$A$1001,customers!I838:I1838,,0)</f>
        <v>0</v>
      </c>
    </row>
    <row r="840" spans="1:16" x14ac:dyDescent="0.2">
      <c r="A840" s="2" t="s">
        <v>5228</v>
      </c>
      <c r="B840" s="5">
        <v>44755</v>
      </c>
      <c r="C840" s="2" t="s">
        <v>5229</v>
      </c>
      <c r="D840" t="s">
        <v>6168</v>
      </c>
      <c r="E840" s="2">
        <v>5</v>
      </c>
      <c r="F840" s="2">
        <f>_xlfn.XLOOKUP(C840,customers!$A$1:$A$1001,customers!B839:B1839,,0)</f>
        <v>0</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f t="shared" si="39"/>
        <v>114.42499999999998</v>
      </c>
      <c r="N840" s="3" t="str">
        <f t="shared" si="40"/>
        <v>Arabica</v>
      </c>
      <c r="O840" s="4" t="str">
        <f t="shared" si="41"/>
        <v>Dark</v>
      </c>
      <c r="P840">
        <f>_xlfn.XLOOKUP(Orders_Table[[#This Row],[Customer ID]],customers!$A$1:$A$1001,customers!I839:I1839,,0)</f>
        <v>0</v>
      </c>
    </row>
    <row r="841" spans="1:16" x14ac:dyDescent="0.2">
      <c r="A841" s="2" t="s">
        <v>5234</v>
      </c>
      <c r="B841" s="5">
        <v>44521</v>
      </c>
      <c r="C841" s="2" t="s">
        <v>5235</v>
      </c>
      <c r="D841" t="s">
        <v>6139</v>
      </c>
      <c r="E841" s="2">
        <v>5</v>
      </c>
      <c r="F841" s="2">
        <f>_xlfn.XLOOKUP(C841,customers!$A$1:$A$1001,customers!B840:B1840,,0)</f>
        <v>0</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f t="shared" si="39"/>
        <v>41.25</v>
      </c>
      <c r="N841" s="3" t="str">
        <f t="shared" si="40"/>
        <v>Excelsa</v>
      </c>
      <c r="O841" s="4" t="str">
        <f t="shared" si="41"/>
        <v>Medium</v>
      </c>
      <c r="P841">
        <f>_xlfn.XLOOKUP(Orders_Table[[#This Row],[Customer ID]],customers!$A$1:$A$1001,customers!I840:I1840,,0)</f>
        <v>0</v>
      </c>
    </row>
    <row r="842" spans="1:16" x14ac:dyDescent="0.2">
      <c r="A842" s="2" t="s">
        <v>5240</v>
      </c>
      <c r="B842" s="5">
        <v>44574</v>
      </c>
      <c r="C842" s="2" t="s">
        <v>5241</v>
      </c>
      <c r="D842" t="s">
        <v>6173</v>
      </c>
      <c r="E842" s="2">
        <v>4</v>
      </c>
      <c r="F842" s="2">
        <f>_xlfn.XLOOKUP(C842,customers!$A$1:$A$1001,customers!B841:B1841,,0)</f>
        <v>0</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f t="shared" si="39"/>
        <v>28.679999999999996</v>
      </c>
      <c r="N842" s="3" t="str">
        <f t="shared" si="40"/>
        <v>Robusta</v>
      </c>
      <c r="O842" s="4" t="str">
        <f t="shared" si="41"/>
        <v>Light</v>
      </c>
      <c r="P842">
        <f>_xlfn.XLOOKUP(Orders_Table[[#This Row],[Customer ID]],customers!$A$1:$A$1001,customers!I841:I1841,,0)</f>
        <v>0</v>
      </c>
    </row>
    <row r="843" spans="1:16" x14ac:dyDescent="0.2">
      <c r="A843" s="2" t="s">
        <v>5246</v>
      </c>
      <c r="B843" s="5">
        <v>44755</v>
      </c>
      <c r="C843" s="2" t="s">
        <v>5247</v>
      </c>
      <c r="D843" t="s">
        <v>6159</v>
      </c>
      <c r="E843" s="2">
        <v>1</v>
      </c>
      <c r="F843" s="2">
        <f>_xlfn.XLOOKUP(C843,customers!$A$1:$A$1001,customers!B842:B1842,,0)</f>
        <v>0</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f t="shared" si="39"/>
        <v>4.3650000000000002</v>
      </c>
      <c r="N843" s="3" t="str">
        <f t="shared" si="40"/>
        <v>Liberica</v>
      </c>
      <c r="O843" s="4" t="str">
        <f t="shared" si="41"/>
        <v>Medium</v>
      </c>
      <c r="P843">
        <f>_xlfn.XLOOKUP(Orders_Table[[#This Row],[Customer ID]],customers!$A$1:$A$1001,customers!I842:I1842,,0)</f>
        <v>0</v>
      </c>
    </row>
    <row r="844" spans="1:16" x14ac:dyDescent="0.2">
      <c r="A844" s="2" t="s">
        <v>5251</v>
      </c>
      <c r="B844" s="5">
        <v>44502</v>
      </c>
      <c r="C844" s="2" t="s">
        <v>5188</v>
      </c>
      <c r="D844" t="s">
        <v>6156</v>
      </c>
      <c r="E844" s="2">
        <v>2</v>
      </c>
      <c r="F844" s="2">
        <f>_xlfn.XLOOKUP(C844,customers!$A$1:$A$1001,customers!B843:B1843,,0)</f>
        <v>0</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f t="shared" si="39"/>
        <v>8.25</v>
      </c>
      <c r="N844" s="3" t="str">
        <f t="shared" si="40"/>
        <v>Excelsa</v>
      </c>
      <c r="O844" s="4" t="str">
        <f t="shared" si="41"/>
        <v>Medium</v>
      </c>
      <c r="P844">
        <f>_xlfn.XLOOKUP(Orders_Table[[#This Row],[Customer ID]],customers!$A$1:$A$1001,customers!I843:I1843,,0)</f>
        <v>0</v>
      </c>
    </row>
    <row r="845" spans="1:16" x14ac:dyDescent="0.2">
      <c r="A845" s="2" t="s">
        <v>5256</v>
      </c>
      <c r="B845" s="5">
        <v>44387</v>
      </c>
      <c r="C845" s="2" t="s">
        <v>5257</v>
      </c>
      <c r="D845" t="s">
        <v>6156</v>
      </c>
      <c r="E845" s="2">
        <v>2</v>
      </c>
      <c r="F845" s="2">
        <f>_xlfn.XLOOKUP(C845,customers!$A$1:$A$1001,customers!B844:B1844,,0)</f>
        <v>0</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f t="shared" si="39"/>
        <v>8.25</v>
      </c>
      <c r="N845" s="3" t="str">
        <f t="shared" si="40"/>
        <v>Excelsa</v>
      </c>
      <c r="O845" s="4" t="str">
        <f t="shared" si="41"/>
        <v>Medium</v>
      </c>
      <c r="P845">
        <f>_xlfn.XLOOKUP(Orders_Table[[#This Row],[Customer ID]],customers!$A$1:$A$1001,customers!I844:I1844,,0)</f>
        <v>0</v>
      </c>
    </row>
    <row r="846" spans="1:16" x14ac:dyDescent="0.2">
      <c r="A846" s="2" t="s">
        <v>5262</v>
      </c>
      <c r="B846" s="5">
        <v>44476</v>
      </c>
      <c r="C846" s="2" t="s">
        <v>5263</v>
      </c>
      <c r="D846" t="s">
        <v>6158</v>
      </c>
      <c r="E846" s="2">
        <v>6</v>
      </c>
      <c r="F846" s="2">
        <f>_xlfn.XLOOKUP(C846,customers!$A$1:$A$1001,customers!B845:B1845,,0)</f>
        <v>0</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f t="shared" si="39"/>
        <v>35.82</v>
      </c>
      <c r="N846" s="3" t="str">
        <f t="shared" si="40"/>
        <v>Arabica</v>
      </c>
      <c r="O846" s="4" t="str">
        <f t="shared" si="41"/>
        <v>Dark</v>
      </c>
      <c r="P846">
        <f>_xlfn.XLOOKUP(Orders_Table[[#This Row],[Customer ID]],customers!$A$1:$A$1001,customers!I845:I1845,,0)</f>
        <v>0</v>
      </c>
    </row>
    <row r="847" spans="1:16" x14ac:dyDescent="0.2">
      <c r="A847" s="2" t="s">
        <v>5268</v>
      </c>
      <c r="B847" s="5">
        <v>43889</v>
      </c>
      <c r="C847" s="2" t="s">
        <v>5269</v>
      </c>
      <c r="D847" t="s">
        <v>6185</v>
      </c>
      <c r="E847" s="2">
        <v>6</v>
      </c>
      <c r="F847" s="2">
        <f>_xlfn.XLOOKUP(C847,customers!$A$1:$A$1001,customers!B846:B1846,,0)</f>
        <v>0</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f t="shared" si="39"/>
        <v>167.67000000000002</v>
      </c>
      <c r="N847" s="3" t="str">
        <f t="shared" si="40"/>
        <v>Excelsa</v>
      </c>
      <c r="O847" s="4" t="str">
        <f t="shared" si="41"/>
        <v>Dark</v>
      </c>
      <c r="P847">
        <f>_xlfn.XLOOKUP(Orders_Table[[#This Row],[Customer ID]],customers!$A$1:$A$1001,customers!I846:I1846,,0)</f>
        <v>0</v>
      </c>
    </row>
    <row r="848" spans="1:16" x14ac:dyDescent="0.2">
      <c r="A848" s="2" t="s">
        <v>5273</v>
      </c>
      <c r="B848" s="5">
        <v>44747</v>
      </c>
      <c r="C848" s="2" t="s">
        <v>5274</v>
      </c>
      <c r="D848" t="s">
        <v>6175</v>
      </c>
      <c r="E848" s="2">
        <v>2</v>
      </c>
      <c r="F848" s="2">
        <f>_xlfn.XLOOKUP(C848,customers!$A$1:$A$1001,customers!B847:B1847,,0)</f>
        <v>0</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f t="shared" si="39"/>
        <v>51.749999999999993</v>
      </c>
      <c r="N848" s="3" t="str">
        <f t="shared" si="40"/>
        <v>Arabica</v>
      </c>
      <c r="O848" s="4" t="str">
        <f t="shared" si="41"/>
        <v>Medium</v>
      </c>
      <c r="P848">
        <f>_xlfn.XLOOKUP(Orders_Table[[#This Row],[Customer ID]],customers!$A$1:$A$1001,customers!I847:I1847,,0)</f>
        <v>0</v>
      </c>
    </row>
    <row r="849" spans="1:16" x14ac:dyDescent="0.2">
      <c r="A849" s="2" t="s">
        <v>5278</v>
      </c>
      <c r="B849" s="5">
        <v>44460</v>
      </c>
      <c r="C849" s="2" t="s">
        <v>5279</v>
      </c>
      <c r="D849" t="s">
        <v>6154</v>
      </c>
      <c r="E849" s="2">
        <v>3</v>
      </c>
      <c r="F849" s="2">
        <f>_xlfn.XLOOKUP(C849,customers!$A$1:$A$1001,customers!B848:B1848,,0)</f>
        <v>0</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f t="shared" si="39"/>
        <v>8.9550000000000001</v>
      </c>
      <c r="N849" s="3" t="str">
        <f t="shared" si="40"/>
        <v>Arabica</v>
      </c>
      <c r="O849" s="4" t="str">
        <f t="shared" si="41"/>
        <v>Dark</v>
      </c>
      <c r="P849">
        <f>_xlfn.XLOOKUP(Orders_Table[[#This Row],[Customer ID]],customers!$A$1:$A$1001,customers!I848:I1848,,0)</f>
        <v>0</v>
      </c>
    </row>
    <row r="850" spans="1:16" x14ac:dyDescent="0.2">
      <c r="A850" s="2" t="s">
        <v>5283</v>
      </c>
      <c r="B850" s="5">
        <v>43468</v>
      </c>
      <c r="C850" s="2" t="s">
        <v>5284</v>
      </c>
      <c r="D850" t="s">
        <v>6176</v>
      </c>
      <c r="E850" s="2">
        <v>6</v>
      </c>
      <c r="F850" s="2">
        <f>_xlfn.XLOOKUP(C850,customers!$A$1:$A$1001,customers!B849:B1849,,0)</f>
        <v>0</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f t="shared" si="39"/>
        <v>53.46</v>
      </c>
      <c r="N850" s="3" t="str">
        <f t="shared" si="40"/>
        <v>Excelsa</v>
      </c>
      <c r="O850" s="4" t="str">
        <f t="shared" si="41"/>
        <v>Light</v>
      </c>
      <c r="P850">
        <f>_xlfn.XLOOKUP(Orders_Table[[#This Row],[Customer ID]],customers!$A$1:$A$1001,customers!I849:I1849,,0)</f>
        <v>0</v>
      </c>
    </row>
    <row r="851" spans="1:16" x14ac:dyDescent="0.2">
      <c r="A851" s="2" t="s">
        <v>5288</v>
      </c>
      <c r="B851" s="5">
        <v>44628</v>
      </c>
      <c r="C851" s="2" t="s">
        <v>5289</v>
      </c>
      <c r="D851" t="s">
        <v>6167</v>
      </c>
      <c r="E851" s="2">
        <v>6</v>
      </c>
      <c r="F851" s="2">
        <f>_xlfn.XLOOKUP(C851,customers!$A$1:$A$1001,customers!B850:B1850,,0)</f>
        <v>0</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f t="shared" si="39"/>
        <v>23.31</v>
      </c>
      <c r="N851" s="3" t="str">
        <f t="shared" si="40"/>
        <v>Arabica</v>
      </c>
      <c r="O851" s="4" t="str">
        <f t="shared" si="41"/>
        <v>Light</v>
      </c>
      <c r="P851">
        <f>_xlfn.XLOOKUP(Orders_Table[[#This Row],[Customer ID]],customers!$A$1:$A$1001,customers!I850:I1850,,0)</f>
        <v>0</v>
      </c>
    </row>
    <row r="852" spans="1:16" x14ac:dyDescent="0.2">
      <c r="A852" s="2" t="s">
        <v>5288</v>
      </c>
      <c r="B852" s="5">
        <v>44628</v>
      </c>
      <c r="C852" s="2" t="s">
        <v>5289</v>
      </c>
      <c r="D852" t="s">
        <v>6152</v>
      </c>
      <c r="E852" s="2">
        <v>2</v>
      </c>
      <c r="F852" s="2">
        <f>_xlfn.XLOOKUP(C852,customers!$A$1:$A$1001,customers!B851:B1851,,0)</f>
        <v>0</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f t="shared" si="39"/>
        <v>6.75</v>
      </c>
      <c r="N852" s="3" t="str">
        <f t="shared" si="40"/>
        <v>Arabica</v>
      </c>
      <c r="O852" s="4" t="str">
        <f t="shared" si="41"/>
        <v>Medium</v>
      </c>
      <c r="P852">
        <f>_xlfn.XLOOKUP(Orders_Table[[#This Row],[Customer ID]],customers!$A$1:$A$1001,customers!I851:I1851,,0)</f>
        <v>0</v>
      </c>
    </row>
    <row r="853" spans="1:16" x14ac:dyDescent="0.2">
      <c r="A853" s="2" t="s">
        <v>5299</v>
      </c>
      <c r="B853" s="5">
        <v>43900</v>
      </c>
      <c r="C853" s="2" t="s">
        <v>5300</v>
      </c>
      <c r="D853" t="s">
        <v>6169</v>
      </c>
      <c r="E853" s="2">
        <v>1</v>
      </c>
      <c r="F853" s="2">
        <f>_xlfn.XLOOKUP(C853,customers!$A$1:$A$1001,customers!B852:B1852,,0)</f>
        <v>0</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f t="shared" si="39"/>
        <v>7.77</v>
      </c>
      <c r="N853" s="3" t="str">
        <f t="shared" si="40"/>
        <v>Liberica</v>
      </c>
      <c r="O853" s="4" t="str">
        <f t="shared" si="41"/>
        <v>Dark</v>
      </c>
      <c r="P853">
        <f>_xlfn.XLOOKUP(Orders_Table[[#This Row],[Customer ID]],customers!$A$1:$A$1001,customers!I852:I1852,,0)</f>
        <v>0</v>
      </c>
    </row>
    <row r="854" spans="1:16" x14ac:dyDescent="0.2">
      <c r="A854" s="2" t="s">
        <v>5305</v>
      </c>
      <c r="B854" s="5">
        <v>44527</v>
      </c>
      <c r="C854" s="2" t="s">
        <v>5306</v>
      </c>
      <c r="D854" t="s">
        <v>6165</v>
      </c>
      <c r="E854" s="2">
        <v>4</v>
      </c>
      <c r="F854" s="2">
        <f>_xlfn.XLOOKUP(C854,customers!$A$1:$A$1001,customers!B853:B1853,,0)</f>
        <v>0</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f t="shared" si="39"/>
        <v>119.13999999999999</v>
      </c>
      <c r="N854" s="3" t="str">
        <f t="shared" si="40"/>
        <v>Liberica</v>
      </c>
      <c r="O854" s="4" t="str">
        <f t="shared" si="41"/>
        <v>Dark</v>
      </c>
      <c r="P854">
        <f>_xlfn.XLOOKUP(Orders_Table[[#This Row],[Customer ID]],customers!$A$1:$A$1001,customers!I853:I1853,,0)</f>
        <v>0</v>
      </c>
    </row>
    <row r="855" spans="1:16" x14ac:dyDescent="0.2">
      <c r="A855" s="2" t="s">
        <v>5310</v>
      </c>
      <c r="B855" s="5">
        <v>44259</v>
      </c>
      <c r="C855" s="2" t="s">
        <v>5311</v>
      </c>
      <c r="D855" t="s">
        <v>6147</v>
      </c>
      <c r="E855" s="2">
        <v>2</v>
      </c>
      <c r="F855" s="2">
        <f>_xlfn.XLOOKUP(C855,customers!$A$1:$A$1001,customers!B854:B1854,,0)</f>
        <v>0</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f t="shared" si="39"/>
        <v>19.899999999999999</v>
      </c>
      <c r="N855" s="3" t="str">
        <f t="shared" si="40"/>
        <v>Arabica</v>
      </c>
      <c r="O855" s="4" t="str">
        <f t="shared" si="41"/>
        <v>Dark</v>
      </c>
      <c r="P855">
        <f>_xlfn.XLOOKUP(Orders_Table[[#This Row],[Customer ID]],customers!$A$1:$A$1001,customers!I854:I1854,,0)</f>
        <v>0</v>
      </c>
    </row>
    <row r="856" spans="1:16" x14ac:dyDescent="0.2">
      <c r="A856" s="2" t="s">
        <v>5315</v>
      </c>
      <c r="B856" s="5">
        <v>44516</v>
      </c>
      <c r="C856" s="2" t="s">
        <v>5316</v>
      </c>
      <c r="D856" t="s">
        <v>6173</v>
      </c>
      <c r="E856" s="2">
        <v>5</v>
      </c>
      <c r="F856" s="2">
        <f>_xlfn.XLOOKUP(C856,customers!$A$1:$A$1001,customers!B855:B1855,,0)</f>
        <v>0</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f t="shared" si="39"/>
        <v>35.849999999999994</v>
      </c>
      <c r="N856" s="3" t="str">
        <f t="shared" si="40"/>
        <v>Robusta</v>
      </c>
      <c r="O856" s="4" t="str">
        <f t="shared" si="41"/>
        <v>Light</v>
      </c>
      <c r="P856">
        <f>_xlfn.XLOOKUP(Orders_Table[[#This Row],[Customer ID]],customers!$A$1:$A$1001,customers!I855:I1855,,0)</f>
        <v>0</v>
      </c>
    </row>
    <row r="857" spans="1:16" x14ac:dyDescent="0.2">
      <c r="A857" s="2" t="s">
        <v>5321</v>
      </c>
      <c r="B857" s="5">
        <v>43632</v>
      </c>
      <c r="C857" s="2" t="s">
        <v>5322</v>
      </c>
      <c r="D857" t="s">
        <v>6165</v>
      </c>
      <c r="E857" s="2">
        <v>3</v>
      </c>
      <c r="F857" s="2">
        <f>_xlfn.XLOOKUP(C857,customers!$A$1:$A$1001,customers!B856:B1856,,0)</f>
        <v>0</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f t="shared" si="39"/>
        <v>89.35499999999999</v>
      </c>
      <c r="N857" s="3" t="str">
        <f t="shared" si="40"/>
        <v>Liberica</v>
      </c>
      <c r="O857" s="4" t="str">
        <f t="shared" si="41"/>
        <v>Dark</v>
      </c>
      <c r="P857">
        <f>_xlfn.XLOOKUP(Orders_Table[[#This Row],[Customer ID]],customers!$A$1:$A$1001,customers!I856:I1856,,0)</f>
        <v>0</v>
      </c>
    </row>
    <row r="858" spans="1:16" x14ac:dyDescent="0.2">
      <c r="A858" s="2" t="s">
        <v>5327</v>
      </c>
      <c r="B858" s="5">
        <v>44031</v>
      </c>
      <c r="C858" s="2" t="s">
        <v>5188</v>
      </c>
      <c r="D858" t="s">
        <v>6159</v>
      </c>
      <c r="E858" s="2">
        <v>2</v>
      </c>
      <c r="F858" s="2">
        <f>_xlfn.XLOOKUP(C858,customers!$A$1:$A$1001,customers!B857:B1857,,0)</f>
        <v>0</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f t="shared" si="39"/>
        <v>8.73</v>
      </c>
      <c r="N858" s="3" t="str">
        <f t="shared" si="40"/>
        <v>Liberica</v>
      </c>
      <c r="O858" s="4" t="str">
        <f t="shared" si="41"/>
        <v>Medium</v>
      </c>
      <c r="P858">
        <f>_xlfn.XLOOKUP(Orders_Table[[#This Row],[Customer ID]],customers!$A$1:$A$1001,customers!I857:I1857,,0)</f>
        <v>0</v>
      </c>
    </row>
    <row r="859" spans="1:16" x14ac:dyDescent="0.2">
      <c r="A859" s="2" t="s">
        <v>5333</v>
      </c>
      <c r="B859" s="5">
        <v>43889</v>
      </c>
      <c r="C859" s="2" t="s">
        <v>5334</v>
      </c>
      <c r="D859" t="s">
        <v>6142</v>
      </c>
      <c r="E859" s="2">
        <v>5</v>
      </c>
      <c r="F859" s="2">
        <f>_xlfn.XLOOKUP(C859,customers!$A$1:$A$1001,customers!B858:B1858,,0)</f>
        <v>0</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f t="shared" si="39"/>
        <v>137.42499999999998</v>
      </c>
      <c r="N859" s="3" t="str">
        <f t="shared" si="40"/>
        <v>Robusta</v>
      </c>
      <c r="O859" s="4" t="str">
        <f t="shared" si="41"/>
        <v>Light</v>
      </c>
      <c r="P859">
        <f>_xlfn.XLOOKUP(Orders_Table[[#This Row],[Customer ID]],customers!$A$1:$A$1001,customers!I858:I1858,,0)</f>
        <v>0</v>
      </c>
    </row>
    <row r="860" spans="1:16" x14ac:dyDescent="0.2">
      <c r="A860" s="2" t="s">
        <v>5339</v>
      </c>
      <c r="B860" s="5">
        <v>43638</v>
      </c>
      <c r="C860" s="2" t="s">
        <v>5340</v>
      </c>
      <c r="D860" t="s">
        <v>6160</v>
      </c>
      <c r="E860" s="2">
        <v>4</v>
      </c>
      <c r="F860" s="2">
        <f>_xlfn.XLOOKUP(C860,customers!$A$1:$A$1001,customers!B859:B1859,,0)</f>
        <v>0</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f t="shared" si="39"/>
        <v>34.92</v>
      </c>
      <c r="N860" s="3" t="str">
        <f t="shared" si="40"/>
        <v>Liberica</v>
      </c>
      <c r="O860" s="4" t="str">
        <f t="shared" si="41"/>
        <v>Medium</v>
      </c>
      <c r="P860">
        <f>_xlfn.XLOOKUP(Orders_Table[[#This Row],[Customer ID]],customers!$A$1:$A$1001,customers!I859:I1859,,0)</f>
        <v>0</v>
      </c>
    </row>
    <row r="861" spans="1:16" x14ac:dyDescent="0.2">
      <c r="A861" s="2" t="s">
        <v>5345</v>
      </c>
      <c r="B861" s="5">
        <v>43716</v>
      </c>
      <c r="C861" s="2" t="s">
        <v>5346</v>
      </c>
      <c r="D861" t="s">
        <v>6182</v>
      </c>
      <c r="E861" s="2">
        <v>6</v>
      </c>
      <c r="F861" s="2">
        <f>_xlfn.XLOOKUP(C861,customers!$A$1:$A$1001,customers!B860:B1860,,0)</f>
        <v>0</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f t="shared" si="39"/>
        <v>178.70999999999998</v>
      </c>
      <c r="N861" s="3" t="str">
        <f t="shared" si="40"/>
        <v>Arabica</v>
      </c>
      <c r="O861" s="4" t="str">
        <f t="shared" si="41"/>
        <v>Light</v>
      </c>
      <c r="P861">
        <f>_xlfn.XLOOKUP(Orders_Table[[#This Row],[Customer ID]],customers!$A$1:$A$1001,customers!I860:I1860,,0)</f>
        <v>0</v>
      </c>
    </row>
    <row r="862" spans="1:16" x14ac:dyDescent="0.2">
      <c r="A862" s="2" t="s">
        <v>5351</v>
      </c>
      <c r="B862" s="5">
        <v>44707</v>
      </c>
      <c r="C862" s="2" t="s">
        <v>5352</v>
      </c>
      <c r="D862" t="s">
        <v>6175</v>
      </c>
      <c r="E862" s="2">
        <v>1</v>
      </c>
      <c r="F862" s="2">
        <f>_xlfn.XLOOKUP(C862,customers!$A$1:$A$1001,customers!B861:B1861,,0)</f>
        <v>0</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f t="shared" si="39"/>
        <v>25.874999999999996</v>
      </c>
      <c r="N862" s="3" t="str">
        <f t="shared" si="40"/>
        <v>Arabica</v>
      </c>
      <c r="O862" s="4" t="str">
        <f t="shared" si="41"/>
        <v>Medium</v>
      </c>
      <c r="P862">
        <f>_xlfn.XLOOKUP(Orders_Table[[#This Row],[Customer ID]],customers!$A$1:$A$1001,customers!I861:I1861,,0)</f>
        <v>0</v>
      </c>
    </row>
    <row r="863" spans="1:16" x14ac:dyDescent="0.2">
      <c r="A863" s="2" t="s">
        <v>5356</v>
      </c>
      <c r="B863" s="5">
        <v>43802</v>
      </c>
      <c r="C863" s="2" t="s">
        <v>5357</v>
      </c>
      <c r="D863" t="s">
        <v>6143</v>
      </c>
      <c r="E863" s="2">
        <v>6</v>
      </c>
      <c r="F863" s="2">
        <f>_xlfn.XLOOKUP(C863,customers!$A$1:$A$1001,customers!B862:B1862,,0)</f>
        <v>0</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f t="shared" si="39"/>
        <v>77.699999999999989</v>
      </c>
      <c r="N863" s="3" t="str">
        <f t="shared" si="40"/>
        <v>Liberica</v>
      </c>
      <c r="O863" s="4" t="str">
        <f t="shared" si="41"/>
        <v>Dark</v>
      </c>
      <c r="P863">
        <f>_xlfn.XLOOKUP(Orders_Table[[#This Row],[Customer ID]],customers!$A$1:$A$1001,customers!I862:I1862,,0)</f>
        <v>0</v>
      </c>
    </row>
    <row r="864" spans="1:16" x14ac:dyDescent="0.2">
      <c r="A864" s="2" t="s">
        <v>5362</v>
      </c>
      <c r="B864" s="5">
        <v>43725</v>
      </c>
      <c r="C864" s="2" t="s">
        <v>5363</v>
      </c>
      <c r="D864" t="s">
        <v>6138</v>
      </c>
      <c r="E864" s="2">
        <v>1</v>
      </c>
      <c r="F864" s="2">
        <f>_xlfn.XLOOKUP(C864,customers!$A$1:$A$1001,customers!B863:B1863,,0)</f>
        <v>0</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f t="shared" si="39"/>
        <v>9.9499999999999993</v>
      </c>
      <c r="N864" s="3" t="str">
        <f t="shared" si="40"/>
        <v>Robusta</v>
      </c>
      <c r="O864" s="4" t="str">
        <f t="shared" si="41"/>
        <v>Medium</v>
      </c>
      <c r="P864">
        <f>_xlfn.XLOOKUP(Orders_Table[[#This Row],[Customer ID]],customers!$A$1:$A$1001,customers!I863:I1863,,0)</f>
        <v>0</v>
      </c>
    </row>
    <row r="865" spans="1:16" x14ac:dyDescent="0.2">
      <c r="A865" s="2" t="s">
        <v>5368</v>
      </c>
      <c r="B865" s="5">
        <v>44712</v>
      </c>
      <c r="C865" s="2" t="s">
        <v>5369</v>
      </c>
      <c r="D865" t="s">
        <v>6162</v>
      </c>
      <c r="E865" s="2">
        <v>2</v>
      </c>
      <c r="F865" s="2">
        <f>_xlfn.XLOOKUP(C865,customers!$A$1:$A$1001,customers!B864:B1864,,0)</f>
        <v>0</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f t="shared" si="39"/>
        <v>29.1</v>
      </c>
      <c r="N865" s="3" t="str">
        <f t="shared" si="40"/>
        <v>Liberica</v>
      </c>
      <c r="O865" s="4" t="str">
        <f t="shared" si="41"/>
        <v>Medium</v>
      </c>
      <c r="P865">
        <f>_xlfn.XLOOKUP(Orders_Table[[#This Row],[Customer ID]],customers!$A$1:$A$1001,customers!I864:I1864,,0)</f>
        <v>0</v>
      </c>
    </row>
    <row r="866" spans="1:16" x14ac:dyDescent="0.2">
      <c r="A866" s="2" t="s">
        <v>5374</v>
      </c>
      <c r="B866" s="5">
        <v>43759</v>
      </c>
      <c r="C866" s="2" t="s">
        <v>5375</v>
      </c>
      <c r="D866" t="s">
        <v>6178</v>
      </c>
      <c r="E866" s="2">
        <v>6</v>
      </c>
      <c r="F866" s="2">
        <f>_xlfn.XLOOKUP(C866,customers!$A$1:$A$1001,customers!B865:B1865,,0)</f>
        <v>0</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f t="shared" si="39"/>
        <v>21.509999999999998</v>
      </c>
      <c r="N866" s="3" t="str">
        <f t="shared" si="40"/>
        <v>Robusta</v>
      </c>
      <c r="O866" s="4" t="str">
        <f t="shared" si="41"/>
        <v>Light</v>
      </c>
      <c r="P866">
        <f>_xlfn.XLOOKUP(Orders_Table[[#This Row],[Customer ID]],customers!$A$1:$A$1001,customers!I865:I1865,,0)</f>
        <v>0</v>
      </c>
    </row>
    <row r="867" spans="1:16" x14ac:dyDescent="0.2">
      <c r="A867" s="2" t="s">
        <v>5380</v>
      </c>
      <c r="B867" s="5">
        <v>44675</v>
      </c>
      <c r="C867" s="2" t="s">
        <v>5428</v>
      </c>
      <c r="D867" t="s">
        <v>6157</v>
      </c>
      <c r="E867" s="2">
        <v>1</v>
      </c>
      <c r="F867" s="2">
        <f>_xlfn.XLOOKUP(C867,customers!$A$1:$A$1001,customers!B866:B1866,,0)</f>
        <v>0</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f t="shared" si="39"/>
        <v>6.75</v>
      </c>
      <c r="N867" s="3" t="str">
        <f t="shared" si="40"/>
        <v>Arabica</v>
      </c>
      <c r="O867" s="4" t="str">
        <f t="shared" si="41"/>
        <v>Medium</v>
      </c>
      <c r="P867">
        <f>_xlfn.XLOOKUP(Orders_Table[[#This Row],[Customer ID]],customers!$A$1:$A$1001,customers!I866:I1866,,0)</f>
        <v>0</v>
      </c>
    </row>
    <row r="868" spans="1:16" x14ac:dyDescent="0.2">
      <c r="A868" s="2" t="s">
        <v>5385</v>
      </c>
      <c r="B868" s="5">
        <v>44209</v>
      </c>
      <c r="C868" s="2" t="s">
        <v>5386</v>
      </c>
      <c r="D868" t="s">
        <v>6158</v>
      </c>
      <c r="E868" s="2">
        <v>3</v>
      </c>
      <c r="F868" s="2">
        <f>_xlfn.XLOOKUP(C868,customers!$A$1:$A$1001,customers!B867:B1867,,0)</f>
        <v>0</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f t="shared" si="39"/>
        <v>17.91</v>
      </c>
      <c r="N868" s="3" t="str">
        <f t="shared" si="40"/>
        <v>Arabica</v>
      </c>
      <c r="O868" s="4" t="str">
        <f t="shared" si="41"/>
        <v>Dark</v>
      </c>
      <c r="P868">
        <f>_xlfn.XLOOKUP(Orders_Table[[#This Row],[Customer ID]],customers!$A$1:$A$1001,customers!I867:I1867,,0)</f>
        <v>0</v>
      </c>
    </row>
    <row r="869" spans="1:16" x14ac:dyDescent="0.2">
      <c r="A869" s="2" t="s">
        <v>5391</v>
      </c>
      <c r="B869" s="5">
        <v>44792</v>
      </c>
      <c r="C869" s="2" t="s">
        <v>5392</v>
      </c>
      <c r="D869" t="s">
        <v>6182</v>
      </c>
      <c r="E869" s="2">
        <v>1</v>
      </c>
      <c r="F869" s="2">
        <f>_xlfn.XLOOKUP(C869,customers!$A$1:$A$1001,customers!B868:B1868,,0)</f>
        <v>0</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f t="shared" si="39"/>
        <v>29.784999999999997</v>
      </c>
      <c r="N869" s="3" t="str">
        <f t="shared" si="40"/>
        <v>Arabica</v>
      </c>
      <c r="O869" s="4" t="str">
        <f t="shared" si="41"/>
        <v>Light</v>
      </c>
      <c r="P869">
        <f>_xlfn.XLOOKUP(Orders_Table[[#This Row],[Customer ID]],customers!$A$1:$A$1001,customers!I868:I1868,,0)</f>
        <v>0</v>
      </c>
    </row>
    <row r="870" spans="1:16" x14ac:dyDescent="0.2">
      <c r="A870" s="2" t="s">
        <v>5396</v>
      </c>
      <c r="B870" s="5">
        <v>43526</v>
      </c>
      <c r="C870" s="2" t="s">
        <v>5397</v>
      </c>
      <c r="D870" t="s">
        <v>6139</v>
      </c>
      <c r="E870" s="2">
        <v>5</v>
      </c>
      <c r="F870" s="2">
        <f>_xlfn.XLOOKUP(C870,customers!$A$1:$A$1001,customers!B869:B1869,,0)</f>
        <v>0</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f t="shared" si="39"/>
        <v>41.25</v>
      </c>
      <c r="N870" s="3" t="str">
        <f t="shared" si="40"/>
        <v>Excelsa</v>
      </c>
      <c r="O870" s="4" t="str">
        <f t="shared" si="41"/>
        <v>Medium</v>
      </c>
      <c r="P870">
        <f>_xlfn.XLOOKUP(Orders_Table[[#This Row],[Customer ID]],customers!$A$1:$A$1001,customers!I869:I1869,,0)</f>
        <v>0</v>
      </c>
    </row>
    <row r="871" spans="1:16" x14ac:dyDescent="0.2">
      <c r="A871" s="2" t="s">
        <v>5402</v>
      </c>
      <c r="B871" s="5">
        <v>43851</v>
      </c>
      <c r="C871" s="2" t="s">
        <v>5403</v>
      </c>
      <c r="D871" t="s">
        <v>6146</v>
      </c>
      <c r="E871" s="2">
        <v>3</v>
      </c>
      <c r="F871" s="2">
        <f>_xlfn.XLOOKUP(C871,customers!$A$1:$A$1001,customers!B870:B1870,,0)</f>
        <v>0</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f t="shared" si="39"/>
        <v>17.91</v>
      </c>
      <c r="N871" s="3" t="str">
        <f t="shared" si="40"/>
        <v>Robusta</v>
      </c>
      <c r="O871" s="4" t="str">
        <f t="shared" si="41"/>
        <v>Medium</v>
      </c>
      <c r="P871">
        <f>_xlfn.XLOOKUP(Orders_Table[[#This Row],[Customer ID]],customers!$A$1:$A$1001,customers!I870:I1870,,0)</f>
        <v>0</v>
      </c>
    </row>
    <row r="872" spans="1:16" x14ac:dyDescent="0.2">
      <c r="A872" s="2" t="s">
        <v>5407</v>
      </c>
      <c r="B872" s="5">
        <v>44460</v>
      </c>
      <c r="C872" s="2" t="s">
        <v>5408</v>
      </c>
      <c r="D872" t="s">
        <v>6144</v>
      </c>
      <c r="E872" s="2">
        <v>1</v>
      </c>
      <c r="F872" s="2">
        <f>_xlfn.XLOOKUP(C872,customers!$A$1:$A$1001,customers!B871:B1871,,0)</f>
        <v>0</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f t="shared" si="39"/>
        <v>7.29</v>
      </c>
      <c r="N872" s="3" t="str">
        <f t="shared" si="40"/>
        <v>Excelsa</v>
      </c>
      <c r="O872" s="4" t="str">
        <f t="shared" si="41"/>
        <v>Dark</v>
      </c>
      <c r="P872">
        <f>_xlfn.XLOOKUP(Orders_Table[[#This Row],[Customer ID]],customers!$A$1:$A$1001,customers!I871:I1871,,0)</f>
        <v>0</v>
      </c>
    </row>
    <row r="873" spans="1:16" x14ac:dyDescent="0.2">
      <c r="A873" s="2" t="s">
        <v>5413</v>
      </c>
      <c r="B873" s="5">
        <v>43707</v>
      </c>
      <c r="C873" s="2" t="s">
        <v>5414</v>
      </c>
      <c r="D873" t="s">
        <v>6171</v>
      </c>
      <c r="E873" s="2">
        <v>2</v>
      </c>
      <c r="F873" s="2">
        <f>_xlfn.XLOOKUP(C873,customers!$A$1:$A$1001,customers!B872:B1872,,0)</f>
        <v>0</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f t="shared" si="39"/>
        <v>29.7</v>
      </c>
      <c r="N873" s="3" t="str">
        <f t="shared" si="40"/>
        <v>Excelsa</v>
      </c>
      <c r="O873" s="4" t="str">
        <f t="shared" si="41"/>
        <v>Light</v>
      </c>
      <c r="P873">
        <f>_xlfn.XLOOKUP(Orders_Table[[#This Row],[Customer ID]],customers!$A$1:$A$1001,customers!I872:I1872,,0)</f>
        <v>0</v>
      </c>
    </row>
    <row r="874" spans="1:16" x14ac:dyDescent="0.2">
      <c r="A874" s="2" t="s">
        <v>5421</v>
      </c>
      <c r="B874" s="5">
        <v>43521</v>
      </c>
      <c r="C874" s="2" t="s">
        <v>5422</v>
      </c>
      <c r="D874" t="s">
        <v>6155</v>
      </c>
      <c r="E874" s="2">
        <v>2</v>
      </c>
      <c r="F874" s="2">
        <f>_xlfn.XLOOKUP(C874,customers!$A$1:$A$1001,customers!B873:B1873,,0)</f>
        <v>0</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f t="shared" si="39"/>
        <v>22.5</v>
      </c>
      <c r="N874" s="3" t="str">
        <f t="shared" si="40"/>
        <v>Arabica</v>
      </c>
      <c r="O874" s="4" t="str">
        <f t="shared" si="41"/>
        <v>Medium</v>
      </c>
      <c r="P874">
        <f>_xlfn.XLOOKUP(Orders_Table[[#This Row],[Customer ID]],customers!$A$1:$A$1001,customers!I873:I1873,,0)</f>
        <v>0</v>
      </c>
    </row>
    <row r="875" spans="1:16" x14ac:dyDescent="0.2">
      <c r="A875" s="2" t="s">
        <v>5427</v>
      </c>
      <c r="B875" s="5">
        <v>43725</v>
      </c>
      <c r="C875" s="2" t="s">
        <v>5428</v>
      </c>
      <c r="D875" t="s">
        <v>6174</v>
      </c>
      <c r="E875" s="2">
        <v>4</v>
      </c>
      <c r="F875" s="2">
        <f>_xlfn.XLOOKUP(C875,customers!$A$1:$A$1001,customers!B874:B1874,,0)</f>
        <v>0</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f t="shared" si="39"/>
        <v>11.94</v>
      </c>
      <c r="N875" s="3" t="str">
        <f t="shared" si="40"/>
        <v>Robusta</v>
      </c>
      <c r="O875" s="4" t="str">
        <f t="shared" si="41"/>
        <v>Medium</v>
      </c>
      <c r="P875">
        <f>_xlfn.XLOOKUP(Orders_Table[[#This Row],[Customer ID]],customers!$A$1:$A$1001,customers!I874:I1874,,0)</f>
        <v>0</v>
      </c>
    </row>
    <row r="876" spans="1:16" x14ac:dyDescent="0.2">
      <c r="A876" s="2" t="s">
        <v>5433</v>
      </c>
      <c r="B876" s="5">
        <v>43680</v>
      </c>
      <c r="C876" s="2" t="s">
        <v>5434</v>
      </c>
      <c r="D876" t="s">
        <v>6140</v>
      </c>
      <c r="E876" s="2">
        <v>2</v>
      </c>
      <c r="F876" s="2">
        <f>_xlfn.XLOOKUP(C876,customers!$A$1:$A$1001,customers!B875:B1875,,0)</f>
        <v>0</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f t="shared" si="39"/>
        <v>25.9</v>
      </c>
      <c r="N876" s="3" t="str">
        <f t="shared" si="40"/>
        <v>Arabica</v>
      </c>
      <c r="O876" s="4" t="str">
        <f t="shared" si="41"/>
        <v>Light</v>
      </c>
      <c r="P876">
        <f>_xlfn.XLOOKUP(Orders_Table[[#This Row],[Customer ID]],customers!$A$1:$A$1001,customers!I875:I1875,,0)</f>
        <v>0</v>
      </c>
    </row>
    <row r="877" spans="1:16" x14ac:dyDescent="0.2">
      <c r="A877" s="2" t="s">
        <v>5439</v>
      </c>
      <c r="B877" s="5">
        <v>44253</v>
      </c>
      <c r="C877" s="2" t="s">
        <v>5440</v>
      </c>
      <c r="D877" t="s">
        <v>6160</v>
      </c>
      <c r="E877" s="2">
        <v>5</v>
      </c>
      <c r="F877" s="2">
        <f>_xlfn.XLOOKUP(C877,customers!$A$1:$A$1001,customers!B876:B1876,,0)</f>
        <v>0</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f t="shared" si="39"/>
        <v>43.650000000000006</v>
      </c>
      <c r="N877" s="3" t="str">
        <f t="shared" si="40"/>
        <v>Liberica</v>
      </c>
      <c r="O877" s="4" t="str">
        <f t="shared" si="41"/>
        <v>Medium</v>
      </c>
      <c r="P877">
        <f>_xlfn.XLOOKUP(Orders_Table[[#This Row],[Customer ID]],customers!$A$1:$A$1001,customers!I876:I1876,,0)</f>
        <v>0</v>
      </c>
    </row>
    <row r="878" spans="1:16" x14ac:dyDescent="0.2">
      <c r="A878" s="2" t="s">
        <v>5439</v>
      </c>
      <c r="B878" s="5">
        <v>44253</v>
      </c>
      <c r="C878" s="2" t="s">
        <v>5440</v>
      </c>
      <c r="D878" t="s">
        <v>6180</v>
      </c>
      <c r="E878" s="2">
        <v>6</v>
      </c>
      <c r="F878" s="2">
        <f>_xlfn.XLOOKUP(C878,customers!$A$1:$A$1001,customers!B877:B1877,,0)</f>
        <v>0</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f t="shared" si="39"/>
        <v>46.62</v>
      </c>
      <c r="N878" s="3" t="str">
        <f t="shared" si="40"/>
        <v>Arabica</v>
      </c>
      <c r="O878" s="4" t="str">
        <f t="shared" si="41"/>
        <v>Light</v>
      </c>
      <c r="P878">
        <f>_xlfn.XLOOKUP(Orders_Table[[#This Row],[Customer ID]],customers!$A$1:$A$1001,customers!I877:I1877,,0)</f>
        <v>0</v>
      </c>
    </row>
    <row r="879" spans="1:16" x14ac:dyDescent="0.2">
      <c r="A879" s="2" t="s">
        <v>5450</v>
      </c>
      <c r="B879" s="5">
        <v>44411</v>
      </c>
      <c r="C879" s="2" t="s">
        <v>5451</v>
      </c>
      <c r="D879" t="s">
        <v>6161</v>
      </c>
      <c r="E879" s="2">
        <v>3</v>
      </c>
      <c r="F879" s="2">
        <f>_xlfn.XLOOKUP(C879,customers!$A$1:$A$1001,customers!B878:B1878,,0)</f>
        <v>0</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f t="shared" si="39"/>
        <v>28.53</v>
      </c>
      <c r="N879" s="3" t="str">
        <f t="shared" si="40"/>
        <v>Liberica</v>
      </c>
      <c r="O879" s="4" t="str">
        <f t="shared" si="41"/>
        <v>Light</v>
      </c>
      <c r="P879">
        <f>_xlfn.XLOOKUP(Orders_Table[[#This Row],[Customer ID]],customers!$A$1:$A$1001,customers!I878:I1878,,0)</f>
        <v>0</v>
      </c>
    </row>
    <row r="880" spans="1:16" x14ac:dyDescent="0.2">
      <c r="A880" s="2" t="s">
        <v>5456</v>
      </c>
      <c r="B880" s="5">
        <v>44323</v>
      </c>
      <c r="C880" s="2" t="s">
        <v>5457</v>
      </c>
      <c r="D880" t="s">
        <v>6142</v>
      </c>
      <c r="E880" s="2">
        <v>1</v>
      </c>
      <c r="F880" s="2">
        <f>_xlfn.XLOOKUP(C880,customers!$A$1:$A$1001,customers!B879:B1879,,0)</f>
        <v>0</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f t="shared" si="39"/>
        <v>27.484999999999996</v>
      </c>
      <c r="N880" s="3" t="str">
        <f t="shared" si="40"/>
        <v>Robusta</v>
      </c>
      <c r="O880" s="4" t="str">
        <f t="shared" si="41"/>
        <v>Light</v>
      </c>
      <c r="P880">
        <f>_xlfn.XLOOKUP(Orders_Table[[#This Row],[Customer ID]],customers!$A$1:$A$1001,customers!I879:I1879,,0)</f>
        <v>0</v>
      </c>
    </row>
    <row r="881" spans="1:16" x14ac:dyDescent="0.2">
      <c r="A881" s="2" t="s">
        <v>5461</v>
      </c>
      <c r="B881" s="5">
        <v>43630</v>
      </c>
      <c r="C881" s="2" t="s">
        <v>5462</v>
      </c>
      <c r="D881" t="s">
        <v>6153</v>
      </c>
      <c r="E881" s="2">
        <v>3</v>
      </c>
      <c r="F881" s="2">
        <f>_xlfn.XLOOKUP(C881,customers!$A$1:$A$1001,customers!B880:B1880,,0)</f>
        <v>0</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f t="shared" si="39"/>
        <v>10.935</v>
      </c>
      <c r="N881" s="3" t="str">
        <f t="shared" si="40"/>
        <v>Excelsa</v>
      </c>
      <c r="O881" s="4" t="str">
        <f t="shared" si="41"/>
        <v>Dark</v>
      </c>
      <c r="P881">
        <f>_xlfn.XLOOKUP(Orders_Table[[#This Row],[Customer ID]],customers!$A$1:$A$1001,customers!I880:I1880,,0)</f>
        <v>0</v>
      </c>
    </row>
    <row r="882" spans="1:16" x14ac:dyDescent="0.2">
      <c r="A882" s="2" t="s">
        <v>5466</v>
      </c>
      <c r="B882" s="5">
        <v>43790</v>
      </c>
      <c r="C882" s="2" t="s">
        <v>5467</v>
      </c>
      <c r="D882" t="s">
        <v>6178</v>
      </c>
      <c r="E882" s="2">
        <v>2</v>
      </c>
      <c r="F882" s="2">
        <f>_xlfn.XLOOKUP(C882,customers!$A$1:$A$1001,customers!B881:B1881,,0)</f>
        <v>0</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f t="shared" si="39"/>
        <v>7.169999999999999</v>
      </c>
      <c r="N882" s="3" t="str">
        <f t="shared" si="40"/>
        <v>Robusta</v>
      </c>
      <c r="O882" s="4" t="str">
        <f t="shared" si="41"/>
        <v>Light</v>
      </c>
      <c r="P882">
        <f>_xlfn.XLOOKUP(Orders_Table[[#This Row],[Customer ID]],customers!$A$1:$A$1001,customers!I881:I1881,,0)</f>
        <v>0</v>
      </c>
    </row>
    <row r="883" spans="1:16" x14ac:dyDescent="0.2">
      <c r="A883" s="2" t="s">
        <v>5472</v>
      </c>
      <c r="B883" s="5">
        <v>44286</v>
      </c>
      <c r="C883" s="2" t="s">
        <v>5473</v>
      </c>
      <c r="D883" t="s">
        <v>6167</v>
      </c>
      <c r="E883" s="2">
        <v>6</v>
      </c>
      <c r="F883" s="2">
        <f>_xlfn.XLOOKUP(C883,customers!$A$1:$A$1001,customers!B882:B1882,,0)</f>
        <v>0</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f t="shared" si="39"/>
        <v>23.31</v>
      </c>
      <c r="N883" s="3" t="str">
        <f t="shared" si="40"/>
        <v>Arabica</v>
      </c>
      <c r="O883" s="4" t="str">
        <f t="shared" si="41"/>
        <v>Light</v>
      </c>
      <c r="P883">
        <f>_xlfn.XLOOKUP(Orders_Table[[#This Row],[Customer ID]],customers!$A$1:$A$1001,customers!I882:I1882,,0)</f>
        <v>0</v>
      </c>
    </row>
    <row r="884" spans="1:16" x14ac:dyDescent="0.2">
      <c r="A884" s="2" t="s">
        <v>5477</v>
      </c>
      <c r="B884" s="5">
        <v>43647</v>
      </c>
      <c r="C884" s="2" t="s">
        <v>5526</v>
      </c>
      <c r="D884" t="s">
        <v>6168</v>
      </c>
      <c r="E884" s="2">
        <v>5</v>
      </c>
      <c r="F884" s="2">
        <f>_xlfn.XLOOKUP(C884,customers!$A$1:$A$1001,customers!B883:B1883,,0)</f>
        <v>0</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f t="shared" si="39"/>
        <v>114.42499999999998</v>
      </c>
      <c r="N884" s="3" t="str">
        <f t="shared" si="40"/>
        <v>Arabica</v>
      </c>
      <c r="O884" s="4" t="str">
        <f t="shared" si="41"/>
        <v>Dark</v>
      </c>
      <c r="P884">
        <f>_xlfn.XLOOKUP(Orders_Table[[#This Row],[Customer ID]],customers!$A$1:$A$1001,customers!I883:I1883,,0)</f>
        <v>0</v>
      </c>
    </row>
    <row r="885" spans="1:16" x14ac:dyDescent="0.2">
      <c r="A885" s="2" t="s">
        <v>5483</v>
      </c>
      <c r="B885" s="5">
        <v>43956</v>
      </c>
      <c r="C885" s="2" t="s">
        <v>5484</v>
      </c>
      <c r="D885" t="s">
        <v>6175</v>
      </c>
      <c r="E885" s="2">
        <v>3</v>
      </c>
      <c r="F885" s="2">
        <f>_xlfn.XLOOKUP(C885,customers!$A$1:$A$1001,customers!B884:B1884,,0)</f>
        <v>0</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f t="shared" si="39"/>
        <v>77.624999999999986</v>
      </c>
      <c r="N885" s="3" t="str">
        <f t="shared" si="40"/>
        <v>Arabica</v>
      </c>
      <c r="O885" s="4" t="str">
        <f t="shared" si="41"/>
        <v>Medium</v>
      </c>
      <c r="P885">
        <f>_xlfn.XLOOKUP(Orders_Table[[#This Row],[Customer ID]],customers!$A$1:$A$1001,customers!I884:I1884,,0)</f>
        <v>0</v>
      </c>
    </row>
    <row r="886" spans="1:16" x14ac:dyDescent="0.2">
      <c r="A886" s="2" t="s">
        <v>5489</v>
      </c>
      <c r="B886" s="5">
        <v>43941</v>
      </c>
      <c r="C886" s="2" t="s">
        <v>5490</v>
      </c>
      <c r="D886" t="s">
        <v>6172</v>
      </c>
      <c r="E886" s="2">
        <v>1</v>
      </c>
      <c r="F886" s="2">
        <f>_xlfn.XLOOKUP(C886,customers!$A$1:$A$1001,customers!B885:B1885,,0)</f>
        <v>0</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f t="shared" si="39"/>
        <v>5.3699999999999992</v>
      </c>
      <c r="N886" s="3" t="str">
        <f t="shared" si="40"/>
        <v>Robusta</v>
      </c>
      <c r="O886" s="4" t="str">
        <f t="shared" si="41"/>
        <v>Dark</v>
      </c>
      <c r="P886">
        <f>_xlfn.XLOOKUP(Orders_Table[[#This Row],[Customer ID]],customers!$A$1:$A$1001,customers!I885:I1885,,0)</f>
        <v>0</v>
      </c>
    </row>
    <row r="887" spans="1:16" x14ac:dyDescent="0.2">
      <c r="A887" s="2" t="s">
        <v>5495</v>
      </c>
      <c r="B887" s="5">
        <v>43664</v>
      </c>
      <c r="C887" s="2" t="s">
        <v>5496</v>
      </c>
      <c r="D887" t="s">
        <v>6149</v>
      </c>
      <c r="E887" s="2">
        <v>6</v>
      </c>
      <c r="F887" s="2">
        <f>_xlfn.XLOOKUP(C887,customers!$A$1:$A$1001,customers!B886:B1886,,0)</f>
        <v>0</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f t="shared" si="39"/>
        <v>123.50999999999999</v>
      </c>
      <c r="N887" s="3" t="str">
        <f t="shared" si="40"/>
        <v>Robusta</v>
      </c>
      <c r="O887" s="4" t="str">
        <f t="shared" si="41"/>
        <v>Dark</v>
      </c>
      <c r="P887">
        <f>_xlfn.XLOOKUP(Orders_Table[[#This Row],[Customer ID]],customers!$A$1:$A$1001,customers!I886:I1886,,0)</f>
        <v>0</v>
      </c>
    </row>
    <row r="888" spans="1:16" x14ac:dyDescent="0.2">
      <c r="A888" s="2" t="s">
        <v>5501</v>
      </c>
      <c r="B888" s="5">
        <v>44518</v>
      </c>
      <c r="C888" s="2" t="s">
        <v>5502</v>
      </c>
      <c r="D888" t="s">
        <v>6160</v>
      </c>
      <c r="E888" s="2">
        <v>2</v>
      </c>
      <c r="F888" s="2">
        <f>_xlfn.XLOOKUP(C888,customers!$A$1:$A$1001,customers!B887:B1887,,0)</f>
        <v>0</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f t="shared" si="39"/>
        <v>17.46</v>
      </c>
      <c r="N888" s="3" t="str">
        <f t="shared" si="40"/>
        <v>Liberica</v>
      </c>
      <c r="O888" s="4" t="str">
        <f t="shared" si="41"/>
        <v>Medium</v>
      </c>
      <c r="P888">
        <f>_xlfn.XLOOKUP(Orders_Table[[#This Row],[Customer ID]],customers!$A$1:$A$1001,customers!I887:I1887,,0)</f>
        <v>0</v>
      </c>
    </row>
    <row r="889" spans="1:16" x14ac:dyDescent="0.2">
      <c r="A889" s="2" t="s">
        <v>5507</v>
      </c>
      <c r="B889" s="5">
        <v>44002</v>
      </c>
      <c r="C889" s="2" t="s">
        <v>5508</v>
      </c>
      <c r="D889" t="s">
        <v>6184</v>
      </c>
      <c r="E889" s="2">
        <v>3</v>
      </c>
      <c r="F889" s="2">
        <f>_xlfn.XLOOKUP(C889,customers!$A$1:$A$1001,customers!B888:B1888,,0)</f>
        <v>0</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f t="shared" si="39"/>
        <v>13.365</v>
      </c>
      <c r="N889" s="3" t="str">
        <f t="shared" si="40"/>
        <v>Excelsa</v>
      </c>
      <c r="O889" s="4" t="str">
        <f t="shared" si="41"/>
        <v>Light</v>
      </c>
      <c r="P889">
        <f>_xlfn.XLOOKUP(Orders_Table[[#This Row],[Customer ID]],customers!$A$1:$A$1001,customers!I888:I1888,,0)</f>
        <v>0</v>
      </c>
    </row>
    <row r="890" spans="1:16" x14ac:dyDescent="0.2">
      <c r="A890" s="2" t="s">
        <v>5513</v>
      </c>
      <c r="B890" s="5">
        <v>44292</v>
      </c>
      <c r="C890" s="2" t="s">
        <v>5514</v>
      </c>
      <c r="D890" t="s">
        <v>6167</v>
      </c>
      <c r="E890" s="2">
        <v>2</v>
      </c>
      <c r="F890" s="2">
        <f>_xlfn.XLOOKUP(C890,customers!$A$1:$A$1001,customers!B889:B1889,,0)</f>
        <v>0</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f t="shared" si="39"/>
        <v>7.77</v>
      </c>
      <c r="N890" s="3" t="str">
        <f t="shared" si="40"/>
        <v>Arabica</v>
      </c>
      <c r="O890" s="4" t="str">
        <f t="shared" si="41"/>
        <v>Light</v>
      </c>
      <c r="P890">
        <f>_xlfn.XLOOKUP(Orders_Table[[#This Row],[Customer ID]],customers!$A$1:$A$1001,customers!I889:I1889,,0)</f>
        <v>0</v>
      </c>
    </row>
    <row r="891" spans="1:16" x14ac:dyDescent="0.2">
      <c r="A891" s="2" t="s">
        <v>5519</v>
      </c>
      <c r="B891" s="5">
        <v>43633</v>
      </c>
      <c r="C891" s="2" t="s">
        <v>5520</v>
      </c>
      <c r="D891" t="s">
        <v>6163</v>
      </c>
      <c r="E891" s="2">
        <v>1</v>
      </c>
      <c r="F891" s="2">
        <f>_xlfn.XLOOKUP(C891,customers!$A$1:$A$1001,customers!B890:B1890,,0)</f>
        <v>0</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f t="shared" si="39"/>
        <v>2.6849999999999996</v>
      </c>
      <c r="N891" s="3" t="str">
        <f t="shared" si="40"/>
        <v>Robusta</v>
      </c>
      <c r="O891" s="4" t="str">
        <f t="shared" si="41"/>
        <v>Dark</v>
      </c>
      <c r="P891">
        <f>_xlfn.XLOOKUP(Orders_Table[[#This Row],[Customer ID]],customers!$A$1:$A$1001,customers!I890:I1890,,0)</f>
        <v>0</v>
      </c>
    </row>
    <row r="892" spans="1:16" x14ac:dyDescent="0.2">
      <c r="A892" s="2" t="s">
        <v>5525</v>
      </c>
      <c r="B892" s="5">
        <v>44646</v>
      </c>
      <c r="C892" s="2" t="s">
        <v>5526</v>
      </c>
      <c r="D892" t="s">
        <v>6149</v>
      </c>
      <c r="E892" s="2">
        <v>1</v>
      </c>
      <c r="F892" s="2">
        <f>_xlfn.XLOOKUP(C892,customers!$A$1:$A$1001,customers!B891:B1891,,0)</f>
        <v>0</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f t="shared" si="39"/>
        <v>20.584999999999997</v>
      </c>
      <c r="N892" s="3" t="str">
        <f t="shared" si="40"/>
        <v>Robusta</v>
      </c>
      <c r="O892" s="4" t="str">
        <f t="shared" si="41"/>
        <v>Dark</v>
      </c>
      <c r="P892">
        <f>_xlfn.XLOOKUP(Orders_Table[[#This Row],[Customer ID]],customers!$A$1:$A$1001,customers!I891:I1891,,0)</f>
        <v>0</v>
      </c>
    </row>
    <row r="893" spans="1:16" x14ac:dyDescent="0.2">
      <c r="A893" s="2" t="s">
        <v>5531</v>
      </c>
      <c r="B893" s="5">
        <v>44469</v>
      </c>
      <c r="C893" s="2" t="s">
        <v>5532</v>
      </c>
      <c r="D893" t="s">
        <v>6168</v>
      </c>
      <c r="E893" s="2">
        <v>5</v>
      </c>
      <c r="F893" s="2">
        <f>_xlfn.XLOOKUP(C893,customers!$A$1:$A$1001,customers!B892:B1892,,0)</f>
        <v>0</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f t="shared" si="39"/>
        <v>114.42499999999998</v>
      </c>
      <c r="N893" s="3" t="str">
        <f t="shared" si="40"/>
        <v>Arabica</v>
      </c>
      <c r="O893" s="4" t="str">
        <f t="shared" si="41"/>
        <v>Dark</v>
      </c>
      <c r="P893">
        <f>_xlfn.XLOOKUP(Orders_Table[[#This Row],[Customer ID]],customers!$A$1:$A$1001,customers!I892:I1892,,0)</f>
        <v>0</v>
      </c>
    </row>
    <row r="894" spans="1:16" x14ac:dyDescent="0.2">
      <c r="A894" s="2" t="s">
        <v>5537</v>
      </c>
      <c r="B894" s="5">
        <v>43635</v>
      </c>
      <c r="C894" s="2" t="s">
        <v>5538</v>
      </c>
      <c r="D894" t="s">
        <v>6156</v>
      </c>
      <c r="E894" s="2">
        <v>5</v>
      </c>
      <c r="F894" s="2">
        <f>_xlfn.XLOOKUP(C894,customers!$A$1:$A$1001,customers!B893:B1893,,0)</f>
        <v>0</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f t="shared" si="39"/>
        <v>20.625</v>
      </c>
      <c r="N894" s="3" t="str">
        <f t="shared" si="40"/>
        <v>Excelsa</v>
      </c>
      <c r="O894" s="4" t="str">
        <f t="shared" si="41"/>
        <v>Medium</v>
      </c>
      <c r="P894">
        <f>_xlfn.XLOOKUP(Orders_Table[[#This Row],[Customer ID]],customers!$A$1:$A$1001,customers!I893:I1893,,0)</f>
        <v>0</v>
      </c>
    </row>
    <row r="895" spans="1:16" x14ac:dyDescent="0.2">
      <c r="A895" s="2" t="s">
        <v>5543</v>
      </c>
      <c r="B895" s="5">
        <v>44651</v>
      </c>
      <c r="C895" s="2" t="s">
        <v>5544</v>
      </c>
      <c r="D895" t="s">
        <v>6161</v>
      </c>
      <c r="E895" s="2">
        <v>6</v>
      </c>
      <c r="F895" s="2">
        <f>_xlfn.XLOOKUP(C895,customers!$A$1:$A$1001,customers!B894:B1894,,0)</f>
        <v>0</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f t="shared" si="39"/>
        <v>57.06</v>
      </c>
      <c r="N895" s="3" t="str">
        <f t="shared" si="40"/>
        <v>Liberica</v>
      </c>
      <c r="O895" s="4" t="str">
        <f t="shared" si="41"/>
        <v>Light</v>
      </c>
      <c r="P895">
        <f>_xlfn.XLOOKUP(Orders_Table[[#This Row],[Customer ID]],customers!$A$1:$A$1001,customers!I894:I1894,,0)</f>
        <v>0</v>
      </c>
    </row>
    <row r="896" spans="1:16" x14ac:dyDescent="0.2">
      <c r="A896" s="2" t="s">
        <v>5548</v>
      </c>
      <c r="B896" s="5">
        <v>44016</v>
      </c>
      <c r="C896" s="2" t="s">
        <v>5549</v>
      </c>
      <c r="D896" t="s">
        <v>6149</v>
      </c>
      <c r="E896" s="2">
        <v>4</v>
      </c>
      <c r="F896" s="2">
        <f>_xlfn.XLOOKUP(C896,customers!$A$1:$A$1001,customers!B895:B1895,,0)</f>
        <v>0</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f t="shared" si="39"/>
        <v>82.339999999999989</v>
      </c>
      <c r="N896" s="3" t="str">
        <f t="shared" si="40"/>
        <v>Robusta</v>
      </c>
      <c r="O896" s="4" t="str">
        <f t="shared" si="41"/>
        <v>Dark</v>
      </c>
      <c r="P896">
        <f>_xlfn.XLOOKUP(Orders_Table[[#This Row],[Customer ID]],customers!$A$1:$A$1001,customers!I895:I1895,,0)</f>
        <v>0</v>
      </c>
    </row>
    <row r="897" spans="1:16" x14ac:dyDescent="0.2">
      <c r="A897" s="2" t="s">
        <v>5553</v>
      </c>
      <c r="B897" s="5">
        <v>44521</v>
      </c>
      <c r="C897" s="2" t="s">
        <v>5554</v>
      </c>
      <c r="D897" t="s">
        <v>6166</v>
      </c>
      <c r="E897" s="2">
        <v>5</v>
      </c>
      <c r="F897" s="2">
        <f>_xlfn.XLOOKUP(C897,customers!$A$1:$A$1001,customers!B896:B1896,,0)</f>
        <v>0</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f t="shared" si="39"/>
        <v>158.12499999999997</v>
      </c>
      <c r="N897" s="3" t="str">
        <f t="shared" si="40"/>
        <v>Excelsa</v>
      </c>
      <c r="O897" s="4" t="str">
        <f t="shared" si="41"/>
        <v>Medium</v>
      </c>
      <c r="P897">
        <f>_xlfn.XLOOKUP(Orders_Table[[#This Row],[Customer ID]],customers!$A$1:$A$1001,customers!I896:I1896,,0)</f>
        <v>0</v>
      </c>
    </row>
    <row r="898" spans="1:16" x14ac:dyDescent="0.2">
      <c r="A898" s="2" t="s">
        <v>5558</v>
      </c>
      <c r="B898" s="5">
        <v>44347</v>
      </c>
      <c r="C898" s="2" t="s">
        <v>5559</v>
      </c>
      <c r="D898" t="s">
        <v>6172</v>
      </c>
      <c r="E898" s="2">
        <v>6</v>
      </c>
      <c r="F898" s="2">
        <f>_xlfn.XLOOKUP(C898,customers!$A$1:$A$1001,customers!B897:B1897,,0)</f>
        <v>0</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f t="shared" si="39"/>
        <v>32.22</v>
      </c>
      <c r="N898" s="3" t="str">
        <f t="shared" si="40"/>
        <v>Robusta</v>
      </c>
      <c r="O898" s="4" t="str">
        <f t="shared" si="41"/>
        <v>Dark</v>
      </c>
      <c r="P898">
        <f>_xlfn.XLOOKUP(Orders_Table[[#This Row],[Customer ID]],customers!$A$1:$A$1001,customers!I897:I1897,,0)</f>
        <v>0</v>
      </c>
    </row>
    <row r="899" spans="1:16" x14ac:dyDescent="0.2">
      <c r="A899" s="2" t="s">
        <v>5564</v>
      </c>
      <c r="B899" s="5">
        <v>43932</v>
      </c>
      <c r="C899" s="2" t="s">
        <v>5565</v>
      </c>
      <c r="D899" t="s">
        <v>6183</v>
      </c>
      <c r="E899" s="2">
        <v>2</v>
      </c>
      <c r="F899" s="2">
        <f>_xlfn.XLOOKUP(C899,customers!$A$1:$A$1001,customers!B898:B1898,,0)</f>
        <v>0</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f t="shared" ref="M899:M962" si="42">L899*E899</f>
        <v>24.3</v>
      </c>
      <c r="N899" s="3" t="str">
        <f t="shared" ref="N899:N962" si="43">IF(I899="Rob","Robusta",IF(I899="Exc","Excelsa",IF(I899="Ara","Arabica",IF(I899="Lib","Liberica",""))))</f>
        <v>Excelsa</v>
      </c>
      <c r="O899" s="4" t="str">
        <f t="shared" ref="O899:O962" si="44">IF(J899="M","Medium",IF(J899="L","Light",IF(J899="D","Dark","")))</f>
        <v>Dark</v>
      </c>
      <c r="P899">
        <f>_xlfn.XLOOKUP(Orders_Table[[#This Row],[Customer ID]],customers!$A$1:$A$1001,customers!I898:I1898,,0)</f>
        <v>0</v>
      </c>
    </row>
    <row r="900" spans="1:16" x14ac:dyDescent="0.2">
      <c r="A900" s="2" t="s">
        <v>5570</v>
      </c>
      <c r="B900" s="5">
        <v>44089</v>
      </c>
      <c r="C900" s="2" t="s">
        <v>5571</v>
      </c>
      <c r="D900" t="s">
        <v>6173</v>
      </c>
      <c r="E900" s="2">
        <v>5</v>
      </c>
      <c r="F900" s="2">
        <f>_xlfn.XLOOKUP(C900,customers!$A$1:$A$1001,customers!B899:B1899,,0)</f>
        <v>0</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f t="shared" si="42"/>
        <v>35.849999999999994</v>
      </c>
      <c r="N900" s="3" t="str">
        <f t="shared" si="43"/>
        <v>Robusta</v>
      </c>
      <c r="O900" s="4" t="str">
        <f t="shared" si="44"/>
        <v>Light</v>
      </c>
      <c r="P900">
        <f>_xlfn.XLOOKUP(Orders_Table[[#This Row],[Customer ID]],customers!$A$1:$A$1001,customers!I899:I1899,,0)</f>
        <v>0</v>
      </c>
    </row>
    <row r="901" spans="1:16" x14ac:dyDescent="0.2">
      <c r="A901" s="2" t="s">
        <v>5575</v>
      </c>
      <c r="B901" s="5">
        <v>44523</v>
      </c>
      <c r="C901" s="2" t="s">
        <v>5554</v>
      </c>
      <c r="D901" t="s">
        <v>6162</v>
      </c>
      <c r="E901" s="2">
        <v>5</v>
      </c>
      <c r="F901" s="2">
        <f>_xlfn.XLOOKUP(C901,customers!$A$1:$A$1001,customers!B900:B1900,,0)</f>
        <v>0</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f t="shared" si="42"/>
        <v>72.75</v>
      </c>
      <c r="N901" s="3" t="str">
        <f t="shared" si="43"/>
        <v>Liberica</v>
      </c>
      <c r="O901" s="4" t="str">
        <f t="shared" si="44"/>
        <v>Medium</v>
      </c>
      <c r="P901">
        <f>_xlfn.XLOOKUP(Orders_Table[[#This Row],[Customer ID]],customers!$A$1:$A$1001,customers!I900:I1900,,0)</f>
        <v>0</v>
      </c>
    </row>
    <row r="902" spans="1:16" x14ac:dyDescent="0.2">
      <c r="A902" s="2" t="s">
        <v>5580</v>
      </c>
      <c r="B902" s="5">
        <v>44584</v>
      </c>
      <c r="C902" s="2" t="s">
        <v>5581</v>
      </c>
      <c r="D902" t="s">
        <v>6170</v>
      </c>
      <c r="E902" s="2">
        <v>3</v>
      </c>
      <c r="F902" s="2">
        <f>_xlfn.XLOOKUP(C902,customers!$A$1:$A$1001,customers!B901:B1901,,0)</f>
        <v>0</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f t="shared" si="42"/>
        <v>47.55</v>
      </c>
      <c r="N902" s="3" t="str">
        <f t="shared" si="43"/>
        <v>Liberica</v>
      </c>
      <c r="O902" s="4" t="str">
        <f t="shared" si="44"/>
        <v>Light</v>
      </c>
      <c r="P902">
        <f>_xlfn.XLOOKUP(Orders_Table[[#This Row],[Customer ID]],customers!$A$1:$A$1001,customers!I901:I1901,,0)</f>
        <v>0</v>
      </c>
    </row>
    <row r="903" spans="1:16" x14ac:dyDescent="0.2">
      <c r="A903" s="2" t="s">
        <v>5585</v>
      </c>
      <c r="B903" s="5">
        <v>44223</v>
      </c>
      <c r="C903" s="2" t="s">
        <v>5586</v>
      </c>
      <c r="D903" t="s">
        <v>6178</v>
      </c>
      <c r="E903" s="2">
        <v>1</v>
      </c>
      <c r="F903" s="2">
        <f>_xlfn.XLOOKUP(C903,customers!$A$1:$A$1001,customers!B902:B1902,,0)</f>
        <v>0</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f t="shared" si="42"/>
        <v>3.5849999999999995</v>
      </c>
      <c r="N903" s="3" t="str">
        <f t="shared" si="43"/>
        <v>Robusta</v>
      </c>
      <c r="O903" s="4" t="str">
        <f t="shared" si="44"/>
        <v>Light</v>
      </c>
      <c r="P903">
        <f>_xlfn.XLOOKUP(Orders_Table[[#This Row],[Customer ID]],customers!$A$1:$A$1001,customers!I902:I1902,,0)</f>
        <v>0</v>
      </c>
    </row>
    <row r="904" spans="1:16" x14ac:dyDescent="0.2">
      <c r="A904" s="2" t="s">
        <v>5591</v>
      </c>
      <c r="B904" s="5">
        <v>43640</v>
      </c>
      <c r="C904" s="2" t="s">
        <v>5592</v>
      </c>
      <c r="D904" t="s">
        <v>6166</v>
      </c>
      <c r="E904" s="2">
        <v>5</v>
      </c>
      <c r="F904" s="2">
        <f>_xlfn.XLOOKUP(C904,customers!$A$1:$A$1001,customers!B903:B1903,,0)</f>
        <v>0</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f t="shared" si="42"/>
        <v>158.12499999999997</v>
      </c>
      <c r="N904" s="3" t="str">
        <f t="shared" si="43"/>
        <v>Excelsa</v>
      </c>
      <c r="O904" s="4" t="str">
        <f t="shared" si="44"/>
        <v>Medium</v>
      </c>
      <c r="P904">
        <f>_xlfn.XLOOKUP(Orders_Table[[#This Row],[Customer ID]],customers!$A$1:$A$1001,customers!I903:I1903,,0)</f>
        <v>0</v>
      </c>
    </row>
    <row r="905" spans="1:16" x14ac:dyDescent="0.2">
      <c r="A905" s="2" t="s">
        <v>5597</v>
      </c>
      <c r="B905" s="5">
        <v>43905</v>
      </c>
      <c r="C905" s="2" t="s">
        <v>5598</v>
      </c>
      <c r="D905" t="s">
        <v>6160</v>
      </c>
      <c r="E905" s="2">
        <v>2</v>
      </c>
      <c r="F905" s="2">
        <f>_xlfn.XLOOKUP(C905,customers!$A$1:$A$1001,customers!B904:B1904,,0)</f>
        <v>0</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f t="shared" si="42"/>
        <v>17.46</v>
      </c>
      <c r="N905" s="3" t="str">
        <f t="shared" si="43"/>
        <v>Liberica</v>
      </c>
      <c r="O905" s="4" t="str">
        <f t="shared" si="44"/>
        <v>Medium</v>
      </c>
      <c r="P905">
        <f>_xlfn.XLOOKUP(Orders_Table[[#This Row],[Customer ID]],customers!$A$1:$A$1001,customers!I904:I1904,,0)</f>
        <v>0</v>
      </c>
    </row>
    <row r="906" spans="1:16" x14ac:dyDescent="0.2">
      <c r="A906" s="2" t="s">
        <v>5603</v>
      </c>
      <c r="B906" s="5">
        <v>44463</v>
      </c>
      <c r="C906" s="2" t="s">
        <v>5604</v>
      </c>
      <c r="D906" t="s">
        <v>6182</v>
      </c>
      <c r="E906" s="2">
        <v>5</v>
      </c>
      <c r="F906" s="2">
        <f>_xlfn.XLOOKUP(C906,customers!$A$1:$A$1001,customers!B905:B1905,,0)</f>
        <v>0</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f t="shared" si="42"/>
        <v>148.92499999999998</v>
      </c>
      <c r="N906" s="3" t="str">
        <f t="shared" si="43"/>
        <v>Arabica</v>
      </c>
      <c r="O906" s="4" t="str">
        <f t="shared" si="44"/>
        <v>Light</v>
      </c>
      <c r="P906">
        <f>_xlfn.XLOOKUP(Orders_Table[[#This Row],[Customer ID]],customers!$A$1:$A$1001,customers!I905:I1905,,0)</f>
        <v>0</v>
      </c>
    </row>
    <row r="907" spans="1:16" x14ac:dyDescent="0.2">
      <c r="A907" s="2" t="s">
        <v>5609</v>
      </c>
      <c r="B907" s="5">
        <v>43560</v>
      </c>
      <c r="C907" s="2" t="s">
        <v>5610</v>
      </c>
      <c r="D907" t="s">
        <v>6157</v>
      </c>
      <c r="E907" s="2">
        <v>6</v>
      </c>
      <c r="F907" s="2">
        <f>_xlfn.XLOOKUP(C907,customers!$A$1:$A$1001,customers!B906:B1906,,0)</f>
        <v>0</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f t="shared" si="42"/>
        <v>40.5</v>
      </c>
      <c r="N907" s="3" t="str">
        <f t="shared" si="43"/>
        <v>Arabica</v>
      </c>
      <c r="O907" s="4" t="str">
        <f t="shared" si="44"/>
        <v>Medium</v>
      </c>
      <c r="P907">
        <f>_xlfn.XLOOKUP(Orders_Table[[#This Row],[Customer ID]],customers!$A$1:$A$1001,customers!I906:I1906,,0)</f>
        <v>0</v>
      </c>
    </row>
    <row r="908" spans="1:16" x14ac:dyDescent="0.2">
      <c r="A908" s="2" t="s">
        <v>5614</v>
      </c>
      <c r="B908" s="5">
        <v>44588</v>
      </c>
      <c r="C908" s="2" t="s">
        <v>5615</v>
      </c>
      <c r="D908" t="s">
        <v>6157</v>
      </c>
      <c r="E908" s="2">
        <v>4</v>
      </c>
      <c r="F908" s="2">
        <f>_xlfn.XLOOKUP(C908,customers!$A$1:$A$1001,customers!B907:B1907,,0)</f>
        <v>0</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f t="shared" si="42"/>
        <v>27</v>
      </c>
      <c r="N908" s="3" t="str">
        <f t="shared" si="43"/>
        <v>Arabica</v>
      </c>
      <c r="O908" s="4" t="str">
        <f t="shared" si="44"/>
        <v>Medium</v>
      </c>
      <c r="P908">
        <f>_xlfn.XLOOKUP(Orders_Table[[#This Row],[Customer ID]],customers!$A$1:$A$1001,customers!I907:I1907,,0)</f>
        <v>0</v>
      </c>
    </row>
    <row r="909" spans="1:16" x14ac:dyDescent="0.2">
      <c r="A909" s="2" t="s">
        <v>5620</v>
      </c>
      <c r="B909" s="5">
        <v>44449</v>
      </c>
      <c r="C909" s="2" t="s">
        <v>5621</v>
      </c>
      <c r="D909" t="s">
        <v>6143</v>
      </c>
      <c r="E909" s="2">
        <v>3</v>
      </c>
      <c r="F909" s="2">
        <f>_xlfn.XLOOKUP(C909,customers!$A$1:$A$1001,customers!B908:B1908,,0)</f>
        <v>0</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f t="shared" si="42"/>
        <v>38.849999999999994</v>
      </c>
      <c r="N909" s="3" t="str">
        <f t="shared" si="43"/>
        <v>Liberica</v>
      </c>
      <c r="O909" s="4" t="str">
        <f t="shared" si="44"/>
        <v>Dark</v>
      </c>
      <c r="P909">
        <f>_xlfn.XLOOKUP(Orders_Table[[#This Row],[Customer ID]],customers!$A$1:$A$1001,customers!I908:I1908,,0)</f>
        <v>0</v>
      </c>
    </row>
    <row r="910" spans="1:16" x14ac:dyDescent="0.2">
      <c r="A910" s="2" t="s">
        <v>5626</v>
      </c>
      <c r="B910" s="5">
        <v>43836</v>
      </c>
      <c r="C910" s="2" t="s">
        <v>5627</v>
      </c>
      <c r="D910" t="s">
        <v>6179</v>
      </c>
      <c r="E910" s="2">
        <v>5</v>
      </c>
      <c r="F910" s="2">
        <f>_xlfn.XLOOKUP(C910,customers!$A$1:$A$1001,customers!B909:B1909,,0)</f>
        <v>0</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f t="shared" si="42"/>
        <v>59.75</v>
      </c>
      <c r="N910" s="3" t="str">
        <f t="shared" si="43"/>
        <v>Robusta</v>
      </c>
      <c r="O910" s="4" t="str">
        <f t="shared" si="44"/>
        <v>Light</v>
      </c>
      <c r="P910">
        <f>_xlfn.XLOOKUP(Orders_Table[[#This Row],[Customer ID]],customers!$A$1:$A$1001,customers!I909:I1909,,0)</f>
        <v>0</v>
      </c>
    </row>
    <row r="911" spans="1:16" x14ac:dyDescent="0.2">
      <c r="A911" s="2" t="s">
        <v>5632</v>
      </c>
      <c r="B911" s="5">
        <v>44635</v>
      </c>
      <c r="C911" s="2" t="s">
        <v>5633</v>
      </c>
      <c r="D911" t="s">
        <v>6178</v>
      </c>
      <c r="E911" s="2">
        <v>3</v>
      </c>
      <c r="F911" s="2">
        <f>_xlfn.XLOOKUP(C911,customers!$A$1:$A$1001,customers!B910:B1910,,0)</f>
        <v>0</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f t="shared" si="42"/>
        <v>10.754999999999999</v>
      </c>
      <c r="N911" s="3" t="str">
        <f t="shared" si="43"/>
        <v>Robusta</v>
      </c>
      <c r="O911" s="4" t="str">
        <f t="shared" si="44"/>
        <v>Light</v>
      </c>
      <c r="P911">
        <f>_xlfn.XLOOKUP(Orders_Table[[#This Row],[Customer ID]],customers!$A$1:$A$1001,customers!I910:I1910,,0)</f>
        <v>0</v>
      </c>
    </row>
    <row r="912" spans="1:16" x14ac:dyDescent="0.2">
      <c r="A912" s="2" t="s">
        <v>5637</v>
      </c>
      <c r="B912" s="5">
        <v>44447</v>
      </c>
      <c r="C912" s="2" t="s">
        <v>5638</v>
      </c>
      <c r="D912" t="s">
        <v>6168</v>
      </c>
      <c r="E912" s="2">
        <v>4</v>
      </c>
      <c r="F912" s="2">
        <f>_xlfn.XLOOKUP(C912,customers!$A$1:$A$1001,customers!B911:B1911,,0)</f>
        <v>0</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f t="shared" si="42"/>
        <v>91.539999999999992</v>
      </c>
      <c r="N912" s="3" t="str">
        <f t="shared" si="43"/>
        <v>Arabica</v>
      </c>
      <c r="O912" s="4" t="str">
        <f t="shared" si="44"/>
        <v>Dark</v>
      </c>
      <c r="P912">
        <f>_xlfn.XLOOKUP(Orders_Table[[#This Row],[Customer ID]],customers!$A$1:$A$1001,customers!I911:I1911,,0)</f>
        <v>0</v>
      </c>
    </row>
    <row r="913" spans="1:16" x14ac:dyDescent="0.2">
      <c r="A913" s="2" t="s">
        <v>5643</v>
      </c>
      <c r="B913" s="5">
        <v>44511</v>
      </c>
      <c r="C913" s="2" t="s">
        <v>5644</v>
      </c>
      <c r="D913" t="s">
        <v>6155</v>
      </c>
      <c r="E913" s="2">
        <v>4</v>
      </c>
      <c r="F913" s="2">
        <f>_xlfn.XLOOKUP(C913,customers!$A$1:$A$1001,customers!B912:B1912,,0)</f>
        <v>0</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f t="shared" si="42"/>
        <v>45</v>
      </c>
      <c r="N913" s="3" t="str">
        <f t="shared" si="43"/>
        <v>Arabica</v>
      </c>
      <c r="O913" s="4" t="str">
        <f t="shared" si="44"/>
        <v>Medium</v>
      </c>
      <c r="P913">
        <f>_xlfn.XLOOKUP(Orders_Table[[#This Row],[Customer ID]],customers!$A$1:$A$1001,customers!I912:I1912,,0)</f>
        <v>0</v>
      </c>
    </row>
    <row r="914" spans="1:16" x14ac:dyDescent="0.2">
      <c r="A914" s="2" t="s">
        <v>5649</v>
      </c>
      <c r="B914" s="5">
        <v>43726</v>
      </c>
      <c r="C914" s="2" t="s">
        <v>5650</v>
      </c>
      <c r="D914" t="s">
        <v>6151</v>
      </c>
      <c r="E914" s="2">
        <v>6</v>
      </c>
      <c r="F914" s="2">
        <f>_xlfn.XLOOKUP(C914,customers!$A$1:$A$1001,customers!B913:B1913,,0)</f>
        <v>0</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f t="shared" si="42"/>
        <v>137.31</v>
      </c>
      <c r="N914" s="3" t="str">
        <f t="shared" si="43"/>
        <v>Robusta</v>
      </c>
      <c r="O914" s="4" t="str">
        <f t="shared" si="44"/>
        <v>Medium</v>
      </c>
      <c r="P914">
        <f>_xlfn.XLOOKUP(Orders_Table[[#This Row],[Customer ID]],customers!$A$1:$A$1001,customers!I913:I1913,,0)</f>
        <v>0</v>
      </c>
    </row>
    <row r="915" spans="1:16" x14ac:dyDescent="0.2">
      <c r="A915" s="2" t="s">
        <v>5654</v>
      </c>
      <c r="B915" s="5">
        <v>44406</v>
      </c>
      <c r="C915" s="2" t="s">
        <v>5655</v>
      </c>
      <c r="D915" t="s">
        <v>6157</v>
      </c>
      <c r="E915" s="2">
        <v>1</v>
      </c>
      <c r="F915" s="2">
        <f>_xlfn.XLOOKUP(C915,customers!$A$1:$A$1001,customers!B914:B1914,,0)</f>
        <v>0</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f t="shared" si="42"/>
        <v>6.75</v>
      </c>
      <c r="N915" s="3" t="str">
        <f t="shared" si="43"/>
        <v>Arabica</v>
      </c>
      <c r="O915" s="4" t="str">
        <f t="shared" si="44"/>
        <v>Medium</v>
      </c>
      <c r="P915">
        <f>_xlfn.XLOOKUP(Orders_Table[[#This Row],[Customer ID]],customers!$A$1:$A$1001,customers!I914:I1914,,0)</f>
        <v>0</v>
      </c>
    </row>
    <row r="916" spans="1:16" x14ac:dyDescent="0.2">
      <c r="A916" s="2" t="s">
        <v>5660</v>
      </c>
      <c r="B916" s="5">
        <v>44640</v>
      </c>
      <c r="C916" s="2" t="s">
        <v>5661</v>
      </c>
      <c r="D916" t="s">
        <v>6155</v>
      </c>
      <c r="E916" s="2">
        <v>4</v>
      </c>
      <c r="F916" s="2">
        <f>_xlfn.XLOOKUP(C916,customers!$A$1:$A$1001,customers!B915:B1915,,0)</f>
        <v>0</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f t="shared" si="42"/>
        <v>45</v>
      </c>
      <c r="N916" s="3" t="str">
        <f t="shared" si="43"/>
        <v>Arabica</v>
      </c>
      <c r="O916" s="4" t="str">
        <f t="shared" si="44"/>
        <v>Medium</v>
      </c>
      <c r="P916">
        <f>_xlfn.XLOOKUP(Orders_Table[[#This Row],[Customer ID]],customers!$A$1:$A$1001,customers!I915:I1915,,0)</f>
        <v>0</v>
      </c>
    </row>
    <row r="917" spans="1:16" x14ac:dyDescent="0.2">
      <c r="A917" s="2" t="s">
        <v>5666</v>
      </c>
      <c r="B917" s="5">
        <v>43955</v>
      </c>
      <c r="C917" s="2" t="s">
        <v>5667</v>
      </c>
      <c r="D917" t="s">
        <v>6185</v>
      </c>
      <c r="E917" s="2">
        <v>3</v>
      </c>
      <c r="F917" s="2">
        <f>_xlfn.XLOOKUP(C917,customers!$A$1:$A$1001,customers!B916:B1916,,0)</f>
        <v>0</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f t="shared" si="42"/>
        <v>83.835000000000008</v>
      </c>
      <c r="N917" s="3" t="str">
        <f t="shared" si="43"/>
        <v>Excelsa</v>
      </c>
      <c r="O917" s="4" t="str">
        <f t="shared" si="44"/>
        <v>Dark</v>
      </c>
      <c r="P917">
        <f>_xlfn.XLOOKUP(Orders_Table[[#This Row],[Customer ID]],customers!$A$1:$A$1001,customers!I916:I1916,,0)</f>
        <v>0</v>
      </c>
    </row>
    <row r="918" spans="1:16" x14ac:dyDescent="0.2">
      <c r="A918" s="2" t="s">
        <v>5672</v>
      </c>
      <c r="B918" s="5">
        <v>44291</v>
      </c>
      <c r="C918" s="2" t="s">
        <v>5673</v>
      </c>
      <c r="D918" t="s">
        <v>6153</v>
      </c>
      <c r="E918" s="2">
        <v>1</v>
      </c>
      <c r="F918" s="2">
        <f>_xlfn.XLOOKUP(C918,customers!$A$1:$A$1001,customers!B917:B1917,,0)</f>
        <v>0</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f t="shared" si="42"/>
        <v>3.645</v>
      </c>
      <c r="N918" s="3" t="str">
        <f t="shared" si="43"/>
        <v>Excelsa</v>
      </c>
      <c r="O918" s="4" t="str">
        <f t="shared" si="44"/>
        <v>Dark</v>
      </c>
      <c r="P918">
        <f>_xlfn.XLOOKUP(Orders_Table[[#This Row],[Customer ID]],customers!$A$1:$A$1001,customers!I917:I1917,,0)</f>
        <v>0</v>
      </c>
    </row>
    <row r="919" spans="1:16" x14ac:dyDescent="0.2">
      <c r="A919" s="2" t="s">
        <v>5676</v>
      </c>
      <c r="B919" s="5">
        <v>44573</v>
      </c>
      <c r="C919" s="2" t="s">
        <v>5677</v>
      </c>
      <c r="D919" t="s">
        <v>6157</v>
      </c>
      <c r="E919" s="2">
        <v>1</v>
      </c>
      <c r="F919" s="2">
        <f>_xlfn.XLOOKUP(C919,customers!$A$1:$A$1001,customers!B918:B1918,,0)</f>
        <v>0</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f t="shared" si="42"/>
        <v>6.75</v>
      </c>
      <c r="N919" s="3" t="str">
        <f t="shared" si="43"/>
        <v>Arabica</v>
      </c>
      <c r="O919" s="4" t="str">
        <f t="shared" si="44"/>
        <v>Medium</v>
      </c>
      <c r="P919">
        <f>_xlfn.XLOOKUP(Orders_Table[[#This Row],[Customer ID]],customers!$A$1:$A$1001,customers!I918:I1918,,0)</f>
        <v>0</v>
      </c>
    </row>
    <row r="920" spans="1:16" x14ac:dyDescent="0.2">
      <c r="A920" s="2" t="s">
        <v>5676</v>
      </c>
      <c r="B920" s="5">
        <v>44573</v>
      </c>
      <c r="C920" s="2" t="s">
        <v>5677</v>
      </c>
      <c r="D920" t="s">
        <v>6144</v>
      </c>
      <c r="E920" s="2">
        <v>3</v>
      </c>
      <c r="F920" s="2">
        <f>_xlfn.XLOOKUP(C920,customers!$A$1:$A$1001,customers!B919:B1919,,0)</f>
        <v>0</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f t="shared" si="42"/>
        <v>21.87</v>
      </c>
      <c r="N920" s="3" t="str">
        <f t="shared" si="43"/>
        <v>Excelsa</v>
      </c>
      <c r="O920" s="4" t="str">
        <f t="shared" si="44"/>
        <v>Dark</v>
      </c>
      <c r="P920">
        <f>_xlfn.XLOOKUP(Orders_Table[[#This Row],[Customer ID]],customers!$A$1:$A$1001,customers!I919:I1919,,0)</f>
        <v>0</v>
      </c>
    </row>
    <row r="921" spans="1:16" x14ac:dyDescent="0.2">
      <c r="A921" s="2" t="s">
        <v>5687</v>
      </c>
      <c r="B921" s="5">
        <v>44181</v>
      </c>
      <c r="C921" s="2" t="s">
        <v>5688</v>
      </c>
      <c r="D921" t="s">
        <v>6163</v>
      </c>
      <c r="E921" s="2">
        <v>5</v>
      </c>
      <c r="F921" s="2">
        <f>_xlfn.XLOOKUP(C921,customers!$A$1:$A$1001,customers!B920:B1920,,0)</f>
        <v>0</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f t="shared" si="42"/>
        <v>13.424999999999997</v>
      </c>
      <c r="N921" s="3" t="str">
        <f t="shared" si="43"/>
        <v>Robusta</v>
      </c>
      <c r="O921" s="4" t="str">
        <f t="shared" si="44"/>
        <v>Dark</v>
      </c>
      <c r="P921">
        <f>_xlfn.XLOOKUP(Orders_Table[[#This Row],[Customer ID]],customers!$A$1:$A$1001,customers!I920:I1920,,0)</f>
        <v>0</v>
      </c>
    </row>
    <row r="922" spans="1:16" x14ac:dyDescent="0.2">
      <c r="A922" s="2" t="s">
        <v>5693</v>
      </c>
      <c r="B922" s="5">
        <v>44711</v>
      </c>
      <c r="C922" s="2" t="s">
        <v>5694</v>
      </c>
      <c r="D922" t="s">
        <v>6149</v>
      </c>
      <c r="E922" s="2">
        <v>6</v>
      </c>
      <c r="F922" s="2">
        <f>_xlfn.XLOOKUP(C922,customers!$A$1:$A$1001,customers!B921:B1921,,0)</f>
        <v>0</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f t="shared" si="42"/>
        <v>123.50999999999999</v>
      </c>
      <c r="N922" s="3" t="str">
        <f t="shared" si="43"/>
        <v>Robusta</v>
      </c>
      <c r="O922" s="4" t="str">
        <f t="shared" si="44"/>
        <v>Dark</v>
      </c>
      <c r="P922">
        <f>_xlfn.XLOOKUP(Orders_Table[[#This Row],[Customer ID]],customers!$A$1:$A$1001,customers!I921:I1921,,0)</f>
        <v>0</v>
      </c>
    </row>
    <row r="923" spans="1:16" x14ac:dyDescent="0.2">
      <c r="A923" s="2" t="s">
        <v>5699</v>
      </c>
      <c r="B923" s="5">
        <v>44509</v>
      </c>
      <c r="C923" s="2" t="s">
        <v>5700</v>
      </c>
      <c r="D923" t="s">
        <v>6150</v>
      </c>
      <c r="E923" s="2">
        <v>2</v>
      </c>
      <c r="F923" s="2">
        <f>_xlfn.XLOOKUP(C923,customers!$A$1:$A$1001,customers!B922:B1922,,0)</f>
        <v>0</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f t="shared" si="42"/>
        <v>7.77</v>
      </c>
      <c r="N923" s="3" t="str">
        <f t="shared" si="43"/>
        <v>Liberica</v>
      </c>
      <c r="O923" s="4" t="str">
        <f t="shared" si="44"/>
        <v>Dark</v>
      </c>
      <c r="P923">
        <f>_xlfn.XLOOKUP(Orders_Table[[#This Row],[Customer ID]],customers!$A$1:$A$1001,customers!I922:I1922,,0)</f>
        <v>0</v>
      </c>
    </row>
    <row r="924" spans="1:16" x14ac:dyDescent="0.2">
      <c r="A924" s="2" t="s">
        <v>5705</v>
      </c>
      <c r="B924" s="5">
        <v>44659</v>
      </c>
      <c r="C924" s="2" t="s">
        <v>5706</v>
      </c>
      <c r="D924" t="s">
        <v>6155</v>
      </c>
      <c r="E924" s="2">
        <v>6</v>
      </c>
      <c r="F924" s="2">
        <f>_xlfn.XLOOKUP(C924,customers!$A$1:$A$1001,customers!B923:B1923,,0)</f>
        <v>0</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f t="shared" si="42"/>
        <v>67.5</v>
      </c>
      <c r="N924" s="3" t="str">
        <f t="shared" si="43"/>
        <v>Arabica</v>
      </c>
      <c r="O924" s="4" t="str">
        <f t="shared" si="44"/>
        <v>Medium</v>
      </c>
      <c r="P924">
        <f>_xlfn.XLOOKUP(Orders_Table[[#This Row],[Customer ID]],customers!$A$1:$A$1001,customers!I923:I1923,,0)</f>
        <v>0</v>
      </c>
    </row>
    <row r="925" spans="1:16" x14ac:dyDescent="0.2">
      <c r="A925" s="2" t="s">
        <v>5709</v>
      </c>
      <c r="B925" s="5">
        <v>43746</v>
      </c>
      <c r="C925" s="2" t="s">
        <v>5710</v>
      </c>
      <c r="D925" t="s">
        <v>6185</v>
      </c>
      <c r="E925" s="2">
        <v>1</v>
      </c>
      <c r="F925" s="2">
        <f>_xlfn.XLOOKUP(C925,customers!$A$1:$A$1001,customers!B924:B1924,,0)</f>
        <v>0</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f t="shared" si="42"/>
        <v>27.945</v>
      </c>
      <c r="N925" s="3" t="str">
        <f t="shared" si="43"/>
        <v>Excelsa</v>
      </c>
      <c r="O925" s="4" t="str">
        <f t="shared" si="44"/>
        <v>Dark</v>
      </c>
      <c r="P925">
        <f>_xlfn.XLOOKUP(Orders_Table[[#This Row],[Customer ID]],customers!$A$1:$A$1001,customers!I924:I1924,,0)</f>
        <v>0</v>
      </c>
    </row>
    <row r="926" spans="1:16" x14ac:dyDescent="0.2">
      <c r="A926" s="2" t="s">
        <v>5715</v>
      </c>
      <c r="B926" s="5">
        <v>44451</v>
      </c>
      <c r="C926" s="2" t="s">
        <v>5716</v>
      </c>
      <c r="D926" t="s">
        <v>6182</v>
      </c>
      <c r="E926" s="2">
        <v>3</v>
      </c>
      <c r="F926" s="2">
        <f>_xlfn.XLOOKUP(C926,customers!$A$1:$A$1001,customers!B925:B1925,,0)</f>
        <v>0</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f t="shared" si="42"/>
        <v>89.35499999999999</v>
      </c>
      <c r="N926" s="3" t="str">
        <f t="shared" si="43"/>
        <v>Arabica</v>
      </c>
      <c r="O926" s="4" t="str">
        <f t="shared" si="44"/>
        <v>Light</v>
      </c>
      <c r="P926">
        <f>_xlfn.XLOOKUP(Orders_Table[[#This Row],[Customer ID]],customers!$A$1:$A$1001,customers!I925:I1925,,0)</f>
        <v>0</v>
      </c>
    </row>
    <row r="927" spans="1:16" x14ac:dyDescent="0.2">
      <c r="A927" s="2" t="s">
        <v>5720</v>
      </c>
      <c r="B927" s="5">
        <v>44770</v>
      </c>
      <c r="C927" s="2" t="s">
        <v>5554</v>
      </c>
      <c r="D927" t="s">
        <v>6157</v>
      </c>
      <c r="E927" s="2">
        <v>3</v>
      </c>
      <c r="F927" s="2">
        <f>_xlfn.XLOOKUP(C927,customers!$A$1:$A$1001,customers!B926:B1926,,0)</f>
        <v>0</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f t="shared" si="42"/>
        <v>20.25</v>
      </c>
      <c r="N927" s="3" t="str">
        <f t="shared" si="43"/>
        <v>Arabica</v>
      </c>
      <c r="O927" s="4" t="str">
        <f t="shared" si="44"/>
        <v>Medium</v>
      </c>
      <c r="P927">
        <f>_xlfn.XLOOKUP(Orders_Table[[#This Row],[Customer ID]],customers!$A$1:$A$1001,customers!I926:I1926,,0)</f>
        <v>0</v>
      </c>
    </row>
    <row r="928" spans="1:16" x14ac:dyDescent="0.2">
      <c r="A928" s="2" t="s">
        <v>5725</v>
      </c>
      <c r="B928" s="5">
        <v>44012</v>
      </c>
      <c r="C928" s="2" t="s">
        <v>5726</v>
      </c>
      <c r="D928" t="s">
        <v>6157</v>
      </c>
      <c r="E928" s="2">
        <v>5</v>
      </c>
      <c r="F928" s="2">
        <f>_xlfn.XLOOKUP(C928,customers!$A$1:$A$1001,customers!B927:B1927,,0)</f>
        <v>0</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f t="shared" si="42"/>
        <v>33.75</v>
      </c>
      <c r="N928" s="3" t="str">
        <f t="shared" si="43"/>
        <v>Arabica</v>
      </c>
      <c r="O928" s="4" t="str">
        <f t="shared" si="44"/>
        <v>Medium</v>
      </c>
      <c r="P928">
        <f>_xlfn.XLOOKUP(Orders_Table[[#This Row],[Customer ID]],customers!$A$1:$A$1001,customers!I927:I1927,,0)</f>
        <v>0</v>
      </c>
    </row>
    <row r="929" spans="1:16" x14ac:dyDescent="0.2">
      <c r="A929" s="2" t="s">
        <v>5731</v>
      </c>
      <c r="B929" s="5">
        <v>43474</v>
      </c>
      <c r="C929" s="2" t="s">
        <v>5732</v>
      </c>
      <c r="D929" t="s">
        <v>6185</v>
      </c>
      <c r="E929" s="2">
        <v>4</v>
      </c>
      <c r="F929" s="2">
        <f>_xlfn.XLOOKUP(C929,customers!$A$1:$A$1001,customers!B928:B1928,,0)</f>
        <v>0</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f t="shared" si="42"/>
        <v>111.78</v>
      </c>
      <c r="N929" s="3" t="str">
        <f t="shared" si="43"/>
        <v>Excelsa</v>
      </c>
      <c r="O929" s="4" t="str">
        <f t="shared" si="44"/>
        <v>Dark</v>
      </c>
      <c r="P929">
        <f>_xlfn.XLOOKUP(Orders_Table[[#This Row],[Customer ID]],customers!$A$1:$A$1001,customers!I928:I1928,,0)</f>
        <v>0</v>
      </c>
    </row>
    <row r="930" spans="1:16" x14ac:dyDescent="0.2">
      <c r="A930" s="2" t="s">
        <v>5737</v>
      </c>
      <c r="B930" s="5">
        <v>44754</v>
      </c>
      <c r="C930" s="2" t="s">
        <v>5738</v>
      </c>
      <c r="D930" t="s">
        <v>6166</v>
      </c>
      <c r="E930" s="2">
        <v>2</v>
      </c>
      <c r="F930" s="2">
        <f>_xlfn.XLOOKUP(C930,customers!$A$1:$A$1001,customers!B929:B1929,,0)</f>
        <v>0</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f t="shared" si="42"/>
        <v>63.249999999999993</v>
      </c>
      <c r="N930" s="3" t="str">
        <f t="shared" si="43"/>
        <v>Excelsa</v>
      </c>
      <c r="O930" s="4" t="str">
        <f t="shared" si="44"/>
        <v>Medium</v>
      </c>
      <c r="P930">
        <f>_xlfn.XLOOKUP(Orders_Table[[#This Row],[Customer ID]],customers!$A$1:$A$1001,customers!I929:I1929,,0)</f>
        <v>0</v>
      </c>
    </row>
    <row r="931" spans="1:16" x14ac:dyDescent="0.2">
      <c r="A931" s="2" t="s">
        <v>5742</v>
      </c>
      <c r="B931" s="5">
        <v>44165</v>
      </c>
      <c r="C931" s="2" t="s">
        <v>5743</v>
      </c>
      <c r="D931" t="s">
        <v>6184</v>
      </c>
      <c r="E931" s="2">
        <v>2</v>
      </c>
      <c r="F931" s="2">
        <f>_xlfn.XLOOKUP(C931,customers!$A$1:$A$1001,customers!B930:B1930,,0)</f>
        <v>0</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f t="shared" si="42"/>
        <v>8.91</v>
      </c>
      <c r="N931" s="3" t="str">
        <f t="shared" si="43"/>
        <v>Excelsa</v>
      </c>
      <c r="O931" s="4" t="str">
        <f t="shared" si="44"/>
        <v>Light</v>
      </c>
      <c r="P931">
        <f>_xlfn.XLOOKUP(Orders_Table[[#This Row],[Customer ID]],customers!$A$1:$A$1001,customers!I930:I1930,,0)</f>
        <v>0</v>
      </c>
    </row>
    <row r="932" spans="1:16" x14ac:dyDescent="0.2">
      <c r="A932" s="2" t="s">
        <v>5748</v>
      </c>
      <c r="B932" s="5">
        <v>43546</v>
      </c>
      <c r="C932" s="2" t="s">
        <v>5749</v>
      </c>
      <c r="D932" t="s">
        <v>6183</v>
      </c>
      <c r="E932" s="2">
        <v>1</v>
      </c>
      <c r="F932" s="2">
        <f>_xlfn.XLOOKUP(C932,customers!$A$1:$A$1001,customers!B931:B1931,,0)</f>
        <v>0</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f t="shared" si="42"/>
        <v>12.15</v>
      </c>
      <c r="N932" s="3" t="str">
        <f t="shared" si="43"/>
        <v>Excelsa</v>
      </c>
      <c r="O932" s="4" t="str">
        <f t="shared" si="44"/>
        <v>Dark</v>
      </c>
      <c r="P932">
        <f>_xlfn.XLOOKUP(Orders_Table[[#This Row],[Customer ID]],customers!$A$1:$A$1001,customers!I931:I1931,,0)</f>
        <v>0</v>
      </c>
    </row>
    <row r="933" spans="1:16" x14ac:dyDescent="0.2">
      <c r="A933" s="2" t="s">
        <v>5753</v>
      </c>
      <c r="B933" s="5">
        <v>44607</v>
      </c>
      <c r="C933" s="2" t="s">
        <v>5754</v>
      </c>
      <c r="D933" t="s">
        <v>6158</v>
      </c>
      <c r="E933" s="2">
        <v>4</v>
      </c>
      <c r="F933" s="2">
        <f>_xlfn.XLOOKUP(C933,customers!$A$1:$A$1001,customers!B932:B1932,,0)</f>
        <v>0</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f t="shared" si="42"/>
        <v>23.88</v>
      </c>
      <c r="N933" s="3" t="str">
        <f t="shared" si="43"/>
        <v>Arabica</v>
      </c>
      <c r="O933" s="4" t="str">
        <f t="shared" si="44"/>
        <v>Dark</v>
      </c>
      <c r="P933">
        <f>_xlfn.XLOOKUP(Orders_Table[[#This Row],[Customer ID]],customers!$A$1:$A$1001,customers!I932:I1932,,0)</f>
        <v>0</v>
      </c>
    </row>
    <row r="934" spans="1:16" x14ac:dyDescent="0.2">
      <c r="A934" s="2" t="s">
        <v>5757</v>
      </c>
      <c r="B934" s="5">
        <v>44117</v>
      </c>
      <c r="C934" s="2" t="s">
        <v>5758</v>
      </c>
      <c r="D934" t="s">
        <v>6141</v>
      </c>
      <c r="E934" s="2">
        <v>4</v>
      </c>
      <c r="F934" s="2">
        <f>_xlfn.XLOOKUP(C934,customers!$A$1:$A$1001,customers!B933:B1933,,0)</f>
        <v>0</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f t="shared" si="42"/>
        <v>55</v>
      </c>
      <c r="N934" s="3" t="str">
        <f t="shared" si="43"/>
        <v>Excelsa</v>
      </c>
      <c r="O934" s="4" t="str">
        <f t="shared" si="44"/>
        <v>Medium</v>
      </c>
      <c r="P934">
        <f>_xlfn.XLOOKUP(Orders_Table[[#This Row],[Customer ID]],customers!$A$1:$A$1001,customers!I933:I1933,,0)</f>
        <v>0</v>
      </c>
    </row>
    <row r="935" spans="1:16" x14ac:dyDescent="0.2">
      <c r="A935" s="2" t="s">
        <v>5763</v>
      </c>
      <c r="B935" s="5">
        <v>44557</v>
      </c>
      <c r="C935" s="2" t="s">
        <v>5764</v>
      </c>
      <c r="D935" t="s">
        <v>6177</v>
      </c>
      <c r="E935" s="2">
        <v>3</v>
      </c>
      <c r="F935" s="2">
        <f>_xlfn.XLOOKUP(C935,customers!$A$1:$A$1001,customers!B934:B1934,,0)</f>
        <v>0</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f t="shared" si="42"/>
        <v>26.849999999999998</v>
      </c>
      <c r="N935" s="3" t="str">
        <f t="shared" si="43"/>
        <v>Robusta</v>
      </c>
      <c r="O935" s="4" t="str">
        <f t="shared" si="44"/>
        <v>Dark</v>
      </c>
      <c r="P935">
        <f>_xlfn.XLOOKUP(Orders_Table[[#This Row],[Customer ID]],customers!$A$1:$A$1001,customers!I934:I1934,,0)</f>
        <v>0</v>
      </c>
    </row>
    <row r="936" spans="1:16" x14ac:dyDescent="0.2">
      <c r="A936" s="2" t="s">
        <v>5768</v>
      </c>
      <c r="B936" s="5">
        <v>44409</v>
      </c>
      <c r="C936" s="2" t="s">
        <v>5769</v>
      </c>
      <c r="D936" t="s">
        <v>6151</v>
      </c>
      <c r="E936" s="2">
        <v>5</v>
      </c>
      <c r="F936" s="2">
        <f>_xlfn.XLOOKUP(C936,customers!$A$1:$A$1001,customers!B935:B1935,,0)</f>
        <v>0</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f t="shared" si="42"/>
        <v>114.42499999999998</v>
      </c>
      <c r="N936" s="3" t="str">
        <f t="shared" si="43"/>
        <v>Robusta</v>
      </c>
      <c r="O936" s="4" t="str">
        <f t="shared" si="44"/>
        <v>Medium</v>
      </c>
      <c r="P936">
        <f>_xlfn.XLOOKUP(Orders_Table[[#This Row],[Customer ID]],customers!$A$1:$A$1001,customers!I935:I1935,,0)</f>
        <v>0</v>
      </c>
    </row>
    <row r="937" spans="1:16" x14ac:dyDescent="0.2">
      <c r="A937" s="2" t="s">
        <v>5774</v>
      </c>
      <c r="B937" s="5">
        <v>44153</v>
      </c>
      <c r="C937" s="2" t="s">
        <v>5775</v>
      </c>
      <c r="D937" t="s">
        <v>6175</v>
      </c>
      <c r="E937" s="2">
        <v>6</v>
      </c>
      <c r="F937" s="2">
        <f>_xlfn.XLOOKUP(C937,customers!$A$1:$A$1001,customers!B936:B1936,,0)</f>
        <v>0</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f t="shared" si="42"/>
        <v>155.24999999999997</v>
      </c>
      <c r="N937" s="3" t="str">
        <f t="shared" si="43"/>
        <v>Arabica</v>
      </c>
      <c r="O937" s="4" t="str">
        <f t="shared" si="44"/>
        <v>Medium</v>
      </c>
      <c r="P937">
        <f>_xlfn.XLOOKUP(Orders_Table[[#This Row],[Customer ID]],customers!$A$1:$A$1001,customers!I936:I1936,,0)</f>
        <v>0</v>
      </c>
    </row>
    <row r="938" spans="1:16" x14ac:dyDescent="0.2">
      <c r="A938" s="2" t="s">
        <v>5780</v>
      </c>
      <c r="B938" s="5">
        <v>44493</v>
      </c>
      <c r="C938" s="2" t="s">
        <v>5781</v>
      </c>
      <c r="D938" t="s">
        <v>6169</v>
      </c>
      <c r="E938" s="2">
        <v>3</v>
      </c>
      <c r="F938" s="2">
        <f>_xlfn.XLOOKUP(C938,customers!$A$1:$A$1001,customers!B937:B1937,,0)</f>
        <v>0</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f t="shared" si="42"/>
        <v>23.31</v>
      </c>
      <c r="N938" s="3" t="str">
        <f t="shared" si="43"/>
        <v>Liberica</v>
      </c>
      <c r="O938" s="4" t="str">
        <f t="shared" si="44"/>
        <v>Dark</v>
      </c>
      <c r="P938">
        <f>_xlfn.XLOOKUP(Orders_Table[[#This Row],[Customer ID]],customers!$A$1:$A$1001,customers!I937:I1937,,0)</f>
        <v>0</v>
      </c>
    </row>
    <row r="939" spans="1:16" x14ac:dyDescent="0.2">
      <c r="A939" s="2" t="s">
        <v>5780</v>
      </c>
      <c r="B939" s="5">
        <v>44493</v>
      </c>
      <c r="C939" s="2" t="s">
        <v>5781</v>
      </c>
      <c r="D939" t="s">
        <v>6151</v>
      </c>
      <c r="E939" s="2">
        <v>4</v>
      </c>
      <c r="F939" s="2">
        <f>_xlfn.XLOOKUP(C939,customers!$A$1:$A$1001,customers!B938:B1938,,0)</f>
        <v>0</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f t="shared" si="42"/>
        <v>91.539999999999992</v>
      </c>
      <c r="N939" s="3" t="str">
        <f t="shared" si="43"/>
        <v>Robusta</v>
      </c>
      <c r="O939" s="4" t="str">
        <f t="shared" si="44"/>
        <v>Medium</v>
      </c>
      <c r="P939">
        <f>_xlfn.XLOOKUP(Orders_Table[[#This Row],[Customer ID]],customers!$A$1:$A$1001,customers!I938:I1938,,0)</f>
        <v>0</v>
      </c>
    </row>
    <row r="940" spans="1:16" x14ac:dyDescent="0.2">
      <c r="A940" s="2" t="s">
        <v>5791</v>
      </c>
      <c r="B940" s="5">
        <v>43829</v>
      </c>
      <c r="C940" s="2" t="s">
        <v>5792</v>
      </c>
      <c r="D940" t="s">
        <v>6171</v>
      </c>
      <c r="E940" s="2">
        <v>5</v>
      </c>
      <c r="F940" s="2">
        <f>_xlfn.XLOOKUP(C940,customers!$A$1:$A$1001,customers!B939:B1939,,0)</f>
        <v>0</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f t="shared" si="42"/>
        <v>74.25</v>
      </c>
      <c r="N940" s="3" t="str">
        <f t="shared" si="43"/>
        <v>Excelsa</v>
      </c>
      <c r="O940" s="4" t="str">
        <f t="shared" si="44"/>
        <v>Light</v>
      </c>
      <c r="P940">
        <f>_xlfn.XLOOKUP(Orders_Table[[#This Row],[Customer ID]],customers!$A$1:$A$1001,customers!I939:I1939,,0)</f>
        <v>0</v>
      </c>
    </row>
    <row r="941" spans="1:16" x14ac:dyDescent="0.2">
      <c r="A941" s="2" t="s">
        <v>5797</v>
      </c>
      <c r="B941" s="5">
        <v>44229</v>
      </c>
      <c r="C941" s="2" t="s">
        <v>5798</v>
      </c>
      <c r="D941" t="s">
        <v>6145</v>
      </c>
      <c r="E941" s="2">
        <v>6</v>
      </c>
      <c r="F941" s="2">
        <f>_xlfn.XLOOKUP(C941,customers!$A$1:$A$1001,customers!B940:B1940,,0)</f>
        <v>0</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f t="shared" si="42"/>
        <v>28.53</v>
      </c>
      <c r="N941" s="3" t="str">
        <f t="shared" si="43"/>
        <v>Liberica</v>
      </c>
      <c r="O941" s="4" t="str">
        <f t="shared" si="44"/>
        <v>Light</v>
      </c>
      <c r="P941">
        <f>_xlfn.XLOOKUP(Orders_Table[[#This Row],[Customer ID]],customers!$A$1:$A$1001,customers!I940:I1940,,0)</f>
        <v>0</v>
      </c>
    </row>
    <row r="942" spans="1:16" x14ac:dyDescent="0.2">
      <c r="A942" s="2" t="s">
        <v>5803</v>
      </c>
      <c r="B942" s="5">
        <v>44332</v>
      </c>
      <c r="C942" s="2" t="s">
        <v>5804</v>
      </c>
      <c r="D942" t="s">
        <v>6173</v>
      </c>
      <c r="E942" s="2">
        <v>2</v>
      </c>
      <c r="F942" s="2">
        <f>_xlfn.XLOOKUP(C942,customers!$A$1:$A$1001,customers!B941:B1941,,0)</f>
        <v>0</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f t="shared" si="42"/>
        <v>14.339999999999998</v>
      </c>
      <c r="N942" s="3" t="str">
        <f t="shared" si="43"/>
        <v>Robusta</v>
      </c>
      <c r="O942" s="4" t="str">
        <f t="shared" si="44"/>
        <v>Light</v>
      </c>
      <c r="P942">
        <f>_xlfn.XLOOKUP(Orders_Table[[#This Row],[Customer ID]],customers!$A$1:$A$1001,customers!I941:I1941,,0)</f>
        <v>0</v>
      </c>
    </row>
    <row r="943" spans="1:16" x14ac:dyDescent="0.2">
      <c r="A943" s="2" t="s">
        <v>5809</v>
      </c>
      <c r="B943" s="5">
        <v>44674</v>
      </c>
      <c r="C943" s="2" t="s">
        <v>5810</v>
      </c>
      <c r="D943" t="s">
        <v>6180</v>
      </c>
      <c r="E943" s="2">
        <v>2</v>
      </c>
      <c r="F943" s="2">
        <f>_xlfn.XLOOKUP(C943,customers!$A$1:$A$1001,customers!B942:B1942,,0)</f>
        <v>0</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f t="shared" si="42"/>
        <v>15.54</v>
      </c>
      <c r="N943" s="3" t="str">
        <f t="shared" si="43"/>
        <v>Arabica</v>
      </c>
      <c r="O943" s="4" t="str">
        <f t="shared" si="44"/>
        <v>Light</v>
      </c>
      <c r="P943">
        <f>_xlfn.XLOOKUP(Orders_Table[[#This Row],[Customer ID]],customers!$A$1:$A$1001,customers!I942:I1942,,0)</f>
        <v>0</v>
      </c>
    </row>
    <row r="944" spans="1:16" x14ac:dyDescent="0.2">
      <c r="A944" s="2" t="s">
        <v>5816</v>
      </c>
      <c r="B944" s="5">
        <v>44464</v>
      </c>
      <c r="C944" s="2" t="s">
        <v>5817</v>
      </c>
      <c r="D944" t="s">
        <v>6179</v>
      </c>
      <c r="E944" s="2">
        <v>3</v>
      </c>
      <c r="F944" s="2">
        <f>_xlfn.XLOOKUP(C944,customers!$A$1:$A$1001,customers!B943:B1943,,0)</f>
        <v>0</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f t="shared" si="42"/>
        <v>35.849999999999994</v>
      </c>
      <c r="N944" s="3" t="str">
        <f t="shared" si="43"/>
        <v>Robusta</v>
      </c>
      <c r="O944" s="4" t="str">
        <f t="shared" si="44"/>
        <v>Light</v>
      </c>
      <c r="P944">
        <f>_xlfn.XLOOKUP(Orders_Table[[#This Row],[Customer ID]],customers!$A$1:$A$1001,customers!I943:I1943,,0)</f>
        <v>0</v>
      </c>
    </row>
    <row r="945" spans="1:16" x14ac:dyDescent="0.2">
      <c r="A945" s="2" t="s">
        <v>5822</v>
      </c>
      <c r="B945" s="5">
        <v>44719</v>
      </c>
      <c r="C945" s="2" t="s">
        <v>5823</v>
      </c>
      <c r="D945" t="s">
        <v>6180</v>
      </c>
      <c r="E945" s="2">
        <v>6</v>
      </c>
      <c r="F945" s="2">
        <f>_xlfn.XLOOKUP(C945,customers!$A$1:$A$1001,customers!B944:B1944,,0)</f>
        <v>0</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f t="shared" si="42"/>
        <v>46.62</v>
      </c>
      <c r="N945" s="3" t="str">
        <f t="shared" si="43"/>
        <v>Arabica</v>
      </c>
      <c r="O945" s="4" t="str">
        <f t="shared" si="44"/>
        <v>Light</v>
      </c>
      <c r="P945">
        <f>_xlfn.XLOOKUP(Orders_Table[[#This Row],[Customer ID]],customers!$A$1:$A$1001,customers!I944:I1944,,0)</f>
        <v>0</v>
      </c>
    </row>
    <row r="946" spans="1:16" x14ac:dyDescent="0.2">
      <c r="A946" s="2" t="s">
        <v>5828</v>
      </c>
      <c r="B946" s="5">
        <v>44054</v>
      </c>
      <c r="C946" s="2" t="s">
        <v>5829</v>
      </c>
      <c r="D946" t="s">
        <v>6173</v>
      </c>
      <c r="E946" s="2">
        <v>5</v>
      </c>
      <c r="F946" s="2">
        <f>_xlfn.XLOOKUP(C946,customers!$A$1:$A$1001,customers!B945:B1945,,0)</f>
        <v>0</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f t="shared" si="42"/>
        <v>35.849999999999994</v>
      </c>
      <c r="N946" s="3" t="str">
        <f t="shared" si="43"/>
        <v>Robusta</v>
      </c>
      <c r="O946" s="4" t="str">
        <f t="shared" si="44"/>
        <v>Light</v>
      </c>
      <c r="P946">
        <f>_xlfn.XLOOKUP(Orders_Table[[#This Row],[Customer ID]],customers!$A$1:$A$1001,customers!I945:I1945,,0)</f>
        <v>0</v>
      </c>
    </row>
    <row r="947" spans="1:16" x14ac:dyDescent="0.2">
      <c r="A947" s="2" t="s">
        <v>5834</v>
      </c>
      <c r="B947" s="5">
        <v>43524</v>
      </c>
      <c r="C947" s="2" t="s">
        <v>5835</v>
      </c>
      <c r="D947" t="s">
        <v>6165</v>
      </c>
      <c r="E947" s="2">
        <v>4</v>
      </c>
      <c r="F947" s="2">
        <f>_xlfn.XLOOKUP(C947,customers!$A$1:$A$1001,customers!B946:B1946,,0)</f>
        <v>0</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f t="shared" si="42"/>
        <v>119.13999999999999</v>
      </c>
      <c r="N947" s="3" t="str">
        <f t="shared" si="43"/>
        <v>Liberica</v>
      </c>
      <c r="O947" s="4" t="str">
        <f t="shared" si="44"/>
        <v>Dark</v>
      </c>
      <c r="P947">
        <f>_xlfn.XLOOKUP(Orders_Table[[#This Row],[Customer ID]],customers!$A$1:$A$1001,customers!I946:I1946,,0)</f>
        <v>0</v>
      </c>
    </row>
    <row r="948" spans="1:16" x14ac:dyDescent="0.2">
      <c r="A948" s="2" t="s">
        <v>5839</v>
      </c>
      <c r="B948" s="5">
        <v>43719</v>
      </c>
      <c r="C948" s="2" t="s">
        <v>5840</v>
      </c>
      <c r="D948" t="s">
        <v>6169</v>
      </c>
      <c r="E948" s="2">
        <v>3</v>
      </c>
      <c r="F948" s="2">
        <f>_xlfn.XLOOKUP(C948,customers!$A$1:$A$1001,customers!B947:B1947,,0)</f>
        <v>0</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f t="shared" si="42"/>
        <v>23.31</v>
      </c>
      <c r="N948" s="3" t="str">
        <f t="shared" si="43"/>
        <v>Liberica</v>
      </c>
      <c r="O948" s="4" t="str">
        <f t="shared" si="44"/>
        <v>Dark</v>
      </c>
      <c r="P948">
        <f>_xlfn.XLOOKUP(Orders_Table[[#This Row],[Customer ID]],customers!$A$1:$A$1001,customers!I947:I1947,,0)</f>
        <v>0</v>
      </c>
    </row>
    <row r="949" spans="1:16" x14ac:dyDescent="0.2">
      <c r="A949" s="2" t="s">
        <v>5844</v>
      </c>
      <c r="B949" s="5">
        <v>44294</v>
      </c>
      <c r="C949" s="2" t="s">
        <v>5845</v>
      </c>
      <c r="D949" t="s">
        <v>6155</v>
      </c>
      <c r="E949" s="2">
        <v>1</v>
      </c>
      <c r="F949" s="2">
        <f>_xlfn.XLOOKUP(C949,customers!$A$1:$A$1001,customers!B948:B1948,,0)</f>
        <v>0</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f t="shared" si="42"/>
        <v>11.25</v>
      </c>
      <c r="N949" s="3" t="str">
        <f t="shared" si="43"/>
        <v>Arabica</v>
      </c>
      <c r="O949" s="4" t="str">
        <f t="shared" si="44"/>
        <v>Medium</v>
      </c>
      <c r="P949">
        <f>_xlfn.XLOOKUP(Orders_Table[[#This Row],[Customer ID]],customers!$A$1:$A$1001,customers!I948:I1948,,0)</f>
        <v>0</v>
      </c>
    </row>
    <row r="950" spans="1:16" x14ac:dyDescent="0.2">
      <c r="A950" s="2" t="s">
        <v>5849</v>
      </c>
      <c r="B950" s="5">
        <v>44445</v>
      </c>
      <c r="C950" s="2" t="s">
        <v>5850</v>
      </c>
      <c r="D950" t="s">
        <v>6185</v>
      </c>
      <c r="E950" s="2">
        <v>3</v>
      </c>
      <c r="F950" s="2">
        <f>_xlfn.XLOOKUP(C950,customers!$A$1:$A$1001,customers!B949:B1949,,0)</f>
        <v>0</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f t="shared" si="42"/>
        <v>83.835000000000008</v>
      </c>
      <c r="N950" s="3" t="str">
        <f t="shared" si="43"/>
        <v>Excelsa</v>
      </c>
      <c r="O950" s="4" t="str">
        <f t="shared" si="44"/>
        <v>Dark</v>
      </c>
      <c r="P950">
        <f>_xlfn.XLOOKUP(Orders_Table[[#This Row],[Customer ID]],customers!$A$1:$A$1001,customers!I949:I1949,,0)</f>
        <v>0</v>
      </c>
    </row>
    <row r="951" spans="1:16" x14ac:dyDescent="0.2">
      <c r="A951" s="2" t="s">
        <v>5855</v>
      </c>
      <c r="B951" s="5">
        <v>44449</v>
      </c>
      <c r="C951" s="2" t="s">
        <v>5856</v>
      </c>
      <c r="D951" t="s">
        <v>6142</v>
      </c>
      <c r="E951" s="2">
        <v>4</v>
      </c>
      <c r="F951" s="2">
        <f>_xlfn.XLOOKUP(C951,customers!$A$1:$A$1001,customers!B950:B1950,,0)</f>
        <v>0</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f t="shared" si="42"/>
        <v>109.93999999999998</v>
      </c>
      <c r="N951" s="3" t="str">
        <f t="shared" si="43"/>
        <v>Robusta</v>
      </c>
      <c r="O951" s="4" t="str">
        <f t="shared" si="44"/>
        <v>Light</v>
      </c>
      <c r="P951">
        <f>_xlfn.XLOOKUP(Orders_Table[[#This Row],[Customer ID]],customers!$A$1:$A$1001,customers!I950:I1950,,0)</f>
        <v>0</v>
      </c>
    </row>
    <row r="952" spans="1:16" x14ac:dyDescent="0.2">
      <c r="A952" s="2" t="s">
        <v>5861</v>
      </c>
      <c r="B952" s="5">
        <v>44703</v>
      </c>
      <c r="C952" s="2" t="s">
        <v>5862</v>
      </c>
      <c r="D952" t="s">
        <v>6178</v>
      </c>
      <c r="E952" s="2">
        <v>4</v>
      </c>
      <c r="F952" s="2">
        <f>_xlfn.XLOOKUP(C952,customers!$A$1:$A$1001,customers!B951:B1951,,0)</f>
        <v>0</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f t="shared" si="42"/>
        <v>14.339999999999998</v>
      </c>
      <c r="N952" s="3" t="str">
        <f t="shared" si="43"/>
        <v>Robusta</v>
      </c>
      <c r="O952" s="4" t="str">
        <f t="shared" si="44"/>
        <v>Light</v>
      </c>
      <c r="P952">
        <f>_xlfn.XLOOKUP(Orders_Table[[#This Row],[Customer ID]],customers!$A$1:$A$1001,customers!I951:I1951,,0)</f>
        <v>0</v>
      </c>
    </row>
    <row r="953" spans="1:16" x14ac:dyDescent="0.2">
      <c r="A953" s="2" t="s">
        <v>5866</v>
      </c>
      <c r="B953" s="5">
        <v>44092</v>
      </c>
      <c r="C953" s="2" t="s">
        <v>5867</v>
      </c>
      <c r="D953" t="s">
        <v>6178</v>
      </c>
      <c r="E953" s="2">
        <v>6</v>
      </c>
      <c r="F953" s="2">
        <f>_xlfn.XLOOKUP(C953,customers!$A$1:$A$1001,customers!B952:B1952,,0)</f>
        <v>0</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f t="shared" si="42"/>
        <v>21.509999999999998</v>
      </c>
      <c r="N953" s="3" t="str">
        <f t="shared" si="43"/>
        <v>Robusta</v>
      </c>
      <c r="O953" s="4" t="str">
        <f t="shared" si="44"/>
        <v>Light</v>
      </c>
      <c r="P953">
        <f>_xlfn.XLOOKUP(Orders_Table[[#This Row],[Customer ID]],customers!$A$1:$A$1001,customers!I952:I1952,,0)</f>
        <v>0</v>
      </c>
    </row>
    <row r="954" spans="1:16" x14ac:dyDescent="0.2">
      <c r="A954" s="2" t="s">
        <v>5872</v>
      </c>
      <c r="B954" s="5">
        <v>44439</v>
      </c>
      <c r="C954" s="2" t="s">
        <v>5873</v>
      </c>
      <c r="D954" t="s">
        <v>6155</v>
      </c>
      <c r="E954" s="2">
        <v>2</v>
      </c>
      <c r="F954" s="2">
        <f>_xlfn.XLOOKUP(C954,customers!$A$1:$A$1001,customers!B953:B1953,,0)</f>
        <v>0</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f t="shared" si="42"/>
        <v>22.5</v>
      </c>
      <c r="N954" s="3" t="str">
        <f t="shared" si="43"/>
        <v>Arabica</v>
      </c>
      <c r="O954" s="4" t="str">
        <f t="shared" si="44"/>
        <v>Medium</v>
      </c>
      <c r="P954">
        <f>_xlfn.XLOOKUP(Orders_Table[[#This Row],[Customer ID]],customers!$A$1:$A$1001,customers!I953:I1953,,0)</f>
        <v>0</v>
      </c>
    </row>
    <row r="955" spans="1:16" x14ac:dyDescent="0.2">
      <c r="A955" s="2" t="s">
        <v>5878</v>
      </c>
      <c r="B955" s="5">
        <v>44582</v>
      </c>
      <c r="C955" s="2" t="s">
        <v>5764</v>
      </c>
      <c r="D955" t="s">
        <v>6167</v>
      </c>
      <c r="E955" s="2">
        <v>1</v>
      </c>
      <c r="F955" s="2">
        <f>_xlfn.XLOOKUP(C955,customers!$A$1:$A$1001,customers!B954:B1954,,0)</f>
        <v>0</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f t="shared" si="42"/>
        <v>3.8849999999999998</v>
      </c>
      <c r="N955" s="3" t="str">
        <f t="shared" si="43"/>
        <v>Arabica</v>
      </c>
      <c r="O955" s="4" t="str">
        <f t="shared" si="44"/>
        <v>Light</v>
      </c>
      <c r="P955">
        <f>_xlfn.XLOOKUP(Orders_Table[[#This Row],[Customer ID]],customers!$A$1:$A$1001,customers!I954:I1954,,0)</f>
        <v>0</v>
      </c>
    </row>
    <row r="956" spans="1:16" x14ac:dyDescent="0.2">
      <c r="A956" s="2" t="s">
        <v>5884</v>
      </c>
      <c r="B956" s="5">
        <v>44722</v>
      </c>
      <c r="C956" s="2" t="s">
        <v>5764</v>
      </c>
      <c r="D956" t="s">
        <v>6185</v>
      </c>
      <c r="E956" s="2">
        <v>1</v>
      </c>
      <c r="F956" s="2">
        <f>_xlfn.XLOOKUP(C956,customers!$A$1:$A$1001,customers!B955:B1955,,0)</f>
        <v>0</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f t="shared" si="42"/>
        <v>27.945</v>
      </c>
      <c r="N956" s="3" t="str">
        <f t="shared" si="43"/>
        <v>Excelsa</v>
      </c>
      <c r="O956" s="4" t="str">
        <f t="shared" si="44"/>
        <v>Dark</v>
      </c>
      <c r="P956">
        <f>_xlfn.XLOOKUP(Orders_Table[[#This Row],[Customer ID]],customers!$A$1:$A$1001,customers!I955:I1955,,0)</f>
        <v>0</v>
      </c>
    </row>
    <row r="957" spans="1:16" x14ac:dyDescent="0.2">
      <c r="A957" s="2" t="s">
        <v>5890</v>
      </c>
      <c r="B957" s="5">
        <v>43582</v>
      </c>
      <c r="C957" s="2" t="s">
        <v>5764</v>
      </c>
      <c r="D957" t="s">
        <v>6148</v>
      </c>
      <c r="E957" s="2">
        <v>5</v>
      </c>
      <c r="F957" s="2">
        <f>_xlfn.XLOOKUP(C957,customers!$A$1:$A$1001,customers!B956:B1956,,0)</f>
        <v>0</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f t="shared" si="42"/>
        <v>170.77499999999998</v>
      </c>
      <c r="N957" s="3" t="str">
        <f t="shared" si="43"/>
        <v>Excelsa</v>
      </c>
      <c r="O957" s="4" t="str">
        <f t="shared" si="44"/>
        <v>Light</v>
      </c>
      <c r="P957">
        <f>_xlfn.XLOOKUP(Orders_Table[[#This Row],[Customer ID]],customers!$A$1:$A$1001,customers!I956:I1956,,0)</f>
        <v>0</v>
      </c>
    </row>
    <row r="958" spans="1:16" x14ac:dyDescent="0.2">
      <c r="A958" s="2" t="s">
        <v>5890</v>
      </c>
      <c r="B958" s="5">
        <v>43582</v>
      </c>
      <c r="C958" s="2" t="s">
        <v>5764</v>
      </c>
      <c r="D958" t="s">
        <v>6142</v>
      </c>
      <c r="E958" s="2">
        <v>2</v>
      </c>
      <c r="F958" s="2">
        <f>_xlfn.XLOOKUP(C958,customers!$A$1:$A$1001,customers!B957:B1957,,0)</f>
        <v>0</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f t="shared" si="42"/>
        <v>54.969999999999992</v>
      </c>
      <c r="N958" s="3" t="str">
        <f t="shared" si="43"/>
        <v>Robusta</v>
      </c>
      <c r="O958" s="4" t="str">
        <f t="shared" si="44"/>
        <v>Light</v>
      </c>
      <c r="P958">
        <f>_xlfn.XLOOKUP(Orders_Table[[#This Row],[Customer ID]],customers!$A$1:$A$1001,customers!I957:I1957,,0)</f>
        <v>0</v>
      </c>
    </row>
    <row r="959" spans="1:16" x14ac:dyDescent="0.2">
      <c r="A959" s="2" t="s">
        <v>5890</v>
      </c>
      <c r="B959" s="5">
        <v>43582</v>
      </c>
      <c r="C959" s="2" t="s">
        <v>5764</v>
      </c>
      <c r="D959" t="s">
        <v>6171</v>
      </c>
      <c r="E959" s="2">
        <v>1</v>
      </c>
      <c r="F959" s="2">
        <f>_xlfn.XLOOKUP(C959,customers!$A$1:$A$1001,customers!B958:B1958,,0)</f>
        <v>0</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f t="shared" si="42"/>
        <v>14.85</v>
      </c>
      <c r="N959" s="3" t="str">
        <f t="shared" si="43"/>
        <v>Excelsa</v>
      </c>
      <c r="O959" s="4" t="str">
        <f t="shared" si="44"/>
        <v>Light</v>
      </c>
      <c r="P959">
        <f>_xlfn.XLOOKUP(Orders_Table[[#This Row],[Customer ID]],customers!$A$1:$A$1001,customers!I958:I1958,,0)</f>
        <v>0</v>
      </c>
    </row>
    <row r="960" spans="1:16" x14ac:dyDescent="0.2">
      <c r="A960" s="2" t="s">
        <v>5890</v>
      </c>
      <c r="B960" s="5">
        <v>43582</v>
      </c>
      <c r="C960" s="2" t="s">
        <v>5764</v>
      </c>
      <c r="D960" t="s">
        <v>6167</v>
      </c>
      <c r="E960" s="2">
        <v>2</v>
      </c>
      <c r="F960" s="2">
        <f>_xlfn.XLOOKUP(C960,customers!$A$1:$A$1001,customers!B959:B1959,,0)</f>
        <v>0</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f t="shared" si="42"/>
        <v>7.77</v>
      </c>
      <c r="N960" s="3" t="str">
        <f t="shared" si="43"/>
        <v>Arabica</v>
      </c>
      <c r="O960" s="4" t="str">
        <f t="shared" si="44"/>
        <v>Light</v>
      </c>
      <c r="P960">
        <f>_xlfn.XLOOKUP(Orders_Table[[#This Row],[Customer ID]],customers!$A$1:$A$1001,customers!I959:I1959,,0)</f>
        <v>0</v>
      </c>
    </row>
    <row r="961" spans="1:16" x14ac:dyDescent="0.2">
      <c r="A961" s="2" t="s">
        <v>5910</v>
      </c>
      <c r="B961" s="5">
        <v>44598</v>
      </c>
      <c r="C961" s="2" t="s">
        <v>5911</v>
      </c>
      <c r="D961" t="s">
        <v>6145</v>
      </c>
      <c r="E961" s="2">
        <v>5</v>
      </c>
      <c r="F961" s="2">
        <f>_xlfn.XLOOKUP(C961,customers!$A$1:$A$1001,customers!B960:B1960,,0)</f>
        <v>0</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f t="shared" si="42"/>
        <v>23.774999999999999</v>
      </c>
      <c r="N961" s="3" t="str">
        <f t="shared" si="43"/>
        <v>Liberica</v>
      </c>
      <c r="O961" s="4" t="str">
        <f t="shared" si="44"/>
        <v>Light</v>
      </c>
      <c r="P961">
        <f>_xlfn.XLOOKUP(Orders_Table[[#This Row],[Customer ID]],customers!$A$1:$A$1001,customers!I960:I1960,,0)</f>
        <v>0</v>
      </c>
    </row>
    <row r="962" spans="1:16" x14ac:dyDescent="0.2">
      <c r="A962" s="2" t="s">
        <v>5915</v>
      </c>
      <c r="B962" s="5">
        <v>44591</v>
      </c>
      <c r="C962" s="2" t="s">
        <v>5916</v>
      </c>
      <c r="D962" t="s">
        <v>6170</v>
      </c>
      <c r="E962" s="2">
        <v>5</v>
      </c>
      <c r="F962" s="2">
        <f>_xlfn.XLOOKUP(C962,customers!$A$1:$A$1001,customers!B961:B1961,,0)</f>
        <v>0</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f t="shared" si="42"/>
        <v>79.25</v>
      </c>
      <c r="N962" s="3" t="str">
        <f t="shared" si="43"/>
        <v>Liberica</v>
      </c>
      <c r="O962" s="4" t="str">
        <f t="shared" si="44"/>
        <v>Light</v>
      </c>
      <c r="P962">
        <f>_xlfn.XLOOKUP(Orders_Table[[#This Row],[Customer ID]],customers!$A$1:$A$1001,customers!I961:I1961,,0)</f>
        <v>0</v>
      </c>
    </row>
    <row r="963" spans="1:16" x14ac:dyDescent="0.2">
      <c r="A963" s="2" t="s">
        <v>5921</v>
      </c>
      <c r="B963" s="5">
        <v>44158</v>
      </c>
      <c r="C963" s="2" t="s">
        <v>5922</v>
      </c>
      <c r="D963" t="s">
        <v>6168</v>
      </c>
      <c r="E963" s="2">
        <v>2</v>
      </c>
      <c r="F963" s="2">
        <f>_xlfn.XLOOKUP(C963,customers!$A$1:$A$1001,customers!B962:B1962,,0)</f>
        <v>0</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f t="shared" ref="M963:M1001" si="45">L963*E963</f>
        <v>45.769999999999996</v>
      </c>
      <c r="N963" s="3" t="str">
        <f t="shared" ref="N963:N1001" si="46">IF(I963="Rob","Robusta",IF(I963="Exc","Excelsa",IF(I963="Ara","Arabica",IF(I963="Lib","Liberica",""))))</f>
        <v>Arabica</v>
      </c>
      <c r="O963" s="4" t="str">
        <f t="shared" ref="O963:O1001" si="47">IF(J963="M","Medium",IF(J963="L","Light",IF(J963="D","Dark","")))</f>
        <v>Dark</v>
      </c>
      <c r="P963">
        <f>_xlfn.XLOOKUP(Orders_Table[[#This Row],[Customer ID]],customers!$A$1:$A$1001,customers!I962:I1962,,0)</f>
        <v>0</v>
      </c>
    </row>
    <row r="964" spans="1:16" x14ac:dyDescent="0.2">
      <c r="A964" s="2" t="s">
        <v>5926</v>
      </c>
      <c r="B964" s="5">
        <v>44664</v>
      </c>
      <c r="C964" s="2" t="s">
        <v>5927</v>
      </c>
      <c r="D964" t="s">
        <v>6177</v>
      </c>
      <c r="E964" s="2">
        <v>1</v>
      </c>
      <c r="F964" s="2">
        <f>_xlfn.XLOOKUP(C964,customers!$A$1:$A$1001,customers!B963:B1963,,0)</f>
        <v>0</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f t="shared" si="45"/>
        <v>8.9499999999999993</v>
      </c>
      <c r="N964" s="3" t="str">
        <f t="shared" si="46"/>
        <v>Robusta</v>
      </c>
      <c r="O964" s="4" t="str">
        <f t="shared" si="47"/>
        <v>Dark</v>
      </c>
      <c r="P964">
        <f>_xlfn.XLOOKUP(Orders_Table[[#This Row],[Customer ID]],customers!$A$1:$A$1001,customers!I963:I1963,,0)</f>
        <v>0</v>
      </c>
    </row>
    <row r="965" spans="1:16" x14ac:dyDescent="0.2">
      <c r="A965" s="2" t="s">
        <v>5932</v>
      </c>
      <c r="B965" s="5">
        <v>44203</v>
      </c>
      <c r="C965" s="2" t="s">
        <v>5933</v>
      </c>
      <c r="D965" t="s">
        <v>6146</v>
      </c>
      <c r="E965" s="2">
        <v>4</v>
      </c>
      <c r="F965" s="2">
        <f>_xlfn.XLOOKUP(C965,customers!$A$1:$A$1001,customers!B964:B1964,,0)</f>
        <v>0</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f t="shared" si="45"/>
        <v>23.88</v>
      </c>
      <c r="N965" s="3" t="str">
        <f t="shared" si="46"/>
        <v>Robusta</v>
      </c>
      <c r="O965" s="4" t="str">
        <f t="shared" si="47"/>
        <v>Medium</v>
      </c>
      <c r="P965">
        <f>_xlfn.XLOOKUP(Orders_Table[[#This Row],[Customer ID]],customers!$A$1:$A$1001,customers!I964:I1964,,0)</f>
        <v>0</v>
      </c>
    </row>
    <row r="966" spans="1:16" x14ac:dyDescent="0.2">
      <c r="A966" s="2" t="s">
        <v>5938</v>
      </c>
      <c r="B966" s="5">
        <v>43865</v>
      </c>
      <c r="C966" s="2" t="s">
        <v>5939</v>
      </c>
      <c r="D966" t="s">
        <v>6184</v>
      </c>
      <c r="E966" s="2">
        <v>5</v>
      </c>
      <c r="F966" s="2">
        <f>_xlfn.XLOOKUP(C966,customers!$A$1:$A$1001,customers!B965:B1965,,0)</f>
        <v>0</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f t="shared" si="45"/>
        <v>22.274999999999999</v>
      </c>
      <c r="N966" s="3" t="str">
        <f t="shared" si="46"/>
        <v>Excelsa</v>
      </c>
      <c r="O966" s="4" t="str">
        <f t="shared" si="47"/>
        <v>Light</v>
      </c>
      <c r="P966">
        <f>_xlfn.XLOOKUP(Orders_Table[[#This Row],[Customer ID]],customers!$A$1:$A$1001,customers!I965:I1965,,0)</f>
        <v>0</v>
      </c>
    </row>
    <row r="967" spans="1:16" x14ac:dyDescent="0.2">
      <c r="A967" s="2" t="s">
        <v>5944</v>
      </c>
      <c r="B967" s="5">
        <v>43724</v>
      </c>
      <c r="C967" s="2" t="s">
        <v>5945</v>
      </c>
      <c r="D967" t="s">
        <v>6138</v>
      </c>
      <c r="E967" s="2">
        <v>3</v>
      </c>
      <c r="F967" s="2">
        <f>_xlfn.XLOOKUP(C967,customers!$A$1:$A$1001,customers!B966:B1966,,0)</f>
        <v>0</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f t="shared" si="45"/>
        <v>29.849999999999998</v>
      </c>
      <c r="N967" s="3" t="str">
        <f t="shared" si="46"/>
        <v>Robusta</v>
      </c>
      <c r="O967" s="4" t="str">
        <f t="shared" si="47"/>
        <v>Medium</v>
      </c>
      <c r="P967">
        <f>_xlfn.XLOOKUP(Orders_Table[[#This Row],[Customer ID]],customers!$A$1:$A$1001,customers!I966:I1966,,0)</f>
        <v>0</v>
      </c>
    </row>
    <row r="968" spans="1:16" x14ac:dyDescent="0.2">
      <c r="A968" s="2" t="s">
        <v>5949</v>
      </c>
      <c r="B968" s="5">
        <v>43491</v>
      </c>
      <c r="C968" s="2" t="s">
        <v>5950</v>
      </c>
      <c r="D968" t="s">
        <v>6176</v>
      </c>
      <c r="E968" s="2">
        <v>6</v>
      </c>
      <c r="F968" s="2">
        <f>_xlfn.XLOOKUP(C968,customers!$A$1:$A$1001,customers!B967:B1967,,0)</f>
        <v>0</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f t="shared" si="45"/>
        <v>53.46</v>
      </c>
      <c r="N968" s="3" t="str">
        <f t="shared" si="46"/>
        <v>Excelsa</v>
      </c>
      <c r="O968" s="4" t="str">
        <f t="shared" si="47"/>
        <v>Light</v>
      </c>
      <c r="P968">
        <f>_xlfn.XLOOKUP(Orders_Table[[#This Row],[Customer ID]],customers!$A$1:$A$1001,customers!I967:I1967,,0)</f>
        <v>0</v>
      </c>
    </row>
    <row r="969" spans="1:16" x14ac:dyDescent="0.2">
      <c r="A969" s="2" t="s">
        <v>5955</v>
      </c>
      <c r="B969" s="5">
        <v>44246</v>
      </c>
      <c r="C969" s="2" t="s">
        <v>5956</v>
      </c>
      <c r="D969" t="s">
        <v>6163</v>
      </c>
      <c r="E969" s="2">
        <v>1</v>
      </c>
      <c r="F969" s="2">
        <f>_xlfn.XLOOKUP(C969,customers!$A$1:$A$1001,customers!B968:B1968,,0)</f>
        <v>0</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f t="shared" si="45"/>
        <v>2.6849999999999996</v>
      </c>
      <c r="N969" s="3" t="str">
        <f t="shared" si="46"/>
        <v>Robusta</v>
      </c>
      <c r="O969" s="4" t="str">
        <f t="shared" si="47"/>
        <v>Dark</v>
      </c>
      <c r="P969">
        <f>_xlfn.XLOOKUP(Orders_Table[[#This Row],[Customer ID]],customers!$A$1:$A$1001,customers!I968:I1968,,0)</f>
        <v>0</v>
      </c>
    </row>
    <row r="970" spans="1:16" x14ac:dyDescent="0.2">
      <c r="A970" s="2" t="s">
        <v>5961</v>
      </c>
      <c r="B970" s="5">
        <v>44642</v>
      </c>
      <c r="C970" s="2" t="s">
        <v>5962</v>
      </c>
      <c r="D970" t="s">
        <v>6174</v>
      </c>
      <c r="E970" s="2">
        <v>2</v>
      </c>
      <c r="F970" s="2">
        <f>_xlfn.XLOOKUP(C970,customers!$A$1:$A$1001,customers!B969:B1969,,0)</f>
        <v>0</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f t="shared" si="45"/>
        <v>5.97</v>
      </c>
      <c r="N970" s="3" t="str">
        <f t="shared" si="46"/>
        <v>Robusta</v>
      </c>
      <c r="O970" s="4" t="str">
        <f t="shared" si="47"/>
        <v>Medium</v>
      </c>
      <c r="P970">
        <f>_xlfn.XLOOKUP(Orders_Table[[#This Row],[Customer ID]],customers!$A$1:$A$1001,customers!I969:I1969,,0)</f>
        <v>0</v>
      </c>
    </row>
    <row r="971" spans="1:16" x14ac:dyDescent="0.2">
      <c r="A971" s="2" t="s">
        <v>5967</v>
      </c>
      <c r="B971" s="5">
        <v>43649</v>
      </c>
      <c r="C971" s="2" t="s">
        <v>5968</v>
      </c>
      <c r="D971" t="s">
        <v>6143</v>
      </c>
      <c r="E971" s="2">
        <v>1</v>
      </c>
      <c r="F971" s="2">
        <f>_xlfn.XLOOKUP(C971,customers!$A$1:$A$1001,customers!B970:B1970,,0)</f>
        <v>0</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f t="shared" si="45"/>
        <v>12.95</v>
      </c>
      <c r="N971" s="3" t="str">
        <f t="shared" si="46"/>
        <v>Liberica</v>
      </c>
      <c r="O971" s="4" t="str">
        <f t="shared" si="47"/>
        <v>Dark</v>
      </c>
      <c r="P971">
        <f>_xlfn.XLOOKUP(Orders_Table[[#This Row],[Customer ID]],customers!$A$1:$A$1001,customers!I970:I1970,,0)</f>
        <v>0</v>
      </c>
    </row>
    <row r="972" spans="1:16" x14ac:dyDescent="0.2">
      <c r="A972" s="2" t="s">
        <v>5973</v>
      </c>
      <c r="B972" s="5">
        <v>43729</v>
      </c>
      <c r="C972" s="2" t="s">
        <v>5974</v>
      </c>
      <c r="D972" t="s">
        <v>6139</v>
      </c>
      <c r="E972" s="2">
        <v>1</v>
      </c>
      <c r="F972" s="2">
        <f>_xlfn.XLOOKUP(C972,customers!$A$1:$A$1001,customers!B971:B1971,,0)</f>
        <v>0</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f t="shared" si="45"/>
        <v>8.25</v>
      </c>
      <c r="N972" s="3" t="str">
        <f t="shared" si="46"/>
        <v>Excelsa</v>
      </c>
      <c r="O972" s="4" t="str">
        <f t="shared" si="47"/>
        <v>Medium</v>
      </c>
      <c r="P972">
        <f>_xlfn.XLOOKUP(Orders_Table[[#This Row],[Customer ID]],customers!$A$1:$A$1001,customers!I971:I1971,,0)</f>
        <v>0</v>
      </c>
    </row>
    <row r="973" spans="1:16" x14ac:dyDescent="0.2">
      <c r="A973" s="2" t="s">
        <v>5978</v>
      </c>
      <c r="B973" s="5">
        <v>43703</v>
      </c>
      <c r="C973" s="2" t="s">
        <v>5979</v>
      </c>
      <c r="D973" t="s">
        <v>6182</v>
      </c>
      <c r="E973" s="2">
        <v>5</v>
      </c>
      <c r="F973" s="2">
        <f>_xlfn.XLOOKUP(C973,customers!$A$1:$A$1001,customers!B972:B1972,,0)</f>
        <v>0</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f t="shared" si="45"/>
        <v>148.92499999999998</v>
      </c>
      <c r="N973" s="3" t="str">
        <f t="shared" si="46"/>
        <v>Arabica</v>
      </c>
      <c r="O973" s="4" t="str">
        <f t="shared" si="47"/>
        <v>Light</v>
      </c>
      <c r="P973">
        <f>_xlfn.XLOOKUP(Orders_Table[[#This Row],[Customer ID]],customers!$A$1:$A$1001,customers!I972:I1972,,0)</f>
        <v>0</v>
      </c>
    </row>
    <row r="974" spans="1:16" x14ac:dyDescent="0.2">
      <c r="A974" s="2" t="s">
        <v>5984</v>
      </c>
      <c r="B974" s="5">
        <v>44411</v>
      </c>
      <c r="C974" s="2" t="s">
        <v>5985</v>
      </c>
      <c r="D974" t="s">
        <v>6182</v>
      </c>
      <c r="E974" s="2">
        <v>3</v>
      </c>
      <c r="F974" s="2">
        <f>_xlfn.XLOOKUP(C974,customers!$A$1:$A$1001,customers!B973:B1973,,0)</f>
        <v>0</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f t="shared" si="45"/>
        <v>89.35499999999999</v>
      </c>
      <c r="N974" s="3" t="str">
        <f t="shared" si="46"/>
        <v>Arabica</v>
      </c>
      <c r="O974" s="4" t="str">
        <f t="shared" si="47"/>
        <v>Light</v>
      </c>
      <c r="P974">
        <f>_xlfn.XLOOKUP(Orders_Table[[#This Row],[Customer ID]],customers!$A$1:$A$1001,customers!I973:I1973,,0)</f>
        <v>0</v>
      </c>
    </row>
    <row r="975" spans="1:16" x14ac:dyDescent="0.2">
      <c r="A975" s="2" t="s">
        <v>5989</v>
      </c>
      <c r="B975" s="5">
        <v>44493</v>
      </c>
      <c r="C975" s="2" t="s">
        <v>5990</v>
      </c>
      <c r="D975" t="s">
        <v>6162</v>
      </c>
      <c r="E975" s="2">
        <v>6</v>
      </c>
      <c r="F975" s="2">
        <f>_xlfn.XLOOKUP(C975,customers!$A$1:$A$1001,customers!B974:B1974,,0)</f>
        <v>0</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f t="shared" si="45"/>
        <v>87.300000000000011</v>
      </c>
      <c r="N975" s="3" t="str">
        <f t="shared" si="46"/>
        <v>Liberica</v>
      </c>
      <c r="O975" s="4" t="str">
        <f t="shared" si="47"/>
        <v>Medium</v>
      </c>
      <c r="P975">
        <f>_xlfn.XLOOKUP(Orders_Table[[#This Row],[Customer ID]],customers!$A$1:$A$1001,customers!I974:I1974,,0)</f>
        <v>0</v>
      </c>
    </row>
    <row r="976" spans="1:16" x14ac:dyDescent="0.2">
      <c r="A976" s="2" t="s">
        <v>5995</v>
      </c>
      <c r="B976" s="5">
        <v>43556</v>
      </c>
      <c r="C976" s="2" t="s">
        <v>5996</v>
      </c>
      <c r="D976" t="s">
        <v>6172</v>
      </c>
      <c r="E976" s="2">
        <v>1</v>
      </c>
      <c r="F976" s="2">
        <f>_xlfn.XLOOKUP(C976,customers!$A$1:$A$1001,customers!B975:B1975,,0)</f>
        <v>0</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f t="shared" si="45"/>
        <v>5.3699999999999992</v>
      </c>
      <c r="N976" s="3" t="str">
        <f t="shared" si="46"/>
        <v>Robusta</v>
      </c>
      <c r="O976" s="4" t="str">
        <f t="shared" si="47"/>
        <v>Dark</v>
      </c>
      <c r="P976">
        <f>_xlfn.XLOOKUP(Orders_Table[[#This Row],[Customer ID]],customers!$A$1:$A$1001,customers!I975:I1975,,0)</f>
        <v>0</v>
      </c>
    </row>
    <row r="977" spans="1:16" x14ac:dyDescent="0.2">
      <c r="A977" s="2" t="s">
        <v>6001</v>
      </c>
      <c r="B977" s="5">
        <v>44538</v>
      </c>
      <c r="C977" s="2" t="s">
        <v>6002</v>
      </c>
      <c r="D977" t="s">
        <v>6154</v>
      </c>
      <c r="E977" s="2">
        <v>3</v>
      </c>
      <c r="F977" s="2">
        <f>_xlfn.XLOOKUP(C977,customers!$A$1:$A$1001,customers!B976:B1976,,0)</f>
        <v>0</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f t="shared" si="45"/>
        <v>8.9550000000000001</v>
      </c>
      <c r="N977" s="3" t="str">
        <f t="shared" si="46"/>
        <v>Arabica</v>
      </c>
      <c r="O977" s="4" t="str">
        <f t="shared" si="47"/>
        <v>Dark</v>
      </c>
      <c r="P977">
        <f>_xlfn.XLOOKUP(Orders_Table[[#This Row],[Customer ID]],customers!$A$1:$A$1001,customers!I976:I1976,,0)</f>
        <v>0</v>
      </c>
    </row>
    <row r="978" spans="1:16" x14ac:dyDescent="0.2">
      <c r="A978" s="2" t="s">
        <v>6007</v>
      </c>
      <c r="B978" s="5">
        <v>43643</v>
      </c>
      <c r="C978" s="2" t="s">
        <v>6008</v>
      </c>
      <c r="D978" t="s">
        <v>6142</v>
      </c>
      <c r="E978" s="2">
        <v>5</v>
      </c>
      <c r="F978" s="2">
        <f>_xlfn.XLOOKUP(C978,customers!$A$1:$A$1001,customers!B977:B1977,,0)</f>
        <v>0</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f t="shared" si="45"/>
        <v>137.42499999999998</v>
      </c>
      <c r="N978" s="3" t="str">
        <f t="shared" si="46"/>
        <v>Robusta</v>
      </c>
      <c r="O978" s="4" t="str">
        <f t="shared" si="47"/>
        <v>Light</v>
      </c>
      <c r="P978">
        <f>_xlfn.XLOOKUP(Orders_Table[[#This Row],[Customer ID]],customers!$A$1:$A$1001,customers!I977:I1977,,0)</f>
        <v>0</v>
      </c>
    </row>
    <row r="979" spans="1:16" x14ac:dyDescent="0.2">
      <c r="A979" s="2" t="s">
        <v>6013</v>
      </c>
      <c r="B979" s="5">
        <v>44026</v>
      </c>
      <c r="C979" s="2" t="s">
        <v>6014</v>
      </c>
      <c r="D979" t="s">
        <v>6179</v>
      </c>
      <c r="E979" s="2">
        <v>5</v>
      </c>
      <c r="F979" s="2">
        <f>_xlfn.XLOOKUP(C979,customers!$A$1:$A$1001,customers!B978:B1978,,0)</f>
        <v>0</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f t="shared" si="45"/>
        <v>59.75</v>
      </c>
      <c r="N979" s="3" t="str">
        <f t="shared" si="46"/>
        <v>Robusta</v>
      </c>
      <c r="O979" s="4" t="str">
        <f t="shared" si="47"/>
        <v>Light</v>
      </c>
      <c r="P979">
        <f>_xlfn.XLOOKUP(Orders_Table[[#This Row],[Customer ID]],customers!$A$1:$A$1001,customers!I978:I1978,,0)</f>
        <v>0</v>
      </c>
    </row>
    <row r="980" spans="1:16" x14ac:dyDescent="0.2">
      <c r="A980" s="2" t="s">
        <v>6019</v>
      </c>
      <c r="B980" s="5">
        <v>43913</v>
      </c>
      <c r="C980" s="2" t="s">
        <v>5990</v>
      </c>
      <c r="D980" t="s">
        <v>6180</v>
      </c>
      <c r="E980" s="2">
        <v>3</v>
      </c>
      <c r="F980" s="2">
        <f>_xlfn.XLOOKUP(C980,customers!$A$1:$A$1001,customers!B979:B1979,,0)</f>
        <v>0</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f t="shared" si="45"/>
        <v>23.31</v>
      </c>
      <c r="N980" s="3" t="str">
        <f t="shared" si="46"/>
        <v>Arabica</v>
      </c>
      <c r="O980" s="4" t="str">
        <f t="shared" si="47"/>
        <v>Light</v>
      </c>
      <c r="P980">
        <f>_xlfn.XLOOKUP(Orders_Table[[#This Row],[Customer ID]],customers!$A$1:$A$1001,customers!I979:I1979,,0)</f>
        <v>0</v>
      </c>
    </row>
    <row r="981" spans="1:16" x14ac:dyDescent="0.2">
      <c r="A981" s="2" t="s">
        <v>6025</v>
      </c>
      <c r="B981" s="5">
        <v>43856</v>
      </c>
      <c r="C981" s="2" t="s">
        <v>6026</v>
      </c>
      <c r="D981" t="s">
        <v>6172</v>
      </c>
      <c r="E981" s="2">
        <v>2</v>
      </c>
      <c r="F981" s="2">
        <f>_xlfn.XLOOKUP(C981,customers!$A$1:$A$1001,customers!B980:B1980,,0)</f>
        <v>0</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f t="shared" si="45"/>
        <v>10.739999999999998</v>
      </c>
      <c r="N981" s="3" t="str">
        <f t="shared" si="46"/>
        <v>Robusta</v>
      </c>
      <c r="O981" s="4" t="str">
        <f t="shared" si="47"/>
        <v>Dark</v>
      </c>
      <c r="P981">
        <f>_xlfn.XLOOKUP(Orders_Table[[#This Row],[Customer ID]],customers!$A$1:$A$1001,customers!I980:I1980,,0)</f>
        <v>0</v>
      </c>
    </row>
    <row r="982" spans="1:16" x14ac:dyDescent="0.2">
      <c r="A982" s="2" t="s">
        <v>6030</v>
      </c>
      <c r="B982" s="5">
        <v>43982</v>
      </c>
      <c r="C982" s="2" t="s">
        <v>6031</v>
      </c>
      <c r="D982" t="s">
        <v>6185</v>
      </c>
      <c r="E982" s="2">
        <v>6</v>
      </c>
      <c r="F982" s="2">
        <f>_xlfn.XLOOKUP(C982,customers!$A$1:$A$1001,customers!B981:B1981,,0)</f>
        <v>0</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f t="shared" si="45"/>
        <v>167.67000000000002</v>
      </c>
      <c r="N982" s="3" t="str">
        <f t="shared" si="46"/>
        <v>Excelsa</v>
      </c>
      <c r="O982" s="4" t="str">
        <f t="shared" si="47"/>
        <v>Dark</v>
      </c>
      <c r="P982">
        <f>_xlfn.XLOOKUP(Orders_Table[[#This Row],[Customer ID]],customers!$A$1:$A$1001,customers!I981:I1981,,0)</f>
        <v>0</v>
      </c>
    </row>
    <row r="983" spans="1:16" x14ac:dyDescent="0.2">
      <c r="A983" s="2" t="s">
        <v>6035</v>
      </c>
      <c r="B983" s="5">
        <v>44397</v>
      </c>
      <c r="C983" s="2" t="s">
        <v>6036</v>
      </c>
      <c r="D983" t="s">
        <v>6153</v>
      </c>
      <c r="E983" s="2">
        <v>6</v>
      </c>
      <c r="F983" s="2">
        <f>_xlfn.XLOOKUP(C983,customers!$A$1:$A$1001,customers!B982:B1982,,0)</f>
        <v>0</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f t="shared" si="45"/>
        <v>21.87</v>
      </c>
      <c r="N983" s="3" t="str">
        <f t="shared" si="46"/>
        <v>Excelsa</v>
      </c>
      <c r="O983" s="4" t="str">
        <f t="shared" si="47"/>
        <v>Dark</v>
      </c>
      <c r="P983">
        <f>_xlfn.XLOOKUP(Orders_Table[[#This Row],[Customer ID]],customers!$A$1:$A$1001,customers!I982:I1982,,0)</f>
        <v>0</v>
      </c>
    </row>
    <row r="984" spans="1:16" x14ac:dyDescent="0.2">
      <c r="A984" s="2" t="s">
        <v>6041</v>
      </c>
      <c r="B984" s="5">
        <v>44785</v>
      </c>
      <c r="C984" s="2" t="s">
        <v>6042</v>
      </c>
      <c r="D984" t="s">
        <v>6179</v>
      </c>
      <c r="E984" s="2">
        <v>2</v>
      </c>
      <c r="F984" s="2">
        <f>_xlfn.XLOOKUP(C984,customers!$A$1:$A$1001,customers!B983:B1983,,0)</f>
        <v>0</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f t="shared" si="45"/>
        <v>23.9</v>
      </c>
      <c r="N984" s="3" t="str">
        <f t="shared" si="46"/>
        <v>Robusta</v>
      </c>
      <c r="O984" s="4" t="str">
        <f t="shared" si="47"/>
        <v>Light</v>
      </c>
      <c r="P984">
        <f>_xlfn.XLOOKUP(Orders_Table[[#This Row],[Customer ID]],customers!$A$1:$A$1001,customers!I983:I1983,,0)</f>
        <v>0</v>
      </c>
    </row>
    <row r="985" spans="1:16" x14ac:dyDescent="0.2">
      <c r="A985" s="2" t="s">
        <v>6047</v>
      </c>
      <c r="B985" s="5">
        <v>43831</v>
      </c>
      <c r="C985" s="2" t="s">
        <v>6048</v>
      </c>
      <c r="D985" t="s">
        <v>6152</v>
      </c>
      <c r="E985" s="2">
        <v>2</v>
      </c>
      <c r="F985" s="2">
        <f>_xlfn.XLOOKUP(C985,customers!$A$1:$A$1001,customers!B984:B1984,,0)</f>
        <v>0</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f t="shared" si="45"/>
        <v>6.75</v>
      </c>
      <c r="N985" s="3" t="str">
        <f t="shared" si="46"/>
        <v>Arabica</v>
      </c>
      <c r="O985" s="4" t="str">
        <f t="shared" si="47"/>
        <v>Medium</v>
      </c>
      <c r="P985">
        <f>_xlfn.XLOOKUP(Orders_Table[[#This Row],[Customer ID]],customers!$A$1:$A$1001,customers!I984:I1984,,0)</f>
        <v>0</v>
      </c>
    </row>
    <row r="986" spans="1:16" x14ac:dyDescent="0.2">
      <c r="A986" s="2" t="s">
        <v>6053</v>
      </c>
      <c r="B986" s="5">
        <v>44214</v>
      </c>
      <c r="C986" s="2" t="s">
        <v>6054</v>
      </c>
      <c r="D986" t="s">
        <v>6166</v>
      </c>
      <c r="E986" s="2">
        <v>1</v>
      </c>
      <c r="F986" s="2">
        <f>_xlfn.XLOOKUP(C986,customers!$A$1:$A$1001,customers!B985:B1985,,0)</f>
        <v>0</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f t="shared" si="45"/>
        <v>31.624999999999996</v>
      </c>
      <c r="N986" s="3" t="str">
        <f t="shared" si="46"/>
        <v>Excelsa</v>
      </c>
      <c r="O986" s="4" t="str">
        <f t="shared" si="47"/>
        <v>Medium</v>
      </c>
      <c r="P986">
        <f>_xlfn.XLOOKUP(Orders_Table[[#This Row],[Customer ID]],customers!$A$1:$A$1001,customers!I985:I1985,,0)</f>
        <v>0</v>
      </c>
    </row>
    <row r="987" spans="1:16" x14ac:dyDescent="0.2">
      <c r="A987" s="2" t="s">
        <v>6058</v>
      </c>
      <c r="B987" s="5">
        <v>44561</v>
      </c>
      <c r="C987" s="2" t="s">
        <v>6059</v>
      </c>
      <c r="D987" t="s">
        <v>6179</v>
      </c>
      <c r="E987" s="2">
        <v>4</v>
      </c>
      <c r="F987" s="2">
        <f>_xlfn.XLOOKUP(C987,customers!$A$1:$A$1001,customers!B986:B1986,,0)</f>
        <v>0</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f t="shared" si="45"/>
        <v>47.8</v>
      </c>
      <c r="N987" s="3" t="str">
        <f t="shared" si="46"/>
        <v>Robusta</v>
      </c>
      <c r="O987" s="4" t="str">
        <f t="shared" si="47"/>
        <v>Light</v>
      </c>
      <c r="P987">
        <f>_xlfn.XLOOKUP(Orders_Table[[#This Row],[Customer ID]],customers!$A$1:$A$1001,customers!I986:I1986,,0)</f>
        <v>0</v>
      </c>
    </row>
    <row r="988" spans="1:16" x14ac:dyDescent="0.2">
      <c r="A988" s="2" t="s">
        <v>6064</v>
      </c>
      <c r="B988" s="5">
        <v>43955</v>
      </c>
      <c r="C988" s="2" t="s">
        <v>6065</v>
      </c>
      <c r="D988" t="s">
        <v>6181</v>
      </c>
      <c r="E988" s="2">
        <v>1</v>
      </c>
      <c r="F988" s="2">
        <f>_xlfn.XLOOKUP(C988,customers!$A$1:$A$1001,customers!B987:B1987,,0)</f>
        <v>0</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f t="shared" si="45"/>
        <v>33.464999999999996</v>
      </c>
      <c r="N988" s="3" t="str">
        <f t="shared" si="46"/>
        <v>Liberica</v>
      </c>
      <c r="O988" s="4" t="str">
        <f t="shared" si="47"/>
        <v>Medium</v>
      </c>
      <c r="P988">
        <f>_xlfn.XLOOKUP(Orders_Table[[#This Row],[Customer ID]],customers!$A$1:$A$1001,customers!I987:I1987,,0)</f>
        <v>0</v>
      </c>
    </row>
    <row r="989" spans="1:16" x14ac:dyDescent="0.2">
      <c r="A989" s="2" t="s">
        <v>6070</v>
      </c>
      <c r="B989" s="5">
        <v>44247</v>
      </c>
      <c r="C989" s="2" t="s">
        <v>6071</v>
      </c>
      <c r="D989" t="s">
        <v>6158</v>
      </c>
      <c r="E989" s="2">
        <v>5</v>
      </c>
      <c r="F989" s="2">
        <f>_xlfn.XLOOKUP(C989,customers!$A$1:$A$1001,customers!B988:B1988,,0)</f>
        <v>0</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f t="shared" si="45"/>
        <v>29.849999999999998</v>
      </c>
      <c r="N989" s="3" t="str">
        <f t="shared" si="46"/>
        <v>Arabica</v>
      </c>
      <c r="O989" s="4" t="str">
        <f t="shared" si="47"/>
        <v>Dark</v>
      </c>
      <c r="P989">
        <f>_xlfn.XLOOKUP(Orders_Table[[#This Row],[Customer ID]],customers!$A$1:$A$1001,customers!I988:I1988,,0)</f>
        <v>0</v>
      </c>
    </row>
    <row r="990" spans="1:16" x14ac:dyDescent="0.2">
      <c r="A990" s="2" t="s">
        <v>6076</v>
      </c>
      <c r="B990" s="5">
        <v>43897</v>
      </c>
      <c r="C990" s="2" t="s">
        <v>6077</v>
      </c>
      <c r="D990" t="s">
        <v>6138</v>
      </c>
      <c r="E990" s="2">
        <v>3</v>
      </c>
      <c r="F990" s="2">
        <f>_xlfn.XLOOKUP(C990,customers!$A$1:$A$1001,customers!B989:B1989,,0)</f>
        <v>0</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f t="shared" si="45"/>
        <v>29.849999999999998</v>
      </c>
      <c r="N990" s="3" t="str">
        <f t="shared" si="46"/>
        <v>Robusta</v>
      </c>
      <c r="O990" s="4" t="str">
        <f t="shared" si="47"/>
        <v>Medium</v>
      </c>
      <c r="P990">
        <f>_xlfn.XLOOKUP(Orders_Table[[#This Row],[Customer ID]],customers!$A$1:$A$1001,customers!I989:I1989,,0)</f>
        <v>0</v>
      </c>
    </row>
    <row r="991" spans="1:16" x14ac:dyDescent="0.2">
      <c r="A991" s="2" t="s">
        <v>6081</v>
      </c>
      <c r="B991" s="5">
        <v>43560</v>
      </c>
      <c r="C991" s="2" t="s">
        <v>6082</v>
      </c>
      <c r="D991" t="s">
        <v>6175</v>
      </c>
      <c r="E991" s="2">
        <v>6</v>
      </c>
      <c r="F991" s="2">
        <f>_xlfn.XLOOKUP(C991,customers!$A$1:$A$1001,customers!B990:B1990,,0)</f>
        <v>0</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f t="shared" si="45"/>
        <v>155.24999999999997</v>
      </c>
      <c r="N991" s="3" t="str">
        <f t="shared" si="46"/>
        <v>Arabica</v>
      </c>
      <c r="O991" s="4" t="str">
        <f t="shared" si="47"/>
        <v>Medium</v>
      </c>
      <c r="P991">
        <f>_xlfn.XLOOKUP(Orders_Table[[#This Row],[Customer ID]],customers!$A$1:$A$1001,customers!I990:I1990,,0)</f>
        <v>0</v>
      </c>
    </row>
    <row r="992" spans="1:16" x14ac:dyDescent="0.2">
      <c r="A992" s="2" t="s">
        <v>6086</v>
      </c>
      <c r="B992" s="5">
        <v>44718</v>
      </c>
      <c r="C992" s="2" t="s">
        <v>6118</v>
      </c>
      <c r="D992" t="s">
        <v>6153</v>
      </c>
      <c r="E992" s="2">
        <v>5</v>
      </c>
      <c r="F992" s="2">
        <f>_xlfn.XLOOKUP(C992,customers!$A$1:$A$1001,customers!B991:B1991,,0)</f>
        <v>0</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f t="shared" si="45"/>
        <v>18.225000000000001</v>
      </c>
      <c r="N992" s="3" t="str">
        <f t="shared" si="46"/>
        <v>Excelsa</v>
      </c>
      <c r="O992" s="4" t="str">
        <f t="shared" si="47"/>
        <v>Dark</v>
      </c>
      <c r="P992">
        <f>_xlfn.XLOOKUP(Orders_Table[[#This Row],[Customer ID]],customers!$A$1:$A$1001,customers!I991:I1991,,0)</f>
        <v>0</v>
      </c>
    </row>
    <row r="993" spans="1:16" x14ac:dyDescent="0.2">
      <c r="A993" s="2" t="s">
        <v>6086</v>
      </c>
      <c r="B993" s="5">
        <v>44718</v>
      </c>
      <c r="C993" s="2" t="s">
        <v>6118</v>
      </c>
      <c r="D993" t="s">
        <v>6169</v>
      </c>
      <c r="E993" s="2">
        <v>2</v>
      </c>
      <c r="F993" s="2">
        <f>_xlfn.XLOOKUP(C993,customers!$A$1:$A$1001,customers!B992:B1992,,0)</f>
        <v>0</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f t="shared" si="45"/>
        <v>15.54</v>
      </c>
      <c r="N993" s="3" t="str">
        <f t="shared" si="46"/>
        <v>Liberica</v>
      </c>
      <c r="O993" s="4" t="str">
        <f t="shared" si="47"/>
        <v>Dark</v>
      </c>
      <c r="P993">
        <f>_xlfn.XLOOKUP(Orders_Table[[#This Row],[Customer ID]],customers!$A$1:$A$1001,customers!I992:I1992,,0)</f>
        <v>0</v>
      </c>
    </row>
    <row r="994" spans="1:16" x14ac:dyDescent="0.2">
      <c r="A994" s="2" t="s">
        <v>6096</v>
      </c>
      <c r="B994" s="5">
        <v>44276</v>
      </c>
      <c r="C994" s="2" t="s">
        <v>6097</v>
      </c>
      <c r="D994" t="s">
        <v>6164</v>
      </c>
      <c r="E994" s="2">
        <v>3</v>
      </c>
      <c r="F994" s="2">
        <f>_xlfn.XLOOKUP(C994,customers!$A$1:$A$1001,customers!B993:B1993,,0)</f>
        <v>0</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f t="shared" si="45"/>
        <v>109.36499999999999</v>
      </c>
      <c r="N994" s="3" t="str">
        <f t="shared" si="46"/>
        <v>Liberica</v>
      </c>
      <c r="O994" s="4" t="str">
        <f t="shared" si="47"/>
        <v>Light</v>
      </c>
      <c r="P994">
        <f>_xlfn.XLOOKUP(Orders_Table[[#This Row],[Customer ID]],customers!$A$1:$A$1001,customers!I993:I1993,,0)</f>
        <v>0</v>
      </c>
    </row>
    <row r="995" spans="1:16" x14ac:dyDescent="0.2">
      <c r="A995" s="2" t="s">
        <v>6101</v>
      </c>
      <c r="B995" s="5">
        <v>44549</v>
      </c>
      <c r="C995" s="2" t="s">
        <v>6102</v>
      </c>
      <c r="D995" t="s">
        <v>6140</v>
      </c>
      <c r="E995" s="2">
        <v>6</v>
      </c>
      <c r="F995" s="2">
        <f>_xlfn.XLOOKUP(C995,customers!$A$1:$A$1001,customers!B994:B1994,,0)</f>
        <v>0</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f t="shared" si="45"/>
        <v>77.699999999999989</v>
      </c>
      <c r="N995" s="3" t="str">
        <f t="shared" si="46"/>
        <v>Arabica</v>
      </c>
      <c r="O995" s="4" t="str">
        <f t="shared" si="47"/>
        <v>Light</v>
      </c>
      <c r="P995">
        <f>_xlfn.XLOOKUP(Orders_Table[[#This Row],[Customer ID]],customers!$A$1:$A$1001,customers!I994:I1994,,0)</f>
        <v>0</v>
      </c>
    </row>
    <row r="996" spans="1:16" x14ac:dyDescent="0.2">
      <c r="A996" s="2" t="s">
        <v>6106</v>
      </c>
      <c r="B996" s="5">
        <v>44244</v>
      </c>
      <c r="C996" s="2" t="s">
        <v>6107</v>
      </c>
      <c r="D996" t="s">
        <v>6154</v>
      </c>
      <c r="E996" s="2">
        <v>3</v>
      </c>
      <c r="F996" s="2">
        <f>_xlfn.XLOOKUP(C996,customers!$A$1:$A$1001,customers!B995:B1995,,0)</f>
        <v>0</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f t="shared" si="45"/>
        <v>8.9550000000000001</v>
      </c>
      <c r="N996" s="3" t="str">
        <f t="shared" si="46"/>
        <v>Arabica</v>
      </c>
      <c r="O996" s="4" t="str">
        <f t="shared" si="47"/>
        <v>Dark</v>
      </c>
      <c r="P996">
        <f>_xlfn.XLOOKUP(Orders_Table[[#This Row],[Customer ID]],customers!$A$1:$A$1001,customers!I995:I1995,,0)</f>
        <v>0</v>
      </c>
    </row>
    <row r="997" spans="1:16" x14ac:dyDescent="0.2">
      <c r="A997" s="2" t="s">
        <v>6111</v>
      </c>
      <c r="B997" s="5">
        <v>43836</v>
      </c>
      <c r="C997" s="2" t="s">
        <v>6112</v>
      </c>
      <c r="D997" t="s">
        <v>6142</v>
      </c>
      <c r="E997" s="2">
        <v>1</v>
      </c>
      <c r="F997" s="2">
        <f>_xlfn.XLOOKUP(C997,customers!$A$1:$A$1001,customers!B996:B1996,,0)</f>
        <v>0</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f t="shared" si="45"/>
        <v>27.484999999999996</v>
      </c>
      <c r="N997" s="3" t="str">
        <f t="shared" si="46"/>
        <v>Robusta</v>
      </c>
      <c r="O997" s="4" t="str">
        <f t="shared" si="47"/>
        <v>Light</v>
      </c>
      <c r="P997">
        <f>_xlfn.XLOOKUP(Orders_Table[[#This Row],[Customer ID]],customers!$A$1:$A$1001,customers!I996:I1996,,0)</f>
        <v>0</v>
      </c>
    </row>
    <row r="998" spans="1:16" x14ac:dyDescent="0.2">
      <c r="A998" s="2" t="s">
        <v>6117</v>
      </c>
      <c r="B998" s="5">
        <v>44685</v>
      </c>
      <c r="C998" s="2" t="s">
        <v>6118</v>
      </c>
      <c r="D998" t="s">
        <v>6146</v>
      </c>
      <c r="E998" s="2">
        <v>5</v>
      </c>
      <c r="F998" s="2">
        <f>_xlfn.XLOOKUP(C998,customers!$A$1:$A$1001,customers!B997:B1997,,0)</f>
        <v>0</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f t="shared" si="45"/>
        <v>29.849999999999998</v>
      </c>
      <c r="N998" s="3" t="str">
        <f t="shared" si="46"/>
        <v>Robusta</v>
      </c>
      <c r="O998" s="4" t="str">
        <f t="shared" si="47"/>
        <v>Medium</v>
      </c>
      <c r="P998">
        <f>_xlfn.XLOOKUP(Orders_Table[[#This Row],[Customer ID]],customers!$A$1:$A$1001,customers!I997:I1997,,0)</f>
        <v>0</v>
      </c>
    </row>
    <row r="999" spans="1:16" x14ac:dyDescent="0.2">
      <c r="A999" s="2" t="s">
        <v>6122</v>
      </c>
      <c r="B999" s="5">
        <v>43749</v>
      </c>
      <c r="C999" s="2" t="s">
        <v>6118</v>
      </c>
      <c r="D999" t="s">
        <v>6157</v>
      </c>
      <c r="E999" s="2">
        <v>4</v>
      </c>
      <c r="F999" s="2">
        <f>_xlfn.XLOOKUP(C999,customers!$A$1:$A$1001,customers!B998:B1998,,0)</f>
        <v>0</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f t="shared" si="45"/>
        <v>27</v>
      </c>
      <c r="N999" s="3" t="str">
        <f t="shared" si="46"/>
        <v>Arabica</v>
      </c>
      <c r="O999" s="4" t="str">
        <f t="shared" si="47"/>
        <v>Medium</v>
      </c>
      <c r="P999">
        <f>_xlfn.XLOOKUP(Orders_Table[[#This Row],[Customer ID]],customers!$A$1:$A$1001,customers!I998:I1998,,0)</f>
        <v>0</v>
      </c>
    </row>
    <row r="1000" spans="1:16" x14ac:dyDescent="0.2">
      <c r="A1000" s="2" t="s">
        <v>6127</v>
      </c>
      <c r="B1000" s="5">
        <v>44411</v>
      </c>
      <c r="C1000" s="2" t="s">
        <v>6128</v>
      </c>
      <c r="D1000" t="s">
        <v>6147</v>
      </c>
      <c r="E1000" s="2">
        <v>1</v>
      </c>
      <c r="F1000" s="2">
        <f>_xlfn.XLOOKUP(C1000,customers!$A$1:$A$1001,customers!B999:B1999,,0)</f>
        <v>0</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f t="shared" si="45"/>
        <v>9.9499999999999993</v>
      </c>
      <c r="N1000" s="3" t="str">
        <f t="shared" si="46"/>
        <v>Arabica</v>
      </c>
      <c r="O1000" s="4" t="str">
        <f t="shared" si="47"/>
        <v>Dark</v>
      </c>
      <c r="P1000">
        <f>_xlfn.XLOOKUP(Orders_Table[[#This Row],[Customer ID]],customers!$A$1:$A$1001,customers!I999:I1999,,0)</f>
        <v>0</v>
      </c>
    </row>
    <row r="1001" spans="1:16" x14ac:dyDescent="0.2">
      <c r="A1001" s="2" t="s">
        <v>6133</v>
      </c>
      <c r="B1001" s="5">
        <v>44119</v>
      </c>
      <c r="C1001" s="2" t="s">
        <v>6134</v>
      </c>
      <c r="D1001" t="s">
        <v>6156</v>
      </c>
      <c r="E1001" s="2">
        <v>3</v>
      </c>
      <c r="F1001" s="2">
        <f>_xlfn.XLOOKUP(C1001,customers!$A$1:$A$1001,customers!B1000:B2000,,0)</f>
        <v>0</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f t="shared" si="45"/>
        <v>12.375</v>
      </c>
      <c r="N1001" s="3" t="str">
        <f t="shared" si="46"/>
        <v>Excelsa</v>
      </c>
      <c r="O1001" s="4" t="str">
        <f t="shared" si="47"/>
        <v>Medium</v>
      </c>
      <c r="P1001">
        <f>_xlfn.XLOOKUP(Orders_Table[[#This Row],[Customer ID]],customers!$A$1:$A$1001,customers!I1000:I2000,,0)</f>
        <v>0</v>
      </c>
    </row>
    <row r="1002" spans="1:16" x14ac:dyDescent="0.2">
      <c r="A1002" s="2" t="s">
        <v>6198</v>
      </c>
      <c r="B1002" s="2"/>
      <c r="C1002" s="2"/>
      <c r="E1002" s="2"/>
      <c r="F1002" s="2"/>
      <c r="G1002" s="2"/>
      <c r="H1002" s="2"/>
      <c r="N1002" s="3"/>
      <c r="O1002" s="4">
        <f>SUBTOTAL(103,Orders_Table[Roast Type Name])</f>
        <v>1000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28"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9.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DE1B-7639-2940-B43A-A11CAE850403}">
  <dimension ref="A2:Y14"/>
  <sheetViews>
    <sheetView workbookViewId="0">
      <selection activeCell="B5" sqref="B5"/>
    </sheetView>
  </sheetViews>
  <sheetFormatPr baseColWidth="10" defaultRowHeight="15" x14ac:dyDescent="0.2"/>
  <cols>
    <col min="1" max="1" width="18.33203125" bestFit="1" customWidth="1"/>
    <col min="2" max="2" width="14.5" bestFit="1" customWidth="1"/>
    <col min="3" max="6" width="7.33203125" bestFit="1" customWidth="1"/>
  </cols>
  <sheetData>
    <row r="2" spans="1:25" ht="31" x14ac:dyDescent="0.35">
      <c r="H2" s="11" t="s">
        <v>6212</v>
      </c>
      <c r="I2" s="12"/>
      <c r="J2" s="12"/>
      <c r="K2" s="12"/>
      <c r="L2" s="12"/>
      <c r="M2" s="12"/>
      <c r="N2" s="12"/>
      <c r="O2" s="12"/>
      <c r="P2" s="12"/>
      <c r="Q2" s="12"/>
      <c r="R2" s="12"/>
      <c r="S2" s="12"/>
      <c r="T2" s="12"/>
      <c r="U2" s="12"/>
      <c r="V2" s="12"/>
      <c r="W2" s="12"/>
      <c r="X2" s="12"/>
      <c r="Y2" s="12"/>
    </row>
    <row r="3" spans="1:25" x14ac:dyDescent="0.2">
      <c r="A3" s="8" t="s">
        <v>4</v>
      </c>
      <c r="B3" t="s">
        <v>6213</v>
      </c>
    </row>
    <row r="4" spans="1:25" x14ac:dyDescent="0.2">
      <c r="A4" t="s">
        <v>5940</v>
      </c>
      <c r="B4" s="10">
        <v>139.72499999999999</v>
      </c>
    </row>
    <row r="5" spans="1:25" x14ac:dyDescent="0.2">
      <c r="A5" t="s">
        <v>1165</v>
      </c>
      <c r="B5" s="10">
        <v>114.42499999999998</v>
      </c>
    </row>
    <row r="6" spans="1:25" x14ac:dyDescent="0.2">
      <c r="A6" t="s">
        <v>5468</v>
      </c>
      <c r="B6" s="10">
        <v>103.49999999999999</v>
      </c>
    </row>
    <row r="7" spans="1:25" x14ac:dyDescent="0.2">
      <c r="A7" t="s">
        <v>740</v>
      </c>
      <c r="B7" s="10">
        <v>91.539999999999992</v>
      </c>
    </row>
    <row r="8" spans="1:25" x14ac:dyDescent="0.2">
      <c r="A8" t="s">
        <v>3624</v>
      </c>
      <c r="B8" s="10">
        <v>89.1</v>
      </c>
    </row>
    <row r="9" spans="1:25" x14ac:dyDescent="0.2">
      <c r="A9" t="s">
        <v>5317</v>
      </c>
      <c r="B9" s="10">
        <v>77.624999999999986</v>
      </c>
    </row>
    <row r="10" spans="1:25" x14ac:dyDescent="0.2">
      <c r="A10" t="s">
        <v>3667</v>
      </c>
      <c r="B10" s="10">
        <v>59.4</v>
      </c>
    </row>
    <row r="11" spans="1:25" x14ac:dyDescent="0.2">
      <c r="A11" t="s">
        <v>2353</v>
      </c>
      <c r="B11" s="10">
        <v>53.699999999999996</v>
      </c>
    </row>
    <row r="12" spans="1:25" x14ac:dyDescent="0.2">
      <c r="A12" t="s">
        <v>2052</v>
      </c>
      <c r="B12" s="10">
        <v>48.6</v>
      </c>
    </row>
    <row r="13" spans="1:25" x14ac:dyDescent="0.2">
      <c r="A13" t="s">
        <v>5114</v>
      </c>
      <c r="B13" s="10">
        <v>47.55</v>
      </c>
    </row>
    <row r="14" spans="1:25" x14ac:dyDescent="0.2">
      <c r="A14" t="s">
        <v>1108</v>
      </c>
      <c r="B14" s="10">
        <v>47.55</v>
      </c>
    </row>
  </sheetData>
  <mergeCells count="1">
    <mergeCell ref="H2:Y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DBC1-6501-7E4D-8DCC-06234DD7B8A1}">
  <dimension ref="A1"/>
  <sheetViews>
    <sheetView showGridLines="0" showRowColHeaders="0" tabSelected="1" workbookViewId="0">
      <selection activeCell="P56" sqref="P5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41D5B-7EC1-2E4E-85F2-06C558ADEBA0}">
  <dimension ref="A2:Y6"/>
  <sheetViews>
    <sheetView workbookViewId="0">
      <selection activeCell="B3" sqref="B3"/>
    </sheetView>
  </sheetViews>
  <sheetFormatPr baseColWidth="10" defaultRowHeight="15" x14ac:dyDescent="0.2"/>
  <cols>
    <col min="1" max="2" width="13.5" bestFit="1" customWidth="1"/>
    <col min="3" max="6" width="7.33203125" bestFit="1" customWidth="1"/>
  </cols>
  <sheetData>
    <row r="2" spans="1:25" ht="31" x14ac:dyDescent="0.35">
      <c r="H2" s="11" t="s">
        <v>6210</v>
      </c>
      <c r="I2" s="12"/>
      <c r="J2" s="12"/>
      <c r="K2" s="12"/>
      <c r="L2" s="12"/>
      <c r="M2" s="12"/>
      <c r="N2" s="12"/>
      <c r="O2" s="12"/>
      <c r="P2" s="12"/>
      <c r="Q2" s="12"/>
      <c r="R2" s="12"/>
      <c r="S2" s="12"/>
      <c r="T2" s="12"/>
      <c r="U2" s="12"/>
      <c r="V2" s="12"/>
      <c r="W2" s="12"/>
      <c r="X2" s="12"/>
      <c r="Y2" s="12"/>
    </row>
    <row r="3" spans="1:25" x14ac:dyDescent="0.2">
      <c r="A3" s="8" t="s">
        <v>7</v>
      </c>
      <c r="B3" t="s">
        <v>6211</v>
      </c>
    </row>
    <row r="4" spans="1:25" x14ac:dyDescent="0.2">
      <c r="A4" t="s">
        <v>19</v>
      </c>
      <c r="B4" s="10">
        <v>1976.0649999999996</v>
      </c>
    </row>
    <row r="5" spans="1:25" x14ac:dyDescent="0.2">
      <c r="A5" t="s">
        <v>318</v>
      </c>
      <c r="B5" s="10">
        <v>478.02499999999998</v>
      </c>
    </row>
    <row r="6" spans="1:25" x14ac:dyDescent="0.2">
      <c r="A6" t="s">
        <v>28</v>
      </c>
      <c r="B6" s="10">
        <v>94.32</v>
      </c>
    </row>
  </sheetData>
  <mergeCells count="1">
    <mergeCell ref="H2:Y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F4F2-4BE9-EE46-8FBD-E077198338C8}">
  <dimension ref="A2:Y7"/>
  <sheetViews>
    <sheetView topLeftCell="A2" workbookViewId="0">
      <selection activeCell="H2" sqref="H2:Y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2" spans="1:25" ht="31" x14ac:dyDescent="0.35">
      <c r="H2" s="11" t="s">
        <v>6209</v>
      </c>
      <c r="I2" s="12"/>
      <c r="J2" s="12"/>
      <c r="K2" s="12"/>
      <c r="L2" s="12"/>
      <c r="M2" s="12"/>
      <c r="N2" s="12"/>
      <c r="O2" s="12"/>
      <c r="P2" s="12"/>
      <c r="Q2" s="12"/>
      <c r="R2" s="12"/>
      <c r="S2" s="12"/>
      <c r="T2" s="12"/>
      <c r="U2" s="12"/>
      <c r="V2" s="12"/>
      <c r="W2" s="12"/>
      <c r="X2" s="12"/>
      <c r="Y2" s="12"/>
    </row>
    <row r="3" spans="1:25" x14ac:dyDescent="0.2">
      <c r="A3" s="8" t="s">
        <v>6208</v>
      </c>
      <c r="C3" s="8" t="s">
        <v>6196</v>
      </c>
    </row>
    <row r="4" spans="1:25" x14ac:dyDescent="0.2">
      <c r="A4" s="8" t="s">
        <v>6202</v>
      </c>
      <c r="B4" s="8" t="s">
        <v>6203</v>
      </c>
      <c r="C4" t="s">
        <v>6204</v>
      </c>
      <c r="D4" t="s">
        <v>6205</v>
      </c>
      <c r="E4" t="s">
        <v>6206</v>
      </c>
      <c r="F4" t="s">
        <v>6207</v>
      </c>
    </row>
    <row r="5" spans="1:25" x14ac:dyDescent="0.2">
      <c r="A5" t="s">
        <v>6199</v>
      </c>
      <c r="B5" t="s">
        <v>6201</v>
      </c>
      <c r="C5" s="9">
        <v>95.86</v>
      </c>
      <c r="D5" s="9">
        <v>484.76</v>
      </c>
      <c r="E5" s="9">
        <v>94.169999999999987</v>
      </c>
      <c r="F5" s="9">
        <v>77.10499999999999</v>
      </c>
    </row>
    <row r="6" spans="1:25" x14ac:dyDescent="0.2">
      <c r="A6" t="s">
        <v>6214</v>
      </c>
      <c r="B6" t="s">
        <v>6200</v>
      </c>
      <c r="C6" s="9">
        <v>258.34499999999997</v>
      </c>
      <c r="D6" s="9">
        <v>139.625</v>
      </c>
      <c r="E6" s="9">
        <v>279.52</v>
      </c>
      <c r="F6" s="9">
        <v>160.19499999999999</v>
      </c>
    </row>
    <row r="7" spans="1:25" x14ac:dyDescent="0.2">
      <c r="B7" t="s">
        <v>6215</v>
      </c>
      <c r="C7" s="9">
        <v>342.19999999999993</v>
      </c>
      <c r="D7" s="9">
        <v>284.25</v>
      </c>
      <c r="E7" s="9">
        <v>251.82999999999998</v>
      </c>
      <c r="F7" s="9">
        <v>80.55</v>
      </c>
    </row>
  </sheetData>
  <mergeCells count="1">
    <mergeCell ref="H2: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 Customers</vt:lpstr>
      <vt:lpstr>Main Dashboard</vt:lpstr>
      <vt:lpstr>Total Sales by Country)</vt:lpstr>
      <vt:lpstr>Total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Montes</cp:lastModifiedBy>
  <cp:revision/>
  <dcterms:created xsi:type="dcterms:W3CDTF">2022-11-26T09:51:45Z</dcterms:created>
  <dcterms:modified xsi:type="dcterms:W3CDTF">2025-02-26T01:15:57Z</dcterms:modified>
  <cp:category/>
  <cp:contentStatus/>
</cp:coreProperties>
</file>