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Projects\"/>
    </mc:Choice>
  </mc:AlternateContent>
  <xr:revisionPtr revIDLastSave="0" documentId="8_{ABF00DF0-7231-4B7F-B3F1-060709E602B3}" xr6:coauthVersionLast="47" xr6:coauthVersionMax="47" xr10:uidLastSave="{00000000-0000-0000-0000-000000000000}"/>
  <bookViews>
    <workbookView xWindow="-120" yWindow="-120" windowWidth="20730" windowHeight="11160" xr2:uid="{6AB94212-907C-4D59-8D7B-4D972246D4CB}"/>
  </bookViews>
  <sheets>
    <sheet name="Employees" sheetId="2" r:id="rId1"/>
    <sheet name="Sheet1" sheetId="1" r:id="rId2"/>
  </sheets>
  <definedNames>
    <definedName name="ExternalData_1" localSheetId="0" hidden="1">Employees!$A$3:$I$23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8" i="2" l="1"/>
  <c r="AD25" i="2"/>
  <c r="AE25" i="2"/>
  <c r="AF25" i="2"/>
  <c r="AG25" i="2"/>
  <c r="AD26" i="2"/>
  <c r="AE26" i="2"/>
  <c r="AF26" i="2"/>
  <c r="AG26" i="2"/>
  <c r="AD27" i="2"/>
  <c r="AE27" i="2"/>
  <c r="AF27" i="2"/>
  <c r="AG27" i="2"/>
  <c r="AD28" i="2"/>
  <c r="AE28" i="2"/>
  <c r="AF28" i="2"/>
  <c r="AG28" i="2"/>
  <c r="AC28" i="2"/>
  <c r="AC27" i="2"/>
  <c r="AC26" i="2"/>
  <c r="AC25" i="2"/>
  <c r="X25" i="2"/>
  <c r="Y25" i="2"/>
  <c r="Z25" i="2"/>
  <c r="AA25" i="2"/>
  <c r="X26" i="2"/>
  <c r="Y26" i="2"/>
  <c r="Z26" i="2"/>
  <c r="AA26" i="2"/>
  <c r="X27" i="2"/>
  <c r="Y27" i="2"/>
  <c r="Z27" i="2"/>
  <c r="AA27" i="2"/>
  <c r="X28" i="2"/>
  <c r="Y28" i="2"/>
  <c r="Z28" i="2"/>
  <c r="AA28" i="2"/>
  <c r="W28" i="2"/>
  <c r="W27" i="2"/>
  <c r="W26" i="2"/>
  <c r="W25" i="2"/>
  <c r="R25" i="2"/>
  <c r="S25" i="2"/>
  <c r="T25" i="2"/>
  <c r="U25" i="2"/>
  <c r="R26" i="2"/>
  <c r="S26" i="2"/>
  <c r="T26" i="2"/>
  <c r="U26" i="2"/>
  <c r="R27" i="2"/>
  <c r="S27" i="2"/>
  <c r="T27" i="2"/>
  <c r="U27" i="2"/>
  <c r="R28" i="2"/>
  <c r="S28" i="2"/>
  <c r="T28" i="2"/>
  <c r="U28" i="2"/>
  <c r="Q28" i="2"/>
  <c r="Q27" i="2"/>
  <c r="Q26" i="2"/>
  <c r="Q25" i="2"/>
  <c r="L25" i="2"/>
  <c r="M25" i="2"/>
  <c r="N25" i="2"/>
  <c r="L26" i="2"/>
  <c r="M26" i="2"/>
  <c r="N26" i="2"/>
  <c r="L27" i="2"/>
  <c r="M27" i="2"/>
  <c r="N27" i="2"/>
  <c r="L28" i="2"/>
  <c r="M28" i="2"/>
  <c r="N28" i="2"/>
  <c r="K28" i="2"/>
  <c r="K27" i="2"/>
  <c r="K26" i="2"/>
  <c r="K25" i="2"/>
  <c r="AC4" i="2"/>
  <c r="AD19" i="2"/>
  <c r="AD23" i="2"/>
  <c r="AC23" i="2"/>
  <c r="AC9" i="2"/>
  <c r="AE4" i="2"/>
  <c r="AF4" i="2"/>
  <c r="AG4" i="2"/>
  <c r="AE5" i="2"/>
  <c r="AF5" i="2"/>
  <c r="AG5" i="2"/>
  <c r="AE6" i="2"/>
  <c r="AF6" i="2"/>
  <c r="AG6" i="2"/>
  <c r="AE7" i="2"/>
  <c r="AF7" i="2"/>
  <c r="AG7" i="2"/>
  <c r="AE8" i="2"/>
  <c r="AF8" i="2"/>
  <c r="AG8" i="2"/>
  <c r="AE9" i="2"/>
  <c r="AF9" i="2"/>
  <c r="AG9" i="2"/>
  <c r="AE10" i="2"/>
  <c r="AF10" i="2"/>
  <c r="AG10" i="2"/>
  <c r="AE11" i="2"/>
  <c r="AF11" i="2"/>
  <c r="AG11" i="2"/>
  <c r="AE12" i="2"/>
  <c r="AF12" i="2"/>
  <c r="AG12" i="2"/>
  <c r="AE13" i="2"/>
  <c r="AF13" i="2"/>
  <c r="AG13" i="2"/>
  <c r="AE14" i="2"/>
  <c r="AF14" i="2"/>
  <c r="AG14" i="2"/>
  <c r="AE15" i="2"/>
  <c r="AF15" i="2"/>
  <c r="AG15" i="2"/>
  <c r="AE16" i="2"/>
  <c r="AF16" i="2"/>
  <c r="AG16" i="2"/>
  <c r="AE17" i="2"/>
  <c r="AF17" i="2"/>
  <c r="AG17" i="2"/>
  <c r="AE18" i="2"/>
  <c r="AF18" i="2"/>
  <c r="AG18" i="2"/>
  <c r="AE19" i="2"/>
  <c r="AF19" i="2"/>
  <c r="AG19" i="2"/>
  <c r="AE20" i="2"/>
  <c r="AF20" i="2"/>
  <c r="AG20" i="2"/>
  <c r="AE21" i="2"/>
  <c r="AF21" i="2"/>
  <c r="AG21" i="2"/>
  <c r="AE22" i="2"/>
  <c r="AF22" i="2"/>
  <c r="AG22" i="2"/>
  <c r="AE23" i="2"/>
  <c r="AF23" i="2"/>
  <c r="AG23" i="2"/>
  <c r="AD5" i="2"/>
  <c r="AD4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20" i="2"/>
  <c r="AD21" i="2"/>
  <c r="AD22" i="2"/>
  <c r="AC5" i="2"/>
  <c r="AC6" i="2"/>
  <c r="AC7" i="2"/>
  <c r="AC8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Y4" i="2"/>
  <c r="Z4" i="2"/>
  <c r="AA4" i="2"/>
  <c r="Y5" i="2"/>
  <c r="Z5" i="2"/>
  <c r="AA5" i="2"/>
  <c r="Y6" i="2"/>
  <c r="Z6" i="2"/>
  <c r="AA6" i="2"/>
  <c r="Y7" i="2"/>
  <c r="Z7" i="2"/>
  <c r="AA7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Y13" i="2"/>
  <c r="Z13" i="2"/>
  <c r="AA13" i="2"/>
  <c r="Y14" i="2"/>
  <c r="Z14" i="2"/>
  <c r="AA14" i="2"/>
  <c r="Y15" i="2"/>
  <c r="Z15" i="2"/>
  <c r="AA15" i="2"/>
  <c r="Y16" i="2"/>
  <c r="Z16" i="2"/>
  <c r="AA16" i="2"/>
  <c r="Y17" i="2"/>
  <c r="Z17" i="2"/>
  <c r="AA17" i="2"/>
  <c r="Y18" i="2"/>
  <c r="Z18" i="2"/>
  <c r="AA18" i="2"/>
  <c r="Y19" i="2"/>
  <c r="Z19" i="2"/>
  <c r="AA19" i="2"/>
  <c r="Y20" i="2"/>
  <c r="Z20" i="2"/>
  <c r="AA20" i="2"/>
  <c r="Y21" i="2"/>
  <c r="Z21" i="2"/>
  <c r="AA21" i="2"/>
  <c r="Y22" i="2"/>
  <c r="Z22" i="2"/>
  <c r="AA22" i="2"/>
  <c r="Y23" i="2"/>
  <c r="Z23" i="2"/>
  <c r="AA23" i="2"/>
  <c r="W4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R11" i="2"/>
  <c r="Q9" i="2"/>
  <c r="S8" i="2"/>
  <c r="S7" i="2"/>
  <c r="S5" i="2"/>
  <c r="S4" i="2"/>
  <c r="R4" i="2"/>
  <c r="T4" i="2"/>
  <c r="U4" i="2"/>
  <c r="T5" i="2"/>
  <c r="U5" i="2"/>
  <c r="S6" i="2"/>
  <c r="T6" i="2"/>
  <c r="U6" i="2"/>
  <c r="T7" i="2"/>
  <c r="U7" i="2"/>
  <c r="T8" i="2"/>
  <c r="U8" i="2"/>
  <c r="S9" i="2"/>
  <c r="T9" i="2"/>
  <c r="U9" i="2"/>
  <c r="S10" i="2"/>
  <c r="T10" i="2"/>
  <c r="U10" i="2"/>
  <c r="S11" i="2"/>
  <c r="T11" i="2"/>
  <c r="U11" i="2"/>
  <c r="S12" i="2"/>
  <c r="T12" i="2"/>
  <c r="U12" i="2"/>
  <c r="S13" i="2"/>
  <c r="T13" i="2"/>
  <c r="U13" i="2"/>
  <c r="S14" i="2"/>
  <c r="T14" i="2"/>
  <c r="U14" i="2"/>
  <c r="S15" i="2"/>
  <c r="T15" i="2"/>
  <c r="U15" i="2"/>
  <c r="S16" i="2"/>
  <c r="T16" i="2"/>
  <c r="U16" i="2"/>
  <c r="S17" i="2"/>
  <c r="T17" i="2"/>
  <c r="U17" i="2"/>
  <c r="S18" i="2"/>
  <c r="T18" i="2"/>
  <c r="U18" i="2"/>
  <c r="S19" i="2"/>
  <c r="T19" i="2"/>
  <c r="U19" i="2"/>
  <c r="S20" i="2"/>
  <c r="T20" i="2"/>
  <c r="U20" i="2"/>
  <c r="S21" i="2"/>
  <c r="T21" i="2"/>
  <c r="U21" i="2"/>
  <c r="S22" i="2"/>
  <c r="T22" i="2"/>
  <c r="U22" i="2"/>
  <c r="S23" i="2"/>
  <c r="T23" i="2"/>
  <c r="U23" i="2"/>
  <c r="R5" i="2"/>
  <c r="R6" i="2"/>
  <c r="R7" i="2"/>
  <c r="R8" i="2"/>
  <c r="R9" i="2"/>
  <c r="R10" i="2"/>
  <c r="R12" i="2"/>
  <c r="R13" i="2"/>
  <c r="R14" i="2"/>
  <c r="R15" i="2"/>
  <c r="R16" i="2"/>
  <c r="R17" i="2"/>
  <c r="R18" i="2"/>
  <c r="R19" i="2"/>
  <c r="R20" i="2"/>
  <c r="R21" i="2"/>
  <c r="R22" i="2"/>
  <c r="R23" i="2"/>
  <c r="Q6" i="2"/>
  <c r="Q5" i="2"/>
  <c r="Q7" i="2"/>
  <c r="Q8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4" i="2"/>
  <c r="N5" i="2"/>
  <c r="N9" i="2"/>
  <c r="O7" i="2"/>
  <c r="L8" i="2"/>
  <c r="M4" i="2"/>
  <c r="N4" i="2"/>
  <c r="O4" i="2"/>
  <c r="M5" i="2"/>
  <c r="O5" i="2"/>
  <c r="M6" i="2"/>
  <c r="N6" i="2"/>
  <c r="O6" i="2"/>
  <c r="M7" i="2"/>
  <c r="N7" i="2"/>
  <c r="M8" i="2"/>
  <c r="N8" i="2"/>
  <c r="O8" i="2"/>
  <c r="M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L4" i="2"/>
  <c r="L5" i="2"/>
  <c r="L6" i="2"/>
  <c r="L7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4" i="2"/>
  <c r="E25" i="2"/>
  <c r="F25" i="2"/>
  <c r="G25" i="2"/>
  <c r="H25" i="2"/>
  <c r="I25" i="2"/>
  <c r="E26" i="2"/>
  <c r="F26" i="2"/>
  <c r="G26" i="2"/>
  <c r="H26" i="2"/>
  <c r="I26" i="2"/>
  <c r="E27" i="2"/>
  <c r="F27" i="2"/>
  <c r="G27" i="2"/>
  <c r="H27" i="2"/>
  <c r="I27" i="2"/>
  <c r="E28" i="2"/>
  <c r="F28" i="2"/>
  <c r="G28" i="2"/>
  <c r="H28" i="2"/>
  <c r="I28" i="2"/>
  <c r="D28" i="2"/>
  <c r="D27" i="2"/>
  <c r="D26" i="2"/>
  <c r="D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C80095-C182-4D79-92CD-9D1AE4492B4E}" keepAlive="1" name="Query - Employees" description="Connection to the 'Employees' query in the workbook." type="5" refreshedVersion="7" background="1" saveData="1">
    <dbPr connection="Provider=Microsoft.Mashup.OleDb.1;Data Source=$Workbook$;Location=Employees;Extended Properties=&quot;&quot;" command="SELECT * FROM [Employees]"/>
  </connection>
</connections>
</file>

<file path=xl/sharedStrings.xml><?xml version="1.0" encoding="utf-8"?>
<sst xmlns="http://schemas.openxmlformats.org/spreadsheetml/2006/main" count="80" uniqueCount="57">
  <si>
    <t>Id</t>
  </si>
  <si>
    <t>lastName</t>
  </si>
  <si>
    <t>firstName</t>
  </si>
  <si>
    <t>hourlyWage</t>
  </si>
  <si>
    <t>janOne</t>
  </si>
  <si>
    <t>janEight</t>
  </si>
  <si>
    <t>janFifteen</t>
  </si>
  <si>
    <t>janTwentytwo</t>
  </si>
  <si>
    <t>janTwentynine</t>
  </si>
  <si>
    <t>Misa</t>
  </si>
  <si>
    <t>John Carlo</t>
  </si>
  <si>
    <t>Kern</t>
  </si>
  <si>
    <t>Jon</t>
  </si>
  <si>
    <t>Howard</t>
  </si>
  <si>
    <t>Glenda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</si>
  <si>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</si>
  <si>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</si>
  <si>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</si>
  <si>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</si>
  <si>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</si>
  <si>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</si>
  <si>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</si>
  <si>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</si>
  <si>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</si>
  <si>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</si>
  <si>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</si>
  <si>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</si>
  <si>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</si>
  <si>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</si>
  <si>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</si>
  <si>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</si>
  <si>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</si>
  <si>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</si>
  <si>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</si>
  <si>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</si>
  <si>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</si>
  <si>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</si>
  <si>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</si>
  <si>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</si>
  <si>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</si>
  <si>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</si>
  <si>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</si>
  <si>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</si>
  <si>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John Moniel</t>
  </si>
  <si>
    <t>Monina</t>
  </si>
  <si>
    <t>Rafael</t>
  </si>
  <si>
    <t>Employee Payroll</t>
  </si>
  <si>
    <t>Total Hours Worked (Per Week)</t>
  </si>
  <si>
    <t>Minimum</t>
  </si>
  <si>
    <t>Maximum</t>
  </si>
  <si>
    <t>Average</t>
  </si>
  <si>
    <t>Total</t>
  </si>
  <si>
    <t>Overtime Worked (base: 40 hours)</t>
  </si>
  <si>
    <t>Total Overtime Pay</t>
  </si>
  <si>
    <t>Total Pay (Without Overtime Pay)</t>
  </si>
  <si>
    <t>Total Pay (With Overtime Pay)</t>
  </si>
  <si>
    <t>TOTAL PAYROLL FOR 
MONTH OF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</si>
</sst>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₱&quot;* #,##0.00_-;\-&quot;₱&quot;* #,##0.00_-;_-&quot;₱&quot;* &quot;-&quot;??_-;_-@_-"/>
    <numFmt numFmtId="164" formatCode="_-[$$-409]* #,##0.00_ ;_-[$$-409]* \-#,##0.00\ ;_-[$$-409]* &quot;-&quot;??_ ;_-@_ "/>
    <numFmt numFmtId="167" formatCode="_-[$$-409]* #,##0.0_ ;_-[$$-409]* \-#,##0.0\ ;_-[$$-409]* &quot;-&quot;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0" fillId="0" borderId="0" xfId="1" applyNumberFormat="1" applyFont="1"/>
    <xf numFmtId="0" fontId="0" fillId="0" borderId="3" xfId="0" applyBorder="1" applyAlignment="1">
      <alignment horizontal="center"/>
    </xf>
    <xf numFmtId="0" fontId="0" fillId="4" borderId="0" xfId="0" applyFill="1"/>
    <xf numFmtId="167" fontId="0" fillId="0" borderId="0" xfId="0" applyNumberFormat="1"/>
    <xf numFmtId="0" fontId="0" fillId="0" borderId="4" xfId="0" applyFill="1" applyBorder="1"/>
    <xf numFmtId="167" fontId="0" fillId="0" borderId="0" xfId="1" applyNumberFormat="1" applyFont="1"/>
    <xf numFmtId="164" fontId="3" fillId="3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3"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2F0BA9-0A74-4AB3-A457-3236C0EA763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lastName" tableColumnId="2"/>
      <queryTableField id="3" name="firstName" tableColumnId="3"/>
      <queryTableField id="4" name="hourlyWage" tableColumnId="4"/>
      <queryTableField id="5" name="janOne" tableColumnId="5"/>
      <queryTableField id="6" name="janEight" tableColumnId="6"/>
      <queryTableField id="7" name="janFifteen" tableColumnId="7"/>
      <queryTableField id="8" name="janTwentytwo" tableColumnId="8"/>
      <queryTableField id="9" name="janTwentynin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6E4203-19EA-4E01-B82F-E90C475CDAEA}" name="Employees" displayName="Employees" ref="A3:I23" tableType="queryTable" totalsRowShown="0">
  <autoFilter ref="A3:I23" xr:uid="{706E4203-19EA-4E01-B82F-E90C475CDAEA}"/>
  <tableColumns count="9">
    <tableColumn id="1" xr3:uid="{A7F2A705-5AA2-4307-BF30-6C4656702841}" uniqueName="1" name="Id" queryTableFieldId="1"/>
    <tableColumn id="2" xr3:uid="{D56FA76E-0D43-47F6-B8CB-EEBB4E070A43}" uniqueName="2" name="lastName" queryTableFieldId="2" dataDxfId="2"/>
    <tableColumn id="3" xr3:uid="{873C153B-E590-42F7-9DF4-7D19CABC5A19}" uniqueName="3" name="firstName" queryTableFieldId="3" dataDxfId="1"/>
    <tableColumn id="4" xr3:uid="{76A5A921-2C34-4C64-A1BB-5454000ACDC9}" uniqueName="4" name="hourlyWage" queryTableFieldId="4" dataDxfId="0" dataCellStyle="Currency"/>
    <tableColumn id="5" xr3:uid="{C8CF7DCF-4316-42A8-BE26-85C4F70711ED}" uniqueName="5" name="janOne" queryTableFieldId="5"/>
    <tableColumn id="6" xr3:uid="{DA2F8442-BC6F-43EC-803C-4ADAC74C1A73}" uniqueName="6" name="janEight" queryTableFieldId="6"/>
    <tableColumn id="7" xr3:uid="{FCC08B74-3F1E-43C0-B132-9AFFAAF7ACE4}" uniqueName="7" name="janFifteen" queryTableFieldId="7"/>
    <tableColumn id="8" xr3:uid="{6CB17649-FC30-459A-8621-ACD7738E8C7D}" uniqueName="8" name="janTwentytwo" queryTableFieldId="8"/>
    <tableColumn id="9" xr3:uid="{36D3904F-C2C6-4E8C-B074-F98FB9D4255A}" uniqueName="9" name="janTwentynin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A6AA-BFF6-4B4B-9C0E-7CAAC395A536}">
  <dimension ref="A1:AJ28"/>
  <sheetViews>
    <sheetView tabSelected="1" zoomScale="60" zoomScaleNormal="85" workbookViewId="0">
      <selection activeCell="AI16" sqref="AI16"/>
    </sheetView>
  </sheetViews>
  <sheetFormatPr defaultRowHeight="15" x14ac:dyDescent="0.25"/>
  <cols>
    <col min="1" max="1" width="5" bestFit="1" customWidth="1"/>
    <col min="2" max="2" width="11.7109375" bestFit="1" customWidth="1"/>
    <col min="3" max="3" width="12.140625" bestFit="1" customWidth="1"/>
    <col min="4" max="4" width="14.140625" bestFit="1" customWidth="1"/>
    <col min="5" max="5" width="9.7109375" bestFit="1" customWidth="1"/>
    <col min="6" max="6" width="10.42578125" bestFit="1" customWidth="1"/>
    <col min="7" max="7" width="12.42578125" bestFit="1" customWidth="1"/>
    <col min="8" max="8" width="16.140625" bestFit="1" customWidth="1"/>
    <col min="9" max="9" width="16.7109375" bestFit="1" customWidth="1"/>
    <col min="10" max="10" width="3.85546875" customWidth="1"/>
    <col min="11" max="11" width="13.140625" customWidth="1"/>
    <col min="12" max="12" width="12.28515625" customWidth="1"/>
    <col min="13" max="13" width="14" customWidth="1"/>
    <col min="14" max="14" width="14.28515625" customWidth="1"/>
    <col min="15" max="15" width="15.5703125" customWidth="1"/>
    <col min="16" max="16" width="4" customWidth="1"/>
    <col min="17" max="21" width="13.85546875" customWidth="1"/>
    <col min="22" max="22" width="4.140625" customWidth="1"/>
    <col min="23" max="27" width="13.7109375" customWidth="1"/>
    <col min="28" max="28" width="4.140625" customWidth="1"/>
    <col min="29" max="33" width="13.5703125" customWidth="1"/>
    <col min="35" max="35" width="19.85546875" customWidth="1"/>
    <col min="36" max="36" width="18.28515625" customWidth="1"/>
  </cols>
  <sheetData>
    <row r="1" spans="1:33" x14ac:dyDescent="0.25">
      <c r="A1" s="6" t="s">
        <v>46</v>
      </c>
      <c r="B1" s="6"/>
      <c r="C1" s="6"/>
      <c r="D1" s="6"/>
      <c r="E1" s="6"/>
      <c r="F1" s="6"/>
      <c r="G1" s="6"/>
      <c r="H1" s="6"/>
      <c r="I1" s="6"/>
    </row>
    <row r="2" spans="1:33" x14ac:dyDescent="0.25">
      <c r="E2" s="5" t="s">
        <v>47</v>
      </c>
      <c r="F2" s="5"/>
      <c r="G2" s="5"/>
      <c r="H2" s="5"/>
      <c r="I2" s="5"/>
      <c r="J2" s="4"/>
      <c r="K2" s="10" t="s">
        <v>52</v>
      </c>
      <c r="L2" s="10"/>
      <c r="M2" s="10"/>
      <c r="N2" s="10"/>
      <c r="O2" s="10"/>
      <c r="Q2" s="10" t="s">
        <v>53</v>
      </c>
      <c r="R2" s="10"/>
      <c r="S2" s="10"/>
      <c r="T2" s="10"/>
      <c r="U2" s="10"/>
      <c r="W2" s="10" t="s">
        <v>54</v>
      </c>
      <c r="X2" s="10"/>
      <c r="Y2" s="10"/>
      <c r="Z2" s="10"/>
      <c r="AA2" s="10"/>
      <c r="AC2" s="10" t="s">
        <v>55</v>
      </c>
      <c r="AD2" s="10"/>
      <c r="AE2" s="10"/>
      <c r="AF2" s="10"/>
      <c r="AG2" s="10"/>
    </row>
    <row r="3" spans="1:3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s="11"/>
      <c r="K3" s="2" t="s">
        <v>4</v>
      </c>
      <c r="L3" s="2" t="s">
        <v>5</v>
      </c>
      <c r="M3" s="2" t="s">
        <v>6</v>
      </c>
      <c r="N3" s="2" t="s">
        <v>7</v>
      </c>
      <c r="O3" s="3" t="s">
        <v>8</v>
      </c>
      <c r="P3" s="11"/>
      <c r="Q3" s="2" t="s">
        <v>4</v>
      </c>
      <c r="R3" s="2" t="s">
        <v>5</v>
      </c>
      <c r="S3" s="2" t="s">
        <v>6</v>
      </c>
      <c r="T3" s="2" t="s">
        <v>7</v>
      </c>
      <c r="U3" s="3" t="s">
        <v>8</v>
      </c>
      <c r="V3" s="11"/>
      <c r="W3" s="2" t="s">
        <v>4</v>
      </c>
      <c r="X3" s="2" t="s">
        <v>5</v>
      </c>
      <c r="Y3" s="2" t="s">
        <v>6</v>
      </c>
      <c r="Z3" s="2" t="s">
        <v>7</v>
      </c>
      <c r="AA3" s="3" t="s">
        <v>8</v>
      </c>
      <c r="AB3" s="11"/>
      <c r="AC3" s="2" t="s">
        <v>4</v>
      </c>
      <c r="AD3" s="2" t="s">
        <v>5</v>
      </c>
      <c r="AE3" s="2" t="s">
        <v>6</v>
      </c>
      <c r="AF3" s="2" t="s">
        <v>7</v>
      </c>
      <c r="AG3" s="3" t="s">
        <v>8</v>
      </c>
    </row>
    <row r="4" spans="1:33" x14ac:dyDescent="0.25">
      <c r="A4">
        <v>2</v>
      </c>
      <c r="B4" s="1" t="s">
        <v>9</v>
      </c>
      <c r="C4" s="1" t="s">
        <v>10</v>
      </c>
      <c r="D4" s="7">
        <v>100</v>
      </c>
      <c r="E4">
        <v>40</v>
      </c>
      <c r="F4">
        <v>48</v>
      </c>
      <c r="G4">
        <v>43</v>
      </c>
      <c r="H4">
        <v>52</v>
      </c>
      <c r="I4">
        <v>49</v>
      </c>
      <c r="J4" s="11"/>
      <c r="K4">
        <f>IF(Employees[[#This Row],[janOne]]&gt;40,Employees[[#This Row],[janOne]]-40,0)</f>
        <v>0</v>
      </c>
      <c r="L4">
        <f>IF(Employees[[#This Row],[janEight]]&gt;40,Employees[[#This Row],[janEight]]-40,0)</f>
        <v>8</v>
      </c>
      <c r="M4">
        <f>IF(Employees[[#This Row],[janFifteen]]&gt;40,Employees[[#This Row],[janFifteen]]-40,0)</f>
        <v>3</v>
      </c>
      <c r="N4">
        <f>IF(Employees[[#This Row],[janTwentytwo]]&gt;40,Employees[[#This Row],[janTwentytwo]]-40,0)</f>
        <v>12</v>
      </c>
      <c r="O4">
        <f>IF(Employees[[#This Row],[janTwentynine]]&gt;40,Employees[[#This Row],[janTwentynine]]-40,0)</f>
        <v>9</v>
      </c>
      <c r="P4" s="11"/>
      <c r="Q4" s="12">
        <f>0.5*$D4*K4</f>
        <v>0</v>
      </c>
      <c r="R4" s="12">
        <f>0.5*$D4*L4</f>
        <v>400</v>
      </c>
      <c r="S4" s="12">
        <f>0.5*$D4*M4</f>
        <v>150</v>
      </c>
      <c r="T4" s="12">
        <f t="shared" ref="S4:U19" si="0">0.5*$D4*N4</f>
        <v>600</v>
      </c>
      <c r="U4" s="12">
        <f t="shared" si="0"/>
        <v>450</v>
      </c>
      <c r="V4" s="11"/>
      <c r="W4" s="8">
        <f>$D4*Employees[[#This Row],[janOne]]</f>
        <v>4000</v>
      </c>
      <c r="X4" s="8">
        <f>$D4*Employees[[#This Row],[janEight]]</f>
        <v>4800</v>
      </c>
      <c r="Y4" s="8">
        <f>$D4*Employees[[#This Row],[janFifteen]]</f>
        <v>4300</v>
      </c>
      <c r="Z4" s="8">
        <f>$D4*Employees[[#This Row],[janTwentytwo]]</f>
        <v>5200</v>
      </c>
      <c r="AA4" s="8">
        <f>$D4*Employees[[#This Row],[janTwentynine]]</f>
        <v>4900</v>
      </c>
      <c r="AB4" s="11"/>
      <c r="AC4" s="8">
        <f>W4+Q4</f>
        <v>4000</v>
      </c>
      <c r="AD4" s="8">
        <f>X4+R4</f>
        <v>5200</v>
      </c>
      <c r="AE4" s="8">
        <f t="shared" ref="AE4:AG19" si="1">Y4+S4</f>
        <v>4450</v>
      </c>
      <c r="AF4" s="8">
        <f t="shared" si="1"/>
        <v>5800</v>
      </c>
      <c r="AG4" s="8">
        <f t="shared" si="1"/>
        <v>5350</v>
      </c>
    </row>
    <row r="5" spans="1:33" x14ac:dyDescent="0.25">
      <c r="A5">
        <v>3</v>
      </c>
      <c r="B5" s="1" t="s">
        <v>11</v>
      </c>
      <c r="C5" s="1" t="s">
        <v>12</v>
      </c>
      <c r="D5" s="7">
        <v>43</v>
      </c>
      <c r="E5">
        <v>45</v>
      </c>
      <c r="F5">
        <v>43</v>
      </c>
      <c r="G5">
        <v>46</v>
      </c>
      <c r="H5">
        <v>64</v>
      </c>
      <c r="I5">
        <v>32</v>
      </c>
      <c r="J5" s="11"/>
      <c r="K5">
        <f>IF(Employees[[#This Row],[janOne]]&gt;40,Employees[[#This Row],[janOne]]-40,0)</f>
        <v>5</v>
      </c>
      <c r="L5">
        <f>IF(Employees[[#This Row],[janEight]]&gt;40,Employees[[#This Row],[janEight]]-40,0)</f>
        <v>3</v>
      </c>
      <c r="M5">
        <f>IF(Employees[[#This Row],[janFifteen]]&gt;40,Employees[[#This Row],[janFifteen]]-40,0)</f>
        <v>6</v>
      </c>
      <c r="N5">
        <f>IF(Employees[[#This Row],[janTwentytwo]]&gt;40,Employees[[#This Row],[janTwentytwo]]-40,0)</f>
        <v>24</v>
      </c>
      <c r="O5">
        <f>IF(Employees[[#This Row],[janTwentynine]]&gt;40,Employees[[#This Row],[janTwentynine]]-40,0)</f>
        <v>0</v>
      </c>
      <c r="P5" s="11"/>
      <c r="Q5" s="12">
        <f>0.5*$D5*K5</f>
        <v>107.5</v>
      </c>
      <c r="R5" s="12">
        <f>0.5*$D5*L5</f>
        <v>64.5</v>
      </c>
      <c r="S5" s="12">
        <f>0.5*$D5*M5</f>
        <v>129</v>
      </c>
      <c r="T5" s="12">
        <f t="shared" si="0"/>
        <v>516</v>
      </c>
      <c r="U5" s="12">
        <f t="shared" si="0"/>
        <v>0</v>
      </c>
      <c r="V5" s="11"/>
      <c r="W5" s="8">
        <f>$D5*Employees[[#This Row],[janOne]]</f>
        <v>1935</v>
      </c>
      <c r="X5" s="8">
        <f>$D5*Employees[[#This Row],[janEight]]</f>
        <v>1849</v>
      </c>
      <c r="Y5" s="8">
        <f>$D5*Employees[[#This Row],[janFifteen]]</f>
        <v>1978</v>
      </c>
      <c r="Z5" s="8">
        <f>$D5*Employees[[#This Row],[janTwentytwo]]</f>
        <v>2752</v>
      </c>
      <c r="AA5" s="8">
        <f>$D5*Employees[[#This Row],[janTwentynine]]</f>
        <v>1376</v>
      </c>
      <c r="AB5" s="11"/>
      <c r="AC5" s="8">
        <f t="shared" ref="AC5:AD23" si="2">W5+Q5</f>
        <v>2042.5</v>
      </c>
      <c r="AD5" s="8">
        <f>X5+R5</f>
        <v>1913.5</v>
      </c>
      <c r="AE5" s="8">
        <f t="shared" si="1"/>
        <v>2107</v>
      </c>
      <c r="AF5" s="8">
        <f t="shared" si="1"/>
        <v>3268</v>
      </c>
      <c r="AG5" s="8">
        <f t="shared" si="1"/>
        <v>1376</v>
      </c>
    </row>
    <row r="6" spans="1:33" x14ac:dyDescent="0.25">
      <c r="A6">
        <v>4</v>
      </c>
      <c r="B6" s="1" t="s">
        <v>13</v>
      </c>
      <c r="C6" s="1" t="s">
        <v>14</v>
      </c>
      <c r="D6" s="7">
        <v>70</v>
      </c>
      <c r="E6">
        <v>43</v>
      </c>
      <c r="F6">
        <v>43</v>
      </c>
      <c r="G6">
        <v>45</v>
      </c>
      <c r="H6">
        <v>46</v>
      </c>
      <c r="I6">
        <v>48</v>
      </c>
      <c r="J6" s="11"/>
      <c r="K6">
        <f>IF(Employees[[#This Row],[janOne]]&gt;40,Employees[[#This Row],[janOne]]-40,0)</f>
        <v>3</v>
      </c>
      <c r="L6">
        <f>IF(Employees[[#This Row],[janEight]]&gt;40,Employees[[#This Row],[janEight]]-40,0)</f>
        <v>3</v>
      </c>
      <c r="M6">
        <f>IF(Employees[[#This Row],[janFifteen]]&gt;40,Employees[[#This Row],[janFifteen]]-40,0)</f>
        <v>5</v>
      </c>
      <c r="N6">
        <f>IF(Employees[[#This Row],[janTwentytwo]]&gt;40,Employees[[#This Row],[janTwentytwo]]-40,0)</f>
        <v>6</v>
      </c>
      <c r="O6">
        <f>IF(Employees[[#This Row],[janTwentynine]]&gt;40,Employees[[#This Row],[janTwentynine]]-40,0)</f>
        <v>8</v>
      </c>
      <c r="P6" s="11"/>
      <c r="Q6" s="12">
        <f>0.5*$D6*K6</f>
        <v>105</v>
      </c>
      <c r="R6" s="12">
        <f>0.5*$D6*L6</f>
        <v>105</v>
      </c>
      <c r="S6" s="12">
        <f t="shared" si="0"/>
        <v>175</v>
      </c>
      <c r="T6" s="12">
        <f t="shared" si="0"/>
        <v>210</v>
      </c>
      <c r="U6" s="12">
        <f t="shared" si="0"/>
        <v>280</v>
      </c>
      <c r="V6" s="11"/>
      <c r="W6" s="8">
        <f>$D6*Employees[[#This Row],[janOne]]</f>
        <v>3010</v>
      </c>
      <c r="X6" s="8">
        <f>$D6*Employees[[#This Row],[janEight]]</f>
        <v>3010</v>
      </c>
      <c r="Y6" s="8">
        <f>$D6*Employees[[#This Row],[janFifteen]]</f>
        <v>3150</v>
      </c>
      <c r="Z6" s="8">
        <f>$D6*Employees[[#This Row],[janTwentytwo]]</f>
        <v>3220</v>
      </c>
      <c r="AA6" s="8">
        <f>$D6*Employees[[#This Row],[janTwentynine]]</f>
        <v>3360</v>
      </c>
      <c r="AB6" s="11"/>
      <c r="AC6" s="8">
        <f t="shared" si="2"/>
        <v>3115</v>
      </c>
      <c r="AD6" s="8">
        <f t="shared" si="2"/>
        <v>3115</v>
      </c>
      <c r="AE6" s="8">
        <f t="shared" si="1"/>
        <v>3325</v>
      </c>
      <c r="AF6" s="8">
        <f t="shared" si="1"/>
        <v>3430</v>
      </c>
      <c r="AG6" s="8">
        <f t="shared" si="1"/>
        <v>3640</v>
      </c>
    </row>
    <row r="7" spans="1:33" x14ac:dyDescent="0.25">
      <c r="A7">
        <v>5</v>
      </c>
      <c r="B7" s="1" t="s">
        <v>15</v>
      </c>
      <c r="C7" s="1" t="s">
        <v>16</v>
      </c>
      <c r="D7" s="7">
        <v>80</v>
      </c>
      <c r="E7">
        <v>45</v>
      </c>
      <c r="F7">
        <v>40</v>
      </c>
      <c r="G7">
        <v>46</v>
      </c>
      <c r="H7">
        <v>55</v>
      </c>
      <c r="I7">
        <v>44</v>
      </c>
      <c r="J7" s="11"/>
      <c r="K7">
        <f>IF(Employees[[#This Row],[janOne]]&gt;40,Employees[[#This Row],[janOne]]-40,0)</f>
        <v>5</v>
      </c>
      <c r="L7">
        <f>IF(Employees[[#This Row],[janEight]]&gt;40,Employees[[#This Row],[janEight]]-40,0)</f>
        <v>0</v>
      </c>
      <c r="M7">
        <f>IF(Employees[[#This Row],[janFifteen]]&gt;40,Employees[[#This Row],[janFifteen]]-40,0)</f>
        <v>6</v>
      </c>
      <c r="N7">
        <f>IF(Employees[[#This Row],[janTwentytwo]]&gt;40,Employees[[#This Row],[janTwentytwo]]-40,0)</f>
        <v>15</v>
      </c>
      <c r="O7">
        <f>IF(Employees[[#This Row],[janTwentynine]]&gt;40,Employees[[#This Row],[janTwentynine]]-40,0)</f>
        <v>4</v>
      </c>
      <c r="P7" s="11"/>
      <c r="Q7" s="12">
        <f t="shared" ref="Q5:R23" si="3">0.5*$D7*K7</f>
        <v>200</v>
      </c>
      <c r="R7" s="12">
        <f t="shared" si="3"/>
        <v>0</v>
      </c>
      <c r="S7" s="12">
        <f>0.5*$D7*M7</f>
        <v>240</v>
      </c>
      <c r="T7" s="12">
        <f t="shared" si="0"/>
        <v>600</v>
      </c>
      <c r="U7" s="12">
        <f t="shared" si="0"/>
        <v>160</v>
      </c>
      <c r="V7" s="11"/>
      <c r="W7" s="8">
        <f>$D7*Employees[[#This Row],[janOne]]</f>
        <v>3600</v>
      </c>
      <c r="X7" s="8">
        <f>$D7*Employees[[#This Row],[janEight]]</f>
        <v>3200</v>
      </c>
      <c r="Y7" s="8">
        <f>$D7*Employees[[#This Row],[janFifteen]]</f>
        <v>3680</v>
      </c>
      <c r="Z7" s="8">
        <f>$D7*Employees[[#This Row],[janTwentytwo]]</f>
        <v>4400</v>
      </c>
      <c r="AA7" s="8">
        <f>$D7*Employees[[#This Row],[janTwentynine]]</f>
        <v>3520</v>
      </c>
      <c r="AB7" s="11"/>
      <c r="AC7" s="8">
        <f t="shared" si="2"/>
        <v>3800</v>
      </c>
      <c r="AD7" s="8">
        <f t="shared" si="2"/>
        <v>3200</v>
      </c>
      <c r="AE7" s="8">
        <f t="shared" si="1"/>
        <v>3920</v>
      </c>
      <c r="AF7" s="8">
        <f t="shared" si="1"/>
        <v>5000</v>
      </c>
      <c r="AG7" s="8">
        <f t="shared" si="1"/>
        <v>3680</v>
      </c>
    </row>
    <row r="8" spans="1:33" x14ac:dyDescent="0.25">
      <c r="A8">
        <v>6</v>
      </c>
      <c r="B8" s="1" t="s">
        <v>17</v>
      </c>
      <c r="C8" s="1" t="s">
        <v>18</v>
      </c>
      <c r="D8" s="7">
        <v>40</v>
      </c>
      <c r="E8">
        <v>32</v>
      </c>
      <c r="F8">
        <v>30</v>
      </c>
      <c r="G8">
        <v>50</v>
      </c>
      <c r="H8">
        <v>57</v>
      </c>
      <c r="I8">
        <v>44</v>
      </c>
      <c r="J8" s="11"/>
      <c r="K8">
        <f>IF(Employees[[#This Row],[janOne]]&gt;40,Employees[[#This Row],[janOne]]-40,0)</f>
        <v>0</v>
      </c>
      <c r="L8">
        <f>IF(Employees[[#This Row],[janEight]]&gt;40,Employees[[#This Row],[janEight]]-40,0)</f>
        <v>0</v>
      </c>
      <c r="M8">
        <f>IF(Employees[[#This Row],[janFifteen]]&gt;40,Employees[[#This Row],[janFifteen]]-40,0)</f>
        <v>10</v>
      </c>
      <c r="N8">
        <f>IF(Employees[[#This Row],[janTwentytwo]]&gt;40,Employees[[#This Row],[janTwentytwo]]-40,0)</f>
        <v>17</v>
      </c>
      <c r="O8">
        <f>IF(Employees[[#This Row],[janTwentynine]]&gt;40,Employees[[#This Row],[janTwentynine]]-40,0)</f>
        <v>4</v>
      </c>
      <c r="P8" s="11"/>
      <c r="Q8" s="12">
        <f t="shared" si="3"/>
        <v>0</v>
      </c>
      <c r="R8" s="12">
        <f t="shared" si="3"/>
        <v>0</v>
      </c>
      <c r="S8" s="12">
        <f>0.5*$D8*M8</f>
        <v>200</v>
      </c>
      <c r="T8" s="12">
        <f t="shared" si="0"/>
        <v>340</v>
      </c>
      <c r="U8" s="12">
        <f t="shared" si="0"/>
        <v>80</v>
      </c>
      <c r="V8" s="11"/>
      <c r="W8" s="8">
        <f>$D8*Employees[[#This Row],[janOne]]</f>
        <v>1280</v>
      </c>
      <c r="X8" s="8">
        <f>$D8*Employees[[#This Row],[janEight]]</f>
        <v>1200</v>
      </c>
      <c r="Y8" s="8">
        <f>$D8*Employees[[#This Row],[janFifteen]]</f>
        <v>2000</v>
      </c>
      <c r="Z8" s="8">
        <f>$D8*Employees[[#This Row],[janTwentytwo]]</f>
        <v>2280</v>
      </c>
      <c r="AA8" s="8">
        <f>$D8*Employees[[#This Row],[janTwentynine]]</f>
        <v>1760</v>
      </c>
      <c r="AB8" s="11"/>
      <c r="AC8" s="8">
        <f t="shared" si="2"/>
        <v>1280</v>
      </c>
      <c r="AD8" s="8">
        <f t="shared" si="2"/>
        <v>1200</v>
      </c>
      <c r="AE8" s="8">
        <f t="shared" si="1"/>
        <v>2200</v>
      </c>
      <c r="AF8" s="8">
        <f t="shared" si="1"/>
        <v>2620</v>
      </c>
      <c r="AG8" s="8">
        <f t="shared" si="1"/>
        <v>1840</v>
      </c>
    </row>
    <row r="9" spans="1:33" x14ac:dyDescent="0.25">
      <c r="A9">
        <v>7</v>
      </c>
      <c r="B9" s="1" t="s">
        <v>19</v>
      </c>
      <c r="C9" s="1" t="s">
        <v>20</v>
      </c>
      <c r="D9" s="7">
        <v>80</v>
      </c>
      <c r="E9">
        <v>43</v>
      </c>
      <c r="F9">
        <v>44</v>
      </c>
      <c r="G9">
        <v>56</v>
      </c>
      <c r="H9">
        <v>55</v>
      </c>
      <c r="I9">
        <v>43</v>
      </c>
      <c r="J9" s="11"/>
      <c r="K9">
        <f>IF(Employees[[#This Row],[janOne]]&gt;40,Employees[[#This Row],[janOne]]-40,0)</f>
        <v>3</v>
      </c>
      <c r="L9">
        <f>IF(Employees[[#This Row],[janEight]]&gt;40,Employees[[#This Row],[janEight]]-40,0)</f>
        <v>4</v>
      </c>
      <c r="M9">
        <f>IF(Employees[[#This Row],[janFifteen]]&gt;40,Employees[[#This Row],[janFifteen]]-40,0)</f>
        <v>16</v>
      </c>
      <c r="N9">
        <f>IF(Employees[[#This Row],[janTwentytwo]]&gt;40,Employees[[#This Row],[janTwentytwo]]-40,0)</f>
        <v>15</v>
      </c>
      <c r="O9">
        <f>IF(Employees[[#This Row],[janTwentynine]]&gt;40,Employees[[#This Row],[janTwentynine]]-40,0)</f>
        <v>3</v>
      </c>
      <c r="P9" s="11"/>
      <c r="Q9" s="12">
        <f>0.5*$D9*K9</f>
        <v>120</v>
      </c>
      <c r="R9" s="12">
        <f t="shared" si="3"/>
        <v>160</v>
      </c>
      <c r="S9" s="12">
        <f t="shared" si="0"/>
        <v>640</v>
      </c>
      <c r="T9" s="12">
        <f t="shared" si="0"/>
        <v>600</v>
      </c>
      <c r="U9" s="12">
        <f t="shared" si="0"/>
        <v>120</v>
      </c>
      <c r="V9" s="11"/>
      <c r="W9" s="8">
        <f>$D9*Employees[[#This Row],[janOne]]</f>
        <v>3440</v>
      </c>
      <c r="X9" s="8">
        <f>$D9*Employees[[#This Row],[janEight]]</f>
        <v>3520</v>
      </c>
      <c r="Y9" s="8">
        <f>$D9*Employees[[#This Row],[janFifteen]]</f>
        <v>4480</v>
      </c>
      <c r="Z9" s="8">
        <f>$D9*Employees[[#This Row],[janTwentytwo]]</f>
        <v>4400</v>
      </c>
      <c r="AA9" s="8">
        <f>$D9*Employees[[#This Row],[janTwentynine]]</f>
        <v>3440</v>
      </c>
      <c r="AB9" s="11"/>
      <c r="AC9" s="8">
        <f>W9+Q9</f>
        <v>3560</v>
      </c>
      <c r="AD9" s="8">
        <f t="shared" si="2"/>
        <v>3680</v>
      </c>
      <c r="AE9" s="8">
        <f t="shared" si="1"/>
        <v>5120</v>
      </c>
      <c r="AF9" s="8">
        <f t="shared" si="1"/>
        <v>5000</v>
      </c>
      <c r="AG9" s="8">
        <f t="shared" si="1"/>
        <v>3560</v>
      </c>
    </row>
    <row r="10" spans="1:33" x14ac:dyDescent="0.25">
      <c r="A10">
        <v>8</v>
      </c>
      <c r="B10" s="1" t="s">
        <v>21</v>
      </c>
      <c r="C10" s="1" t="s">
        <v>22</v>
      </c>
      <c r="D10" s="7">
        <v>55</v>
      </c>
      <c r="E10">
        <v>34</v>
      </c>
      <c r="F10">
        <v>33</v>
      </c>
      <c r="G10">
        <v>35</v>
      </c>
      <c r="H10">
        <v>41</v>
      </c>
      <c r="I10">
        <v>40</v>
      </c>
      <c r="J10" s="11"/>
      <c r="K10">
        <f>IF(Employees[[#This Row],[janOne]]&gt;40,Employees[[#This Row],[janOne]]-40,0)</f>
        <v>0</v>
      </c>
      <c r="L10">
        <f>IF(Employees[[#This Row],[janEight]]&gt;40,Employees[[#This Row],[janEight]]-40,0)</f>
        <v>0</v>
      </c>
      <c r="M10">
        <f>IF(Employees[[#This Row],[janFifteen]]&gt;40,Employees[[#This Row],[janFifteen]]-40,0)</f>
        <v>0</v>
      </c>
      <c r="N10">
        <f>IF(Employees[[#This Row],[janTwentytwo]]&gt;40,Employees[[#This Row],[janTwentytwo]]-40,0)</f>
        <v>1</v>
      </c>
      <c r="O10">
        <f>IF(Employees[[#This Row],[janTwentynine]]&gt;40,Employees[[#This Row],[janTwentynine]]-40,0)</f>
        <v>0</v>
      </c>
      <c r="P10" s="11"/>
      <c r="Q10" s="12">
        <f t="shared" si="3"/>
        <v>0</v>
      </c>
      <c r="R10" s="12">
        <f t="shared" si="3"/>
        <v>0</v>
      </c>
      <c r="S10" s="12">
        <f t="shared" si="0"/>
        <v>0</v>
      </c>
      <c r="T10" s="12">
        <f t="shared" si="0"/>
        <v>27.5</v>
      </c>
      <c r="U10" s="12">
        <f t="shared" si="0"/>
        <v>0</v>
      </c>
      <c r="V10" s="11"/>
      <c r="W10" s="8">
        <f>$D10*Employees[[#This Row],[janOne]]</f>
        <v>1870</v>
      </c>
      <c r="X10" s="8">
        <f>$D10*Employees[[#This Row],[janEight]]</f>
        <v>1815</v>
      </c>
      <c r="Y10" s="8">
        <f>$D10*Employees[[#This Row],[janFifteen]]</f>
        <v>1925</v>
      </c>
      <c r="Z10" s="8">
        <f>$D10*Employees[[#This Row],[janTwentytwo]]</f>
        <v>2255</v>
      </c>
      <c r="AA10" s="8">
        <f>$D10*Employees[[#This Row],[janTwentynine]]</f>
        <v>2200</v>
      </c>
      <c r="AB10" s="11"/>
      <c r="AC10" s="8">
        <f t="shared" si="2"/>
        <v>1870</v>
      </c>
      <c r="AD10" s="8">
        <f t="shared" si="2"/>
        <v>1815</v>
      </c>
      <c r="AE10" s="8">
        <f t="shared" si="1"/>
        <v>1925</v>
      </c>
      <c r="AF10" s="8">
        <f t="shared" si="1"/>
        <v>2282.5</v>
      </c>
      <c r="AG10" s="8">
        <f t="shared" si="1"/>
        <v>2200</v>
      </c>
    </row>
    <row r="11" spans="1:33" x14ac:dyDescent="0.25">
      <c r="A11">
        <v>9</v>
      </c>
      <c r="B11" s="1" t="s">
        <v>23</v>
      </c>
      <c r="C11" s="1" t="s">
        <v>24</v>
      </c>
      <c r="D11" s="7">
        <v>55</v>
      </c>
      <c r="E11">
        <v>32</v>
      </c>
      <c r="F11">
        <v>31</v>
      </c>
      <c r="G11">
        <v>31</v>
      </c>
      <c r="H11">
        <v>40</v>
      </c>
      <c r="I11">
        <v>32</v>
      </c>
      <c r="J11" s="11"/>
      <c r="K11">
        <f>IF(Employees[[#This Row],[janOne]]&gt;40,Employees[[#This Row],[janOne]]-40,0)</f>
        <v>0</v>
      </c>
      <c r="L11">
        <f>IF(Employees[[#This Row],[janEight]]&gt;40,Employees[[#This Row],[janEight]]-40,0)</f>
        <v>0</v>
      </c>
      <c r="M11">
        <f>IF(Employees[[#This Row],[janFifteen]]&gt;40,Employees[[#This Row],[janFifteen]]-40,0)</f>
        <v>0</v>
      </c>
      <c r="N11">
        <f>IF(Employees[[#This Row],[janTwentytwo]]&gt;40,Employees[[#This Row],[janTwentytwo]]-40,0)</f>
        <v>0</v>
      </c>
      <c r="O11">
        <f>IF(Employees[[#This Row],[janTwentynine]]&gt;40,Employees[[#This Row],[janTwentynine]]-40,0)</f>
        <v>0</v>
      </c>
      <c r="P11" s="11"/>
      <c r="Q11" s="12">
        <f t="shared" si="3"/>
        <v>0</v>
      </c>
      <c r="R11" s="12">
        <f>0.5*$D11*L11</f>
        <v>0</v>
      </c>
      <c r="S11" s="12">
        <f t="shared" si="0"/>
        <v>0</v>
      </c>
      <c r="T11" s="12">
        <f t="shared" si="0"/>
        <v>0</v>
      </c>
      <c r="U11" s="12">
        <f t="shared" si="0"/>
        <v>0</v>
      </c>
      <c r="V11" s="11"/>
      <c r="W11" s="8">
        <f>$D11*Employees[[#This Row],[janOne]]</f>
        <v>1760</v>
      </c>
      <c r="X11" s="8">
        <f>$D11*Employees[[#This Row],[janEight]]</f>
        <v>1705</v>
      </c>
      <c r="Y11" s="8">
        <f>$D11*Employees[[#This Row],[janFifteen]]</f>
        <v>1705</v>
      </c>
      <c r="Z11" s="8">
        <f>$D11*Employees[[#This Row],[janTwentytwo]]</f>
        <v>2200</v>
      </c>
      <c r="AA11" s="8">
        <f>$D11*Employees[[#This Row],[janTwentynine]]</f>
        <v>1760</v>
      </c>
      <c r="AB11" s="11"/>
      <c r="AC11" s="8">
        <f t="shared" si="2"/>
        <v>1760</v>
      </c>
      <c r="AD11" s="8">
        <f t="shared" si="2"/>
        <v>1705</v>
      </c>
      <c r="AE11" s="8">
        <f t="shared" si="1"/>
        <v>1705</v>
      </c>
      <c r="AF11" s="8">
        <f t="shared" si="1"/>
        <v>2200</v>
      </c>
      <c r="AG11" s="8">
        <f t="shared" si="1"/>
        <v>1760</v>
      </c>
    </row>
    <row r="12" spans="1:33" x14ac:dyDescent="0.25">
      <c r="A12">
        <v>10</v>
      </c>
      <c r="B12" s="1" t="s">
        <v>25</v>
      </c>
      <c r="C12" s="1" t="s">
        <v>26</v>
      </c>
      <c r="D12" s="7">
        <v>98</v>
      </c>
      <c r="E12">
        <v>43</v>
      </c>
      <c r="F12">
        <v>44</v>
      </c>
      <c r="G12">
        <v>42</v>
      </c>
      <c r="H12">
        <v>40</v>
      </c>
      <c r="I12">
        <v>40</v>
      </c>
      <c r="J12" s="11"/>
      <c r="K12">
        <f>IF(Employees[[#This Row],[janOne]]&gt;40,Employees[[#This Row],[janOne]]-40,0)</f>
        <v>3</v>
      </c>
      <c r="L12">
        <f>IF(Employees[[#This Row],[janEight]]&gt;40,Employees[[#This Row],[janEight]]-40,0)</f>
        <v>4</v>
      </c>
      <c r="M12">
        <f>IF(Employees[[#This Row],[janFifteen]]&gt;40,Employees[[#This Row],[janFifteen]]-40,0)</f>
        <v>2</v>
      </c>
      <c r="N12">
        <f>IF(Employees[[#This Row],[janTwentytwo]]&gt;40,Employees[[#This Row],[janTwentytwo]]-40,0)</f>
        <v>0</v>
      </c>
      <c r="O12">
        <f>IF(Employees[[#This Row],[janTwentynine]]&gt;40,Employees[[#This Row],[janTwentynine]]-40,0)</f>
        <v>0</v>
      </c>
      <c r="P12" s="11"/>
      <c r="Q12" s="12">
        <f t="shared" si="3"/>
        <v>147</v>
      </c>
      <c r="R12" s="12">
        <f t="shared" si="3"/>
        <v>196</v>
      </c>
      <c r="S12" s="12">
        <f t="shared" si="0"/>
        <v>98</v>
      </c>
      <c r="T12" s="12">
        <f t="shared" si="0"/>
        <v>0</v>
      </c>
      <c r="U12" s="12">
        <f t="shared" si="0"/>
        <v>0</v>
      </c>
      <c r="V12" s="11"/>
      <c r="W12" s="8">
        <f>$D12*Employees[[#This Row],[janOne]]</f>
        <v>4214</v>
      </c>
      <c r="X12" s="8">
        <f>$D12*Employees[[#This Row],[janEight]]</f>
        <v>4312</v>
      </c>
      <c r="Y12" s="8">
        <f>$D12*Employees[[#This Row],[janFifteen]]</f>
        <v>4116</v>
      </c>
      <c r="Z12" s="8">
        <f>$D12*Employees[[#This Row],[janTwentytwo]]</f>
        <v>3920</v>
      </c>
      <c r="AA12" s="8">
        <f>$D12*Employees[[#This Row],[janTwentynine]]</f>
        <v>3920</v>
      </c>
      <c r="AB12" s="11"/>
      <c r="AC12" s="8">
        <f t="shared" si="2"/>
        <v>4361</v>
      </c>
      <c r="AD12" s="8">
        <f t="shared" si="2"/>
        <v>4508</v>
      </c>
      <c r="AE12" s="8">
        <f t="shared" si="1"/>
        <v>4214</v>
      </c>
      <c r="AF12" s="8">
        <f t="shared" si="1"/>
        <v>3920</v>
      </c>
      <c r="AG12" s="8">
        <f t="shared" si="1"/>
        <v>3920</v>
      </c>
    </row>
    <row r="13" spans="1:33" x14ac:dyDescent="0.25">
      <c r="A13">
        <v>11</v>
      </c>
      <c r="B13" s="1" t="s">
        <v>27</v>
      </c>
      <c r="C13" s="1" t="s">
        <v>28</v>
      </c>
      <c r="D13" s="7">
        <v>88</v>
      </c>
      <c r="E13">
        <v>34</v>
      </c>
      <c r="F13">
        <v>45</v>
      </c>
      <c r="G13">
        <v>56</v>
      </c>
      <c r="H13">
        <v>50</v>
      </c>
      <c r="I13">
        <v>53</v>
      </c>
      <c r="J13" s="11"/>
      <c r="K13">
        <f>IF(Employees[[#This Row],[janOne]]&gt;40,Employees[[#This Row],[janOne]]-40,0)</f>
        <v>0</v>
      </c>
      <c r="L13">
        <f>IF(Employees[[#This Row],[janEight]]&gt;40,Employees[[#This Row],[janEight]]-40,0)</f>
        <v>5</v>
      </c>
      <c r="M13">
        <f>IF(Employees[[#This Row],[janFifteen]]&gt;40,Employees[[#This Row],[janFifteen]]-40,0)</f>
        <v>16</v>
      </c>
      <c r="N13">
        <f>IF(Employees[[#This Row],[janTwentytwo]]&gt;40,Employees[[#This Row],[janTwentytwo]]-40,0)</f>
        <v>10</v>
      </c>
      <c r="O13">
        <f>IF(Employees[[#This Row],[janTwentynine]]&gt;40,Employees[[#This Row],[janTwentynine]]-40,0)</f>
        <v>13</v>
      </c>
      <c r="P13" s="11"/>
      <c r="Q13" s="12">
        <f t="shared" si="3"/>
        <v>0</v>
      </c>
      <c r="R13" s="12">
        <f t="shared" si="3"/>
        <v>220</v>
      </c>
      <c r="S13" s="12">
        <f t="shared" si="0"/>
        <v>704</v>
      </c>
      <c r="T13" s="12">
        <f t="shared" si="0"/>
        <v>440</v>
      </c>
      <c r="U13" s="12">
        <f t="shared" si="0"/>
        <v>572</v>
      </c>
      <c r="V13" s="11"/>
      <c r="W13" s="8">
        <f>$D13*Employees[[#This Row],[janOne]]</f>
        <v>2992</v>
      </c>
      <c r="X13" s="8">
        <f>$D13*Employees[[#This Row],[janEight]]</f>
        <v>3960</v>
      </c>
      <c r="Y13" s="8">
        <f>$D13*Employees[[#This Row],[janFifteen]]</f>
        <v>4928</v>
      </c>
      <c r="Z13" s="8">
        <f>$D13*Employees[[#This Row],[janTwentytwo]]</f>
        <v>4400</v>
      </c>
      <c r="AA13" s="8">
        <f>$D13*Employees[[#This Row],[janTwentynine]]</f>
        <v>4664</v>
      </c>
      <c r="AB13" s="11"/>
      <c r="AC13" s="8">
        <f t="shared" si="2"/>
        <v>2992</v>
      </c>
      <c r="AD13" s="8">
        <f t="shared" si="2"/>
        <v>4180</v>
      </c>
      <c r="AE13" s="8">
        <f t="shared" si="1"/>
        <v>5632</v>
      </c>
      <c r="AF13" s="8">
        <f t="shared" si="1"/>
        <v>4840</v>
      </c>
      <c r="AG13" s="8">
        <f t="shared" si="1"/>
        <v>5236</v>
      </c>
    </row>
    <row r="14" spans="1:33" x14ac:dyDescent="0.25">
      <c r="A14">
        <v>12</v>
      </c>
      <c r="B14" s="1" t="s">
        <v>29</v>
      </c>
      <c r="C14" s="1" t="s">
        <v>30</v>
      </c>
      <c r="D14" s="7">
        <v>33</v>
      </c>
      <c r="E14">
        <v>45</v>
      </c>
      <c r="F14">
        <v>45</v>
      </c>
      <c r="G14">
        <v>45</v>
      </c>
      <c r="H14">
        <v>45</v>
      </c>
      <c r="I14">
        <v>48</v>
      </c>
      <c r="J14" s="11"/>
      <c r="K14">
        <f>IF(Employees[[#This Row],[janOne]]&gt;40,Employees[[#This Row],[janOne]]-40,0)</f>
        <v>5</v>
      </c>
      <c r="L14">
        <f>IF(Employees[[#This Row],[janEight]]&gt;40,Employees[[#This Row],[janEight]]-40,0)</f>
        <v>5</v>
      </c>
      <c r="M14">
        <f>IF(Employees[[#This Row],[janFifteen]]&gt;40,Employees[[#This Row],[janFifteen]]-40,0)</f>
        <v>5</v>
      </c>
      <c r="N14">
        <f>IF(Employees[[#This Row],[janTwentytwo]]&gt;40,Employees[[#This Row],[janTwentytwo]]-40,0)</f>
        <v>5</v>
      </c>
      <c r="O14">
        <f>IF(Employees[[#This Row],[janTwentynine]]&gt;40,Employees[[#This Row],[janTwentynine]]-40,0)</f>
        <v>8</v>
      </c>
      <c r="P14" s="11"/>
      <c r="Q14" s="12">
        <f t="shared" si="3"/>
        <v>82.5</v>
      </c>
      <c r="R14" s="12">
        <f t="shared" si="3"/>
        <v>82.5</v>
      </c>
      <c r="S14" s="12">
        <f t="shared" si="0"/>
        <v>82.5</v>
      </c>
      <c r="T14" s="12">
        <f t="shared" si="0"/>
        <v>82.5</v>
      </c>
      <c r="U14" s="12">
        <f t="shared" si="0"/>
        <v>132</v>
      </c>
      <c r="V14" s="11"/>
      <c r="W14" s="8">
        <f>$D14*Employees[[#This Row],[janOne]]</f>
        <v>1485</v>
      </c>
      <c r="X14" s="8">
        <f>$D14*Employees[[#This Row],[janEight]]</f>
        <v>1485</v>
      </c>
      <c r="Y14" s="8">
        <f>$D14*Employees[[#This Row],[janFifteen]]</f>
        <v>1485</v>
      </c>
      <c r="Z14" s="8">
        <f>$D14*Employees[[#This Row],[janTwentytwo]]</f>
        <v>1485</v>
      </c>
      <c r="AA14" s="8">
        <f>$D14*Employees[[#This Row],[janTwentynine]]</f>
        <v>1584</v>
      </c>
      <c r="AB14" s="11"/>
      <c r="AC14" s="8">
        <f t="shared" si="2"/>
        <v>1567.5</v>
      </c>
      <c r="AD14" s="8">
        <f t="shared" si="2"/>
        <v>1567.5</v>
      </c>
      <c r="AE14" s="8">
        <f t="shared" si="1"/>
        <v>1567.5</v>
      </c>
      <c r="AF14" s="8">
        <f t="shared" si="1"/>
        <v>1567.5</v>
      </c>
      <c r="AG14" s="8">
        <f t="shared" si="1"/>
        <v>1716</v>
      </c>
    </row>
    <row r="15" spans="1:33" x14ac:dyDescent="0.25">
      <c r="A15">
        <v>13</v>
      </c>
      <c r="B15" s="1" t="s">
        <v>31</v>
      </c>
      <c r="C15" s="1" t="s">
        <v>32</v>
      </c>
      <c r="D15" s="7">
        <v>55</v>
      </c>
      <c r="E15">
        <v>56</v>
      </c>
      <c r="F15">
        <v>57</v>
      </c>
      <c r="G15">
        <v>55</v>
      </c>
      <c r="H15">
        <v>57</v>
      </c>
      <c r="I15">
        <v>59</v>
      </c>
      <c r="J15" s="11"/>
      <c r="K15">
        <f>IF(Employees[[#This Row],[janOne]]&gt;40,Employees[[#This Row],[janOne]]-40,0)</f>
        <v>16</v>
      </c>
      <c r="L15">
        <f>IF(Employees[[#This Row],[janEight]]&gt;40,Employees[[#This Row],[janEight]]-40,0)</f>
        <v>17</v>
      </c>
      <c r="M15">
        <f>IF(Employees[[#This Row],[janFifteen]]&gt;40,Employees[[#This Row],[janFifteen]]-40,0)</f>
        <v>15</v>
      </c>
      <c r="N15">
        <f>IF(Employees[[#This Row],[janTwentytwo]]&gt;40,Employees[[#This Row],[janTwentytwo]]-40,0)</f>
        <v>17</v>
      </c>
      <c r="O15">
        <f>IF(Employees[[#This Row],[janTwentynine]]&gt;40,Employees[[#This Row],[janTwentynine]]-40,0)</f>
        <v>19</v>
      </c>
      <c r="P15" s="11"/>
      <c r="Q15" s="12">
        <f t="shared" si="3"/>
        <v>440</v>
      </c>
      <c r="R15" s="12">
        <f t="shared" si="3"/>
        <v>467.5</v>
      </c>
      <c r="S15" s="12">
        <f t="shared" si="0"/>
        <v>412.5</v>
      </c>
      <c r="T15" s="12">
        <f t="shared" si="0"/>
        <v>467.5</v>
      </c>
      <c r="U15" s="12">
        <f t="shared" si="0"/>
        <v>522.5</v>
      </c>
      <c r="V15" s="11"/>
      <c r="W15" s="8">
        <f>$D15*Employees[[#This Row],[janOne]]</f>
        <v>3080</v>
      </c>
      <c r="X15" s="8">
        <f>$D15*Employees[[#This Row],[janEight]]</f>
        <v>3135</v>
      </c>
      <c r="Y15" s="8">
        <f>$D15*Employees[[#This Row],[janFifteen]]</f>
        <v>3025</v>
      </c>
      <c r="Z15" s="8">
        <f>$D15*Employees[[#This Row],[janTwentytwo]]</f>
        <v>3135</v>
      </c>
      <c r="AA15" s="8">
        <f>$D15*Employees[[#This Row],[janTwentynine]]</f>
        <v>3245</v>
      </c>
      <c r="AB15" s="11"/>
      <c r="AC15" s="8">
        <f t="shared" si="2"/>
        <v>3520</v>
      </c>
      <c r="AD15" s="8">
        <f t="shared" si="2"/>
        <v>3602.5</v>
      </c>
      <c r="AE15" s="8">
        <f t="shared" si="1"/>
        <v>3437.5</v>
      </c>
      <c r="AF15" s="8">
        <f t="shared" si="1"/>
        <v>3602.5</v>
      </c>
      <c r="AG15" s="8">
        <f t="shared" si="1"/>
        <v>3767.5</v>
      </c>
    </row>
    <row r="16" spans="1:33" x14ac:dyDescent="0.25">
      <c r="A16">
        <v>14</v>
      </c>
      <c r="B16" s="1" t="s">
        <v>33</v>
      </c>
      <c r="C16" s="1" t="s">
        <v>34</v>
      </c>
      <c r="D16" s="7">
        <v>97</v>
      </c>
      <c r="E16">
        <v>40</v>
      </c>
      <c r="F16">
        <v>40</v>
      </c>
      <c r="G16">
        <v>45</v>
      </c>
      <c r="H16">
        <v>44</v>
      </c>
      <c r="I16">
        <v>40</v>
      </c>
      <c r="J16" s="11"/>
      <c r="K16">
        <f>IF(Employees[[#This Row],[janOne]]&gt;40,Employees[[#This Row],[janOne]]-40,0)</f>
        <v>0</v>
      </c>
      <c r="L16">
        <f>IF(Employees[[#This Row],[janEight]]&gt;40,Employees[[#This Row],[janEight]]-40,0)</f>
        <v>0</v>
      </c>
      <c r="M16">
        <f>IF(Employees[[#This Row],[janFifteen]]&gt;40,Employees[[#This Row],[janFifteen]]-40,0)</f>
        <v>5</v>
      </c>
      <c r="N16">
        <f>IF(Employees[[#This Row],[janTwentytwo]]&gt;40,Employees[[#This Row],[janTwentytwo]]-40,0)</f>
        <v>4</v>
      </c>
      <c r="O16">
        <f>IF(Employees[[#This Row],[janTwentynine]]&gt;40,Employees[[#This Row],[janTwentynine]]-40,0)</f>
        <v>0</v>
      </c>
      <c r="P16" s="11"/>
      <c r="Q16" s="12">
        <f t="shared" si="3"/>
        <v>0</v>
      </c>
      <c r="R16" s="12">
        <f t="shared" si="3"/>
        <v>0</v>
      </c>
      <c r="S16" s="12">
        <f t="shared" si="0"/>
        <v>242.5</v>
      </c>
      <c r="T16" s="12">
        <f t="shared" si="0"/>
        <v>194</v>
      </c>
      <c r="U16" s="12">
        <f t="shared" si="0"/>
        <v>0</v>
      </c>
      <c r="V16" s="11"/>
      <c r="W16" s="8">
        <f>$D16*Employees[[#This Row],[janOne]]</f>
        <v>3880</v>
      </c>
      <c r="X16" s="8">
        <f>$D16*Employees[[#This Row],[janEight]]</f>
        <v>3880</v>
      </c>
      <c r="Y16" s="8">
        <f>$D16*Employees[[#This Row],[janFifteen]]</f>
        <v>4365</v>
      </c>
      <c r="Z16" s="8">
        <f>$D16*Employees[[#This Row],[janTwentytwo]]</f>
        <v>4268</v>
      </c>
      <c r="AA16" s="8">
        <f>$D16*Employees[[#This Row],[janTwentynine]]</f>
        <v>3880</v>
      </c>
      <c r="AB16" s="11"/>
      <c r="AC16" s="8">
        <f t="shared" si="2"/>
        <v>3880</v>
      </c>
      <c r="AD16" s="8">
        <f t="shared" si="2"/>
        <v>3880</v>
      </c>
      <c r="AE16" s="8">
        <f t="shared" si="1"/>
        <v>4607.5</v>
      </c>
      <c r="AF16" s="8">
        <f t="shared" si="1"/>
        <v>4462</v>
      </c>
      <c r="AG16" s="8">
        <f t="shared" si="1"/>
        <v>3880</v>
      </c>
    </row>
    <row r="17" spans="1:36" x14ac:dyDescent="0.25">
      <c r="A17">
        <v>15</v>
      </c>
      <c r="B17" s="1" t="s">
        <v>35</v>
      </c>
      <c r="C17" s="1" t="s">
        <v>36</v>
      </c>
      <c r="D17" s="7">
        <v>98</v>
      </c>
      <c r="E17">
        <v>45</v>
      </c>
      <c r="F17">
        <v>43</v>
      </c>
      <c r="G17">
        <v>35</v>
      </c>
      <c r="H17">
        <v>40</v>
      </c>
      <c r="I17">
        <v>42</v>
      </c>
      <c r="J17" s="11"/>
      <c r="K17">
        <f>IF(Employees[[#This Row],[janOne]]&gt;40,Employees[[#This Row],[janOne]]-40,0)</f>
        <v>5</v>
      </c>
      <c r="L17">
        <f>IF(Employees[[#This Row],[janEight]]&gt;40,Employees[[#This Row],[janEight]]-40,0)</f>
        <v>3</v>
      </c>
      <c r="M17">
        <f>IF(Employees[[#This Row],[janFifteen]]&gt;40,Employees[[#This Row],[janFifteen]]-40,0)</f>
        <v>0</v>
      </c>
      <c r="N17">
        <f>IF(Employees[[#This Row],[janTwentytwo]]&gt;40,Employees[[#This Row],[janTwentytwo]]-40,0)</f>
        <v>0</v>
      </c>
      <c r="O17">
        <f>IF(Employees[[#This Row],[janTwentynine]]&gt;40,Employees[[#This Row],[janTwentynine]]-40,0)</f>
        <v>2</v>
      </c>
      <c r="P17" s="11"/>
      <c r="Q17" s="12">
        <f t="shared" si="3"/>
        <v>245</v>
      </c>
      <c r="R17" s="12">
        <f t="shared" si="3"/>
        <v>147</v>
      </c>
      <c r="S17" s="12">
        <f t="shared" si="0"/>
        <v>0</v>
      </c>
      <c r="T17" s="12">
        <f t="shared" si="0"/>
        <v>0</v>
      </c>
      <c r="U17" s="12">
        <f t="shared" si="0"/>
        <v>98</v>
      </c>
      <c r="V17" s="11"/>
      <c r="W17" s="8">
        <f>$D17*Employees[[#This Row],[janOne]]</f>
        <v>4410</v>
      </c>
      <c r="X17" s="8">
        <f>$D17*Employees[[#This Row],[janEight]]</f>
        <v>4214</v>
      </c>
      <c r="Y17" s="8">
        <f>$D17*Employees[[#This Row],[janFifteen]]</f>
        <v>3430</v>
      </c>
      <c r="Z17" s="8">
        <f>$D17*Employees[[#This Row],[janTwentytwo]]</f>
        <v>3920</v>
      </c>
      <c r="AA17" s="8">
        <f>$D17*Employees[[#This Row],[janTwentynine]]</f>
        <v>4116</v>
      </c>
      <c r="AB17" s="11"/>
      <c r="AC17" s="8">
        <f t="shared" si="2"/>
        <v>4655</v>
      </c>
      <c r="AD17" s="8">
        <f t="shared" si="2"/>
        <v>4361</v>
      </c>
      <c r="AE17" s="8">
        <f t="shared" si="1"/>
        <v>3430</v>
      </c>
      <c r="AF17" s="8">
        <f t="shared" si="1"/>
        <v>3920</v>
      </c>
      <c r="AG17" s="8">
        <f t="shared" si="1"/>
        <v>4214</v>
      </c>
    </row>
    <row r="18" spans="1:36" x14ac:dyDescent="0.25">
      <c r="A18">
        <v>16</v>
      </c>
      <c r="B18" s="1" t="s">
        <v>37</v>
      </c>
      <c r="C18" s="1" t="s">
        <v>38</v>
      </c>
      <c r="D18" s="7">
        <v>87</v>
      </c>
      <c r="E18">
        <v>45</v>
      </c>
      <c r="F18">
        <v>48</v>
      </c>
      <c r="G18">
        <v>56</v>
      </c>
      <c r="H18">
        <v>47</v>
      </c>
      <c r="I18">
        <v>54</v>
      </c>
      <c r="J18" s="11"/>
      <c r="K18">
        <f>IF(Employees[[#This Row],[janOne]]&gt;40,Employees[[#This Row],[janOne]]-40,0)</f>
        <v>5</v>
      </c>
      <c r="L18">
        <f>IF(Employees[[#This Row],[janEight]]&gt;40,Employees[[#This Row],[janEight]]-40,0)</f>
        <v>8</v>
      </c>
      <c r="M18">
        <f>IF(Employees[[#This Row],[janFifteen]]&gt;40,Employees[[#This Row],[janFifteen]]-40,0)</f>
        <v>16</v>
      </c>
      <c r="N18">
        <f>IF(Employees[[#This Row],[janTwentytwo]]&gt;40,Employees[[#This Row],[janTwentytwo]]-40,0)</f>
        <v>7</v>
      </c>
      <c r="O18">
        <f>IF(Employees[[#This Row],[janTwentynine]]&gt;40,Employees[[#This Row],[janTwentynine]]-40,0)</f>
        <v>14</v>
      </c>
      <c r="P18" s="11"/>
      <c r="Q18" s="12">
        <f t="shared" si="3"/>
        <v>217.5</v>
      </c>
      <c r="R18" s="12">
        <f t="shared" si="3"/>
        <v>348</v>
      </c>
      <c r="S18" s="12">
        <f t="shared" si="0"/>
        <v>696</v>
      </c>
      <c r="T18" s="12">
        <f t="shared" si="0"/>
        <v>304.5</v>
      </c>
      <c r="U18" s="12">
        <f t="shared" si="0"/>
        <v>609</v>
      </c>
      <c r="V18" s="11"/>
      <c r="W18" s="8">
        <f>$D18*Employees[[#This Row],[janOne]]</f>
        <v>3915</v>
      </c>
      <c r="X18" s="8">
        <f>$D18*Employees[[#This Row],[janEight]]</f>
        <v>4176</v>
      </c>
      <c r="Y18" s="8">
        <f>$D18*Employees[[#This Row],[janFifteen]]</f>
        <v>4872</v>
      </c>
      <c r="Z18" s="8">
        <f>$D18*Employees[[#This Row],[janTwentytwo]]</f>
        <v>4089</v>
      </c>
      <c r="AA18" s="8">
        <f>$D18*Employees[[#This Row],[janTwentynine]]</f>
        <v>4698</v>
      </c>
      <c r="AB18" s="11"/>
      <c r="AC18" s="8">
        <f t="shared" si="2"/>
        <v>4132.5</v>
      </c>
      <c r="AD18" s="8">
        <f t="shared" si="2"/>
        <v>4524</v>
      </c>
      <c r="AE18" s="8">
        <f t="shared" si="1"/>
        <v>5568</v>
      </c>
      <c r="AF18" s="8">
        <f t="shared" si="1"/>
        <v>4393.5</v>
      </c>
      <c r="AG18" s="8">
        <f t="shared" si="1"/>
        <v>5307</v>
      </c>
    </row>
    <row r="19" spans="1:36" x14ac:dyDescent="0.25">
      <c r="A19">
        <v>17</v>
      </c>
      <c r="B19" s="1" t="s">
        <v>39</v>
      </c>
      <c r="C19" s="1" t="s">
        <v>40</v>
      </c>
      <c r="D19" s="7">
        <v>89</v>
      </c>
      <c r="E19">
        <v>54</v>
      </c>
      <c r="F19">
        <v>55</v>
      </c>
      <c r="G19">
        <v>43</v>
      </c>
      <c r="H19">
        <v>43</v>
      </c>
      <c r="I19">
        <v>40</v>
      </c>
      <c r="J19" s="11"/>
      <c r="K19">
        <f>IF(Employees[[#This Row],[janOne]]&gt;40,Employees[[#This Row],[janOne]]-40,0)</f>
        <v>14</v>
      </c>
      <c r="L19">
        <f>IF(Employees[[#This Row],[janEight]]&gt;40,Employees[[#This Row],[janEight]]-40,0)</f>
        <v>15</v>
      </c>
      <c r="M19">
        <f>IF(Employees[[#This Row],[janFifteen]]&gt;40,Employees[[#This Row],[janFifteen]]-40,0)</f>
        <v>3</v>
      </c>
      <c r="N19">
        <f>IF(Employees[[#This Row],[janTwentytwo]]&gt;40,Employees[[#This Row],[janTwentytwo]]-40,0)</f>
        <v>3</v>
      </c>
      <c r="O19">
        <f>IF(Employees[[#This Row],[janTwentynine]]&gt;40,Employees[[#This Row],[janTwentynine]]-40,0)</f>
        <v>0</v>
      </c>
      <c r="P19" s="11"/>
      <c r="Q19" s="12">
        <f t="shared" si="3"/>
        <v>623</v>
      </c>
      <c r="R19" s="12">
        <f t="shared" si="3"/>
        <v>667.5</v>
      </c>
      <c r="S19" s="12">
        <f t="shared" si="0"/>
        <v>133.5</v>
      </c>
      <c r="T19" s="12">
        <f t="shared" si="0"/>
        <v>133.5</v>
      </c>
      <c r="U19" s="12">
        <f t="shared" si="0"/>
        <v>0</v>
      </c>
      <c r="V19" s="11"/>
      <c r="W19" s="8">
        <f>$D19*Employees[[#This Row],[janOne]]</f>
        <v>4806</v>
      </c>
      <c r="X19" s="8">
        <f>$D19*Employees[[#This Row],[janEight]]</f>
        <v>4895</v>
      </c>
      <c r="Y19" s="8">
        <f>$D19*Employees[[#This Row],[janFifteen]]</f>
        <v>3827</v>
      </c>
      <c r="Z19" s="8">
        <f>$D19*Employees[[#This Row],[janTwentytwo]]</f>
        <v>3827</v>
      </c>
      <c r="AA19" s="8">
        <f>$D19*Employees[[#This Row],[janTwentynine]]</f>
        <v>3560</v>
      </c>
      <c r="AB19" s="11"/>
      <c r="AC19" s="8">
        <f t="shared" si="2"/>
        <v>5429</v>
      </c>
      <c r="AD19" s="8">
        <f>X19+R19</f>
        <v>5562.5</v>
      </c>
      <c r="AE19" s="8">
        <f t="shared" si="1"/>
        <v>3960.5</v>
      </c>
      <c r="AF19" s="8">
        <f t="shared" si="1"/>
        <v>3960.5</v>
      </c>
      <c r="AG19" s="8">
        <f t="shared" si="1"/>
        <v>3560</v>
      </c>
    </row>
    <row r="20" spans="1:36" x14ac:dyDescent="0.25">
      <c r="A20">
        <v>18</v>
      </c>
      <c r="B20" s="1" t="s">
        <v>41</v>
      </c>
      <c r="C20" s="1" t="s">
        <v>42</v>
      </c>
      <c r="D20" s="7">
        <v>78</v>
      </c>
      <c r="E20">
        <v>65</v>
      </c>
      <c r="F20">
        <v>65</v>
      </c>
      <c r="G20">
        <v>32</v>
      </c>
      <c r="H20">
        <v>46</v>
      </c>
      <c r="I20">
        <v>32</v>
      </c>
      <c r="J20" s="11"/>
      <c r="K20">
        <f>IF(Employees[[#This Row],[janOne]]&gt;40,Employees[[#This Row],[janOne]]-40,0)</f>
        <v>25</v>
      </c>
      <c r="L20">
        <f>IF(Employees[[#This Row],[janEight]]&gt;40,Employees[[#This Row],[janEight]]-40,0)</f>
        <v>25</v>
      </c>
      <c r="M20">
        <f>IF(Employees[[#This Row],[janFifteen]]&gt;40,Employees[[#This Row],[janFifteen]]-40,0)</f>
        <v>0</v>
      </c>
      <c r="N20">
        <f>IF(Employees[[#This Row],[janTwentytwo]]&gt;40,Employees[[#This Row],[janTwentytwo]]-40,0)</f>
        <v>6</v>
      </c>
      <c r="O20">
        <f>IF(Employees[[#This Row],[janTwentynine]]&gt;40,Employees[[#This Row],[janTwentynine]]-40,0)</f>
        <v>0</v>
      </c>
      <c r="P20" s="11"/>
      <c r="Q20" s="12">
        <f t="shared" si="3"/>
        <v>975</v>
      </c>
      <c r="R20" s="12">
        <f t="shared" si="3"/>
        <v>975</v>
      </c>
      <c r="S20" s="12">
        <f t="shared" ref="S20:S23" si="4">0.5*$D20*M20</f>
        <v>0</v>
      </c>
      <c r="T20" s="12">
        <f t="shared" ref="T20:T23" si="5">0.5*$D20*N20</f>
        <v>234</v>
      </c>
      <c r="U20" s="12">
        <f t="shared" ref="U20:U23" si="6">0.5*$D20*O20</f>
        <v>0</v>
      </c>
      <c r="V20" s="11"/>
      <c r="W20" s="8">
        <f>$D20*Employees[[#This Row],[janOne]]</f>
        <v>5070</v>
      </c>
      <c r="X20" s="8">
        <f>$D20*Employees[[#This Row],[janEight]]</f>
        <v>5070</v>
      </c>
      <c r="Y20" s="8">
        <f>$D20*Employees[[#This Row],[janFifteen]]</f>
        <v>2496</v>
      </c>
      <c r="Z20" s="8">
        <f>$D20*Employees[[#This Row],[janTwentytwo]]</f>
        <v>3588</v>
      </c>
      <c r="AA20" s="8">
        <f>$D20*Employees[[#This Row],[janTwentynine]]</f>
        <v>2496</v>
      </c>
      <c r="AB20" s="11"/>
      <c r="AC20" s="8">
        <f t="shared" si="2"/>
        <v>6045</v>
      </c>
      <c r="AD20" s="8">
        <f t="shared" si="2"/>
        <v>6045</v>
      </c>
      <c r="AE20" s="8">
        <f t="shared" ref="AE20:AE23" si="7">Y20+S20</f>
        <v>2496</v>
      </c>
      <c r="AF20" s="8">
        <f t="shared" ref="AF20:AF23" si="8">Z20+T20</f>
        <v>3822</v>
      </c>
      <c r="AG20" s="8">
        <f t="shared" ref="AG20:AG23" si="9">AA20+U20</f>
        <v>2496</v>
      </c>
    </row>
    <row r="21" spans="1:36" x14ac:dyDescent="0.25">
      <c r="A21">
        <v>19</v>
      </c>
      <c r="B21" s="1" t="s">
        <v>9</v>
      </c>
      <c r="C21" s="1" t="s">
        <v>43</v>
      </c>
      <c r="D21" s="7">
        <v>100</v>
      </c>
      <c r="E21">
        <v>45</v>
      </c>
      <c r="F21">
        <v>40</v>
      </c>
      <c r="G21">
        <v>43</v>
      </c>
      <c r="H21">
        <v>44</v>
      </c>
      <c r="I21">
        <v>43</v>
      </c>
      <c r="J21" s="11"/>
      <c r="K21">
        <f>IF(Employees[[#This Row],[janOne]]&gt;40,Employees[[#This Row],[janOne]]-40,0)</f>
        <v>5</v>
      </c>
      <c r="L21">
        <f>IF(Employees[[#This Row],[janEight]]&gt;40,Employees[[#This Row],[janEight]]-40,0)</f>
        <v>0</v>
      </c>
      <c r="M21">
        <f>IF(Employees[[#This Row],[janFifteen]]&gt;40,Employees[[#This Row],[janFifteen]]-40,0)</f>
        <v>3</v>
      </c>
      <c r="N21">
        <f>IF(Employees[[#This Row],[janTwentytwo]]&gt;40,Employees[[#This Row],[janTwentytwo]]-40,0)</f>
        <v>4</v>
      </c>
      <c r="O21">
        <f>IF(Employees[[#This Row],[janTwentynine]]&gt;40,Employees[[#This Row],[janTwentynine]]-40,0)</f>
        <v>3</v>
      </c>
      <c r="P21" s="11"/>
      <c r="Q21" s="12">
        <f t="shared" si="3"/>
        <v>250</v>
      </c>
      <c r="R21" s="12">
        <f t="shared" si="3"/>
        <v>0</v>
      </c>
      <c r="S21" s="12">
        <f t="shared" si="4"/>
        <v>150</v>
      </c>
      <c r="T21" s="12">
        <f t="shared" si="5"/>
        <v>200</v>
      </c>
      <c r="U21" s="12">
        <f t="shared" si="6"/>
        <v>150</v>
      </c>
      <c r="V21" s="11"/>
      <c r="W21" s="8">
        <f>$D21*Employees[[#This Row],[janOne]]</f>
        <v>4500</v>
      </c>
      <c r="X21" s="8">
        <f>$D21*Employees[[#This Row],[janEight]]</f>
        <v>4000</v>
      </c>
      <c r="Y21" s="8">
        <f>$D21*Employees[[#This Row],[janFifteen]]</f>
        <v>4300</v>
      </c>
      <c r="Z21" s="8">
        <f>$D21*Employees[[#This Row],[janTwentytwo]]</f>
        <v>4400</v>
      </c>
      <c r="AA21" s="8">
        <f>$D21*Employees[[#This Row],[janTwentynine]]</f>
        <v>4300</v>
      </c>
      <c r="AB21" s="11"/>
      <c r="AC21" s="8">
        <f t="shared" si="2"/>
        <v>4750</v>
      </c>
      <c r="AD21" s="8">
        <f t="shared" si="2"/>
        <v>4000</v>
      </c>
      <c r="AE21" s="8">
        <f t="shared" si="7"/>
        <v>4450</v>
      </c>
      <c r="AF21" s="8">
        <f t="shared" si="8"/>
        <v>4600</v>
      </c>
      <c r="AG21" s="8">
        <f t="shared" si="9"/>
        <v>4450</v>
      </c>
    </row>
    <row r="22" spans="1:36" x14ac:dyDescent="0.25">
      <c r="A22">
        <v>20</v>
      </c>
      <c r="B22" s="1" t="s">
        <v>9</v>
      </c>
      <c r="C22" s="1" t="s">
        <v>44</v>
      </c>
      <c r="D22" s="7">
        <v>100</v>
      </c>
      <c r="E22">
        <v>45</v>
      </c>
      <c r="F22">
        <v>46</v>
      </c>
      <c r="G22">
        <v>47</v>
      </c>
      <c r="H22">
        <v>48</v>
      </c>
      <c r="I22">
        <v>50</v>
      </c>
      <c r="J22" s="11"/>
      <c r="K22">
        <f>IF(Employees[[#This Row],[janOne]]&gt;40,Employees[[#This Row],[janOne]]-40,0)</f>
        <v>5</v>
      </c>
      <c r="L22">
        <f>IF(Employees[[#This Row],[janEight]]&gt;40,Employees[[#This Row],[janEight]]-40,0)</f>
        <v>6</v>
      </c>
      <c r="M22">
        <f>IF(Employees[[#This Row],[janFifteen]]&gt;40,Employees[[#This Row],[janFifteen]]-40,0)</f>
        <v>7</v>
      </c>
      <c r="N22">
        <f>IF(Employees[[#This Row],[janTwentytwo]]&gt;40,Employees[[#This Row],[janTwentytwo]]-40,0)</f>
        <v>8</v>
      </c>
      <c r="O22">
        <f>IF(Employees[[#This Row],[janTwentynine]]&gt;40,Employees[[#This Row],[janTwentynine]]-40,0)</f>
        <v>10</v>
      </c>
      <c r="P22" s="11"/>
      <c r="Q22" s="12">
        <f t="shared" si="3"/>
        <v>250</v>
      </c>
      <c r="R22" s="12">
        <f t="shared" si="3"/>
        <v>300</v>
      </c>
      <c r="S22" s="12">
        <f t="shared" si="4"/>
        <v>350</v>
      </c>
      <c r="T22" s="12">
        <f t="shared" si="5"/>
        <v>400</v>
      </c>
      <c r="U22" s="12">
        <f t="shared" si="6"/>
        <v>500</v>
      </c>
      <c r="V22" s="11"/>
      <c r="W22" s="8">
        <f>$D22*Employees[[#This Row],[janOne]]</f>
        <v>4500</v>
      </c>
      <c r="X22" s="8">
        <f>$D22*Employees[[#This Row],[janEight]]</f>
        <v>4600</v>
      </c>
      <c r="Y22" s="8">
        <f>$D22*Employees[[#This Row],[janFifteen]]</f>
        <v>4700</v>
      </c>
      <c r="Z22" s="8">
        <f>$D22*Employees[[#This Row],[janTwentytwo]]</f>
        <v>4800</v>
      </c>
      <c r="AA22" s="8">
        <f>$D22*Employees[[#This Row],[janTwentynine]]</f>
        <v>5000</v>
      </c>
      <c r="AB22" s="11"/>
      <c r="AC22" s="8">
        <f t="shared" si="2"/>
        <v>4750</v>
      </c>
      <c r="AD22" s="8">
        <f t="shared" si="2"/>
        <v>4900</v>
      </c>
      <c r="AE22" s="8">
        <f t="shared" si="7"/>
        <v>5050</v>
      </c>
      <c r="AF22" s="8">
        <f t="shared" si="8"/>
        <v>5200</v>
      </c>
      <c r="AG22" s="8">
        <f t="shared" si="9"/>
        <v>5500</v>
      </c>
    </row>
    <row r="23" spans="1:36" x14ac:dyDescent="0.25">
      <c r="A23">
        <v>21</v>
      </c>
      <c r="B23" s="1" t="s">
        <v>9</v>
      </c>
      <c r="C23" s="1" t="s">
        <v>45</v>
      </c>
      <c r="D23" s="7">
        <v>100</v>
      </c>
      <c r="E23">
        <v>56</v>
      </c>
      <c r="F23">
        <v>40</v>
      </c>
      <c r="G23">
        <v>40</v>
      </c>
      <c r="H23">
        <v>45</v>
      </c>
      <c r="I23">
        <v>46</v>
      </c>
      <c r="J23" s="11"/>
      <c r="K23">
        <f>IF(Employees[[#This Row],[janOne]]&gt;40,Employees[[#This Row],[janOne]]-40,0)</f>
        <v>16</v>
      </c>
      <c r="L23">
        <f>IF(Employees[[#This Row],[janEight]]&gt;40,Employees[[#This Row],[janEight]]-40,0)</f>
        <v>0</v>
      </c>
      <c r="M23">
        <f>IF(Employees[[#This Row],[janFifteen]]&gt;40,Employees[[#This Row],[janFifteen]]-40,0)</f>
        <v>0</v>
      </c>
      <c r="N23">
        <f>IF(Employees[[#This Row],[janTwentytwo]]&gt;40,Employees[[#This Row],[janTwentytwo]]-40,0)</f>
        <v>5</v>
      </c>
      <c r="O23">
        <f>IF(Employees[[#This Row],[janTwentynine]]&gt;40,Employees[[#This Row],[janTwentynine]]-40,0)</f>
        <v>6</v>
      </c>
      <c r="P23" s="11"/>
      <c r="Q23" s="12">
        <f t="shared" si="3"/>
        <v>800</v>
      </c>
      <c r="R23" s="12">
        <f t="shared" si="3"/>
        <v>0</v>
      </c>
      <c r="S23" s="12">
        <f t="shared" si="4"/>
        <v>0</v>
      </c>
      <c r="T23" s="12">
        <f t="shared" si="5"/>
        <v>250</v>
      </c>
      <c r="U23" s="12">
        <f t="shared" si="6"/>
        <v>300</v>
      </c>
      <c r="V23" s="11"/>
      <c r="W23" s="8">
        <f>$D23*Employees[[#This Row],[janOne]]</f>
        <v>5600</v>
      </c>
      <c r="X23" s="8">
        <f>$D23*Employees[[#This Row],[janEight]]</f>
        <v>4000</v>
      </c>
      <c r="Y23" s="8">
        <f>$D23*Employees[[#This Row],[janFifteen]]</f>
        <v>4000</v>
      </c>
      <c r="Z23" s="8">
        <f>$D23*Employees[[#This Row],[janTwentytwo]]</f>
        <v>4500</v>
      </c>
      <c r="AA23" s="8">
        <f>$D23*Employees[[#This Row],[janTwentynine]]</f>
        <v>4600</v>
      </c>
      <c r="AB23" s="11"/>
      <c r="AC23" s="8">
        <f>W23+Q23</f>
        <v>6400</v>
      </c>
      <c r="AD23" s="8">
        <f>X23+R23</f>
        <v>4000</v>
      </c>
      <c r="AE23" s="8">
        <f t="shared" si="7"/>
        <v>4000</v>
      </c>
      <c r="AF23" s="8">
        <f t="shared" si="8"/>
        <v>4750</v>
      </c>
      <c r="AG23" s="8">
        <f t="shared" si="9"/>
        <v>4900</v>
      </c>
    </row>
    <row r="24" spans="1:36" x14ac:dyDescent="0.2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 spans="1:36" x14ac:dyDescent="0.25">
      <c r="B25" t="s">
        <v>48</v>
      </c>
      <c r="D25" s="7">
        <f>MIN(Employees[hourlyWage])</f>
        <v>33</v>
      </c>
      <c r="E25" s="9">
        <f>MIN(Employees[janOne])</f>
        <v>32</v>
      </c>
      <c r="F25" s="9">
        <f>MIN(Employees[janEight])</f>
        <v>30</v>
      </c>
      <c r="G25" s="9">
        <f>MIN(Employees[janFifteen])</f>
        <v>31</v>
      </c>
      <c r="H25" s="9">
        <f>MIN(Employees[janTwentytwo])</f>
        <v>40</v>
      </c>
      <c r="I25" s="9">
        <f>MIN(Employees[janTwentynine])</f>
        <v>32</v>
      </c>
      <c r="K25" s="9">
        <f>MIN(K4:K23)</f>
        <v>0</v>
      </c>
      <c r="L25" s="9">
        <f t="shared" ref="L25:O25" si="10">MIN(L4:L23)</f>
        <v>0</v>
      </c>
      <c r="M25" s="9">
        <f t="shared" si="10"/>
        <v>0</v>
      </c>
      <c r="N25" s="9">
        <f t="shared" si="10"/>
        <v>0</v>
      </c>
      <c r="Q25" s="14">
        <f>MIN(Q4:Q23)</f>
        <v>0</v>
      </c>
      <c r="R25" s="14">
        <f t="shared" ref="R25:U25" si="11">MIN(R4:R23)</f>
        <v>0</v>
      </c>
      <c r="S25" s="14">
        <f t="shared" si="11"/>
        <v>0</v>
      </c>
      <c r="T25" s="14">
        <f t="shared" si="11"/>
        <v>0</v>
      </c>
      <c r="U25" s="14">
        <f t="shared" si="11"/>
        <v>0</v>
      </c>
      <c r="W25" s="8">
        <f>MIN(W4:W23)</f>
        <v>1280</v>
      </c>
      <c r="X25" s="8">
        <f t="shared" ref="X25:AA25" si="12">MIN(X4:X23)</f>
        <v>1200</v>
      </c>
      <c r="Y25" s="8">
        <f t="shared" si="12"/>
        <v>1485</v>
      </c>
      <c r="Z25" s="8">
        <f t="shared" si="12"/>
        <v>1485</v>
      </c>
      <c r="AA25" s="8">
        <f t="shared" si="12"/>
        <v>1376</v>
      </c>
      <c r="AC25" s="8">
        <f>MIN(AC4:AC23)</f>
        <v>1280</v>
      </c>
      <c r="AD25" s="8">
        <f t="shared" ref="AD25:AG25" si="13">MIN(AD4:AD23)</f>
        <v>1200</v>
      </c>
      <c r="AE25" s="8">
        <f t="shared" si="13"/>
        <v>1567.5</v>
      </c>
      <c r="AF25" s="8">
        <f t="shared" si="13"/>
        <v>1567.5</v>
      </c>
      <c r="AG25" s="8">
        <f t="shared" si="13"/>
        <v>1376</v>
      </c>
    </row>
    <row r="26" spans="1:36" x14ac:dyDescent="0.25">
      <c r="B26" t="s">
        <v>49</v>
      </c>
      <c r="D26" s="7">
        <f>MAX(Employees[hourlyWage])</f>
        <v>100</v>
      </c>
      <c r="E26" s="9">
        <f>MAX(Employees[janOne])</f>
        <v>65</v>
      </c>
      <c r="F26" s="9">
        <f>MAX(Employees[janEight])</f>
        <v>65</v>
      </c>
      <c r="G26" s="9">
        <f>MAX(Employees[janFifteen])</f>
        <v>56</v>
      </c>
      <c r="H26" s="9">
        <f>MAX(Employees[janTwentytwo])</f>
        <v>64</v>
      </c>
      <c r="I26" s="9">
        <f>MAX(Employees[janTwentynine])</f>
        <v>59</v>
      </c>
      <c r="K26" s="9">
        <f>MAX(K4:K23)</f>
        <v>25</v>
      </c>
      <c r="L26" s="9">
        <f t="shared" ref="L26:O26" si="14">MAX(L4:L23)</f>
        <v>25</v>
      </c>
      <c r="M26" s="9">
        <f t="shared" si="14"/>
        <v>16</v>
      </c>
      <c r="N26" s="9">
        <f t="shared" si="14"/>
        <v>24</v>
      </c>
      <c r="Q26" s="14">
        <f>MAX(Q4:Q23)</f>
        <v>975</v>
      </c>
      <c r="R26" s="14">
        <f t="shared" ref="R26:U26" si="15">MAX(R4:R23)</f>
        <v>975</v>
      </c>
      <c r="S26" s="14">
        <f t="shared" si="15"/>
        <v>704</v>
      </c>
      <c r="T26" s="14">
        <f t="shared" si="15"/>
        <v>600</v>
      </c>
      <c r="U26" s="14">
        <f t="shared" si="15"/>
        <v>609</v>
      </c>
      <c r="W26" s="8">
        <f>MAX(W4:W23)</f>
        <v>5600</v>
      </c>
      <c r="X26" s="8">
        <f t="shared" ref="X26:AA26" si="16">MAX(X4:X23)</f>
        <v>5070</v>
      </c>
      <c r="Y26" s="8">
        <f t="shared" si="16"/>
        <v>4928</v>
      </c>
      <c r="Z26" s="8">
        <f t="shared" si="16"/>
        <v>5200</v>
      </c>
      <c r="AA26" s="8">
        <f t="shared" si="16"/>
        <v>5000</v>
      </c>
      <c r="AC26" s="8">
        <f>MAX(AC4:AC23)</f>
        <v>6400</v>
      </c>
      <c r="AD26" s="8">
        <f t="shared" ref="AD26:AG26" si="17">MAX(AD4:AD23)</f>
        <v>6045</v>
      </c>
      <c r="AE26" s="8">
        <f t="shared" si="17"/>
        <v>5632</v>
      </c>
      <c r="AF26" s="8">
        <f t="shared" si="17"/>
        <v>5800</v>
      </c>
      <c r="AG26" s="8">
        <f t="shared" si="17"/>
        <v>5500</v>
      </c>
    </row>
    <row r="27" spans="1:36" x14ac:dyDescent="0.25">
      <c r="B27" t="s">
        <v>50</v>
      </c>
      <c r="D27" s="8">
        <f>AVERAGE(Employees[hourlyWage])</f>
        <v>77.3</v>
      </c>
      <c r="E27" s="1">
        <f>AVERAGE(Employees[janOne])</f>
        <v>44.35</v>
      </c>
      <c r="F27" s="1">
        <f>AVERAGE(Employees[janEight])</f>
        <v>44</v>
      </c>
      <c r="G27" s="1">
        <f>AVERAGE(Employees[janFifteen])</f>
        <v>44.55</v>
      </c>
      <c r="H27" s="1">
        <f>AVERAGE(Employees[janTwentytwo])</f>
        <v>47.95</v>
      </c>
      <c r="I27" s="1">
        <f>AVERAGE(Employees[janTwentynine])</f>
        <v>43.95</v>
      </c>
      <c r="K27" s="1">
        <f>AVERAGE(K4:K23)</f>
        <v>5.75</v>
      </c>
      <c r="L27" s="1">
        <f t="shared" ref="L27:O27" si="18">AVERAGE(L4:L23)</f>
        <v>5.3</v>
      </c>
      <c r="M27" s="1">
        <f t="shared" si="18"/>
        <v>5.9</v>
      </c>
      <c r="N27" s="1">
        <f t="shared" si="18"/>
        <v>7.95</v>
      </c>
      <c r="Q27" s="12">
        <f>AVERAGE(Q4:Q23)</f>
        <v>228.125</v>
      </c>
      <c r="R27" s="12">
        <f t="shared" ref="R27:U27" si="19">AVERAGE(R4:R23)</f>
        <v>206.65</v>
      </c>
      <c r="S27" s="12">
        <f t="shared" si="19"/>
        <v>220.15</v>
      </c>
      <c r="T27" s="12">
        <f t="shared" si="19"/>
        <v>279.97500000000002</v>
      </c>
      <c r="U27" s="12">
        <f t="shared" si="19"/>
        <v>198.67500000000001</v>
      </c>
      <c r="W27" s="8">
        <f>AVERAGE(W4:W23)</f>
        <v>3467.35</v>
      </c>
      <c r="X27" s="8">
        <f t="shared" ref="X27:AA27" si="20">AVERAGE(X4:X23)</f>
        <v>3441.3</v>
      </c>
      <c r="Y27" s="8">
        <f t="shared" si="20"/>
        <v>3438.1</v>
      </c>
      <c r="Z27" s="8">
        <f t="shared" si="20"/>
        <v>3651.95</v>
      </c>
      <c r="AA27" s="8">
        <f t="shared" si="20"/>
        <v>3418.95</v>
      </c>
      <c r="AC27" s="8">
        <f>AVERAGE(AC4:AC23)</f>
        <v>3695.4749999999999</v>
      </c>
      <c r="AD27" s="8">
        <f t="shared" ref="AD27:AG27" si="21">AVERAGE(AD4:AD23)</f>
        <v>3647.95</v>
      </c>
      <c r="AE27" s="8">
        <f t="shared" si="21"/>
        <v>3658.25</v>
      </c>
      <c r="AF27" s="8">
        <f t="shared" si="21"/>
        <v>3931.9250000000002</v>
      </c>
      <c r="AG27" s="8">
        <f t="shared" si="21"/>
        <v>3617.625</v>
      </c>
    </row>
    <row r="28" spans="1:36" ht="45" x14ac:dyDescent="0.25">
      <c r="B28" t="s">
        <v>51</v>
      </c>
      <c r="D28" s="8">
        <f>SUM(Employees[hourlyWage])</f>
        <v>1546</v>
      </c>
      <c r="E28" s="1">
        <f>SUM(Employees[janOne])</f>
        <v>887</v>
      </c>
      <c r="F28" s="1">
        <f>SUM(Employees[janEight])</f>
        <v>880</v>
      </c>
      <c r="G28" s="1">
        <f>SUM(Employees[janFifteen])</f>
        <v>891</v>
      </c>
      <c r="H28" s="1">
        <f>SUM(Employees[janTwentytwo])</f>
        <v>959</v>
      </c>
      <c r="I28" s="1">
        <f>SUM(Employees[janTwentynine])</f>
        <v>879</v>
      </c>
      <c r="K28" s="1">
        <f>SUM(K4:K23)</f>
        <v>115</v>
      </c>
      <c r="L28" s="1">
        <f t="shared" ref="L28:O28" si="22">SUM(L4:L23)</f>
        <v>106</v>
      </c>
      <c r="M28" s="1">
        <f t="shared" si="22"/>
        <v>118</v>
      </c>
      <c r="N28" s="1">
        <f t="shared" si="22"/>
        <v>159</v>
      </c>
      <c r="Q28" s="12">
        <f>SUM(Q4:Q23)</f>
        <v>4562.5</v>
      </c>
      <c r="R28" s="12">
        <f t="shared" ref="R28:U28" si="23">SUM(R4:R23)</f>
        <v>4133</v>
      </c>
      <c r="S28" s="12">
        <f t="shared" si="23"/>
        <v>4403</v>
      </c>
      <c r="T28" s="12">
        <f t="shared" si="23"/>
        <v>5599.5</v>
      </c>
      <c r="U28" s="12">
        <f t="shared" si="23"/>
        <v>3973.5</v>
      </c>
      <c r="W28" s="8">
        <f>SUM(W4:W23)</f>
        <v>69347</v>
      </c>
      <c r="X28" s="8">
        <f t="shared" ref="X28:AA28" si="24">SUM(X4:X23)</f>
        <v>68826</v>
      </c>
      <c r="Y28" s="8">
        <f t="shared" si="24"/>
        <v>68762</v>
      </c>
      <c r="Z28" s="8">
        <f t="shared" si="24"/>
        <v>73039</v>
      </c>
      <c r="AA28" s="8">
        <f t="shared" si="24"/>
        <v>68379</v>
      </c>
      <c r="AC28" s="8">
        <f>SUM(AC4:AC23)</f>
        <v>73909.5</v>
      </c>
      <c r="AD28" s="8">
        <f t="shared" ref="AD28:AG28" si="25">SUM(AD4:AD23)</f>
        <v>72959</v>
      </c>
      <c r="AE28" s="8">
        <f t="shared" si="25"/>
        <v>73165</v>
      </c>
      <c r="AF28" s="8">
        <f t="shared" si="25"/>
        <v>78638.5</v>
      </c>
      <c r="AG28" s="8">
        <f t="shared" si="25"/>
        <v>72352.5</v>
      </c>
      <c r="AI28" s="16" t="s">
        <v>56</v>
      </c>
      <c r="AJ28" s="15">
        <f>SUM(AC28:AG28)</f>
        <v>371024.5</v>
      </c>
    </row>
  </sheetData>
  <mergeCells count="6">
    <mergeCell ref="AC2:AG2"/>
    <mergeCell ref="A1:I1"/>
    <mergeCell ref="E2:I2"/>
    <mergeCell ref="K2:O2"/>
    <mergeCell ref="Q2:U2"/>
    <mergeCell ref="W2:AA2"/>
  </mergeCells>
  <pageMargins left="0.7" right="0.7" top="0.75" bottom="0.75" header="0.3" footer="0.3"/>
  <pageSetup orientation="portrait" r:id="rId1"/>
  <ignoredErrors>
    <ignoredError sqref="O8 L8:N8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6DDEA-F398-4449-890A-7622BC31E8C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D A A B Q S w M E F A A C A A g A g B j Z V r t i y A m k A A A A 9 Q A A A B I A H A B D b 2 5 m a W c v U G F j a 2 F n Z S 5 4 b W w g o h g A K K A U A A A A A A A A A A A A A A A A A A A A A A A A A A A A h Y 8 x D o I w G I W v Q r r T l u K g 5 K c M L g 6 S k J g Y 1 6 Z U a I R i a L H c z c E j e Q U x i r o 5 v u 9 9 w 3 v 3 6 w 2 y s W 2 C i + q t 7 k y K I k x R o I z s S m 2 q F A 3 u G C 5 R x q E Q 8 i Q q F U y y s c l o y x T V z p 0 T Q r z 3 2 M e 4 6 y v C K I 3 I I d / u Z K 1 a g T 6 y / i + H 2 l g n j F S I w / 4 1 h j O 8 i v G C M U y B z A x y b b 4 9 m + Y + 2 x 8 I 6 6 F x Q 6 + 4 M m G x A T J H I O 8 L / A F Q S w M E F A A C A A g A g B j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Y 2 V Z d 8 D C O k A A A A M I A A A A T A B w A R m 9 y b X V s Y X M v U 2 V j d G l v b j E u b S C i G A A o o B Q A A A A A A A A A A A A A A A A A A A A A A A A A A A A r T k 0 u y c z P U w i G 0 I b W v F y 8 X M U Z i U W p K Q q u u Q U 5 + Z W p q c U K t g o 5 q S W 8 X A p A E J x f W p S c C h Q J L s z R c 0 k s S U x K L E 7 V U H J x D f Y O 8 Q / Q N b Q 0 M L D w C 1 H S U V A K S K w s y s / J c U l S 0 t S B 6 E 1 J y o 9 H N h R i V n V 0 c H J G a m 6 i r R J Q X k n H s y Q 1 1 1 Y J r k w p t j Y a Z E 0 s L 1 d m H h Z j r A F Q S w E C L Q A U A A I A C A C A G N l W u 2 L I C a Q A A A D 1 A A A A E g A A A A A A A A A A A A A A A A A A A A A A Q 2 9 u Z m l n L 1 B h Y 2 t h Z 2 U u e G 1 s U E s B A i 0 A F A A C A A g A g B j Z V g / K 6 a u k A A A A 6 Q A A A B M A A A A A A A A A A A A A A A A A 8 A A A A F t D b 2 5 0 Z W 5 0 X 1 R 5 c G V z X S 5 4 b W x Q S w E C L Q A U A A I A C A C A G N l W X f A w j p A A A A D C A A A A E w A A A A A A A A A A A A A A A A D h A Q A A R m 9 y b X V s Y X M v U 2 V j d G l v b j E u b V B L B Q Y A A A A A A w A D A M I A A A C +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D g A A A A A A A H 8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b X B s b 3 l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X B s b 3 l l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V U M T A 6 M D Q 6 M D E u N z M w N j E 1 O V o i I C 8 + P E V u d H J 5 I F R 5 c G U 9 I k Z p b G x D b 2 x 1 b W 5 U e X B l c y I g V m F s d W U 9 I n N B Z 1 l H Q W d J Q 0 F n S U M i I C 8 + P E V u d H J 5 I F R 5 c G U 9 I k Z p b G x D b 2 x 1 b W 5 O Y W 1 l c y I g V m F s d W U 9 I n N b J n F 1 b 3 Q 7 S W Q m c X V v d D s s J n F 1 b 3 Q 7 b G F z d E 5 h b W U m c X V v d D s s J n F 1 b 3 Q 7 Z m l y c 3 R O Y W 1 l J n F 1 b 3 Q 7 L C Z x d W 9 0 O 2 h v d X J s e V d h Z 2 U m c X V v d D s s J n F 1 b 3 Q 7 a m F u T 2 5 l J n F 1 b 3 Q 7 L C Z x d W 9 0 O 2 p h b k V p Z 2 h 0 J n F 1 b 3 Q 7 L C Z x d W 9 0 O 2 p h b k Z p Z n R l Z W 4 m c X V v d D s s J n F 1 b 3 Q 7 a m F u V H d l b n R 5 d H d v J n F 1 b 3 Q 7 L C Z x d W 9 0 O 2 p h b l R 3 Z W 5 0 e W 5 p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s m c X V v d D t J Z C Z x d W 9 0 O 1 0 s J n F 1 b 3 Q 7 c X V l c n l S Z W x h d G l v b n N o a X B z J n F 1 b 3 Q 7 O l t d L C Z x d W 9 0 O 2 N v b H V t b k l k Z W 5 0 a X R p Z X M m c X V v d D s 6 W y Z x d W 9 0 O 1 N l c n Z l c i 5 E Y X R h Y m F z Z V x c L z I v U 1 F M L 2 R l c 2 t 0 b 3 A t M T k w M D h u d D t Q Y X l y b 2 x s R G I v Z G J v L 0 V t c G x v e W V l c y 5 7 S W Q s M H 0 m c X V v d D s s J n F 1 b 3 Q 7 U 2 V y d m V y L k R h d G F i Y X N l X F w v M i 9 T U U w v Z G V z a 3 R v c C 0 x O T A w O G 5 0 O 1 B h e X J v b G x E Y i 9 k Y m 8 v R W 1 w b G 9 5 Z W V z L n t s Y X N 0 T m F t Z S w x f S Z x d W 9 0 O y w m c X V v d D t T Z X J 2 Z X I u R G F 0 Y W J h c 2 V c X C 8 y L 1 N R T C 9 k Z X N r d G 9 w L T E 5 M D A 4 b n Q 7 U G F 5 c m 9 s b E R i L 2 R i b y 9 F b X B s b 3 l l Z X M u e 2 Z p c n N 0 T m F t Z S w y f S Z x d W 9 0 O y w m c X V v d D t T Z X J 2 Z X I u R G F 0 Y W J h c 2 V c X C 8 y L 1 N R T C 9 k Z X N r d G 9 w L T E 5 M D A 4 b n Q 7 U G F 5 c m 9 s b E R i L 2 R i b y 9 F b X B s b 3 l l Z X M u e 2 h v d X J s e V d h Z 2 U s M 3 0 m c X V v d D s s J n F 1 b 3 Q 7 U 2 V y d m V y L k R h d G F i Y X N l X F w v M i 9 T U U w v Z G V z a 3 R v c C 0 x O T A w O G 5 0 O 1 B h e X J v b G x E Y i 9 k Y m 8 v R W 1 w b G 9 5 Z W V z L n t q Y W 5 P b m U s N H 0 m c X V v d D s s J n F 1 b 3 Q 7 U 2 V y d m V y L k R h d G F i Y X N l X F w v M i 9 T U U w v Z G V z a 3 R v c C 0 x O T A w O G 5 0 O 1 B h e X J v b G x E Y i 9 k Y m 8 v R W 1 w b G 9 5 Z W V z L n t q Y W 5 F a W d o d C w 1 f S Z x d W 9 0 O y w m c X V v d D t T Z X J 2 Z X I u R G F 0 Y W J h c 2 V c X C 8 y L 1 N R T C 9 k Z X N r d G 9 w L T E 5 M D A 4 b n Q 7 U G F 5 c m 9 s b E R i L 2 R i b y 9 F b X B s b 3 l l Z X M u e 2 p h b k Z p Z n R l Z W 4 s N n 0 m c X V v d D s s J n F 1 b 3 Q 7 U 2 V y d m V y L k R h d G F i Y X N l X F w v M i 9 T U U w v Z G V z a 3 R v c C 0 x O T A w O G 5 0 O 1 B h e X J v b G x E Y i 9 k Y m 8 v R W 1 w b G 9 5 Z W V z L n t q Y W 5 U d 2 V u d H l 0 d 2 8 s N 3 0 m c X V v d D s s J n F 1 b 3 Q 7 U 2 V y d m V y L k R h d G F i Y X N l X F w v M i 9 T U U w v Z G V z a 3 R v c C 0 x O T A w O G 5 0 O 1 B h e X J v b G x E Y i 9 k Y m 8 v R W 1 w b G 9 5 Z W V z L n t q Y W 5 U d 2 V u d H l u a W 5 l L D h 9 J n F 1 b 3 Q 7 X S w m c X V v d D t D b 2 x 1 b W 5 D b 3 V u d C Z x d W 9 0 O z o 5 L C Z x d W 9 0 O 0 t l e U N v b H V t b k 5 h b W V z J n F 1 b 3 Q 7 O l s m c X V v d D t J Z C Z x d W 9 0 O 1 0 s J n F 1 b 3 Q 7 Q 2 9 s d W 1 u S W R l b n R p d G l l c y Z x d W 9 0 O z p b J n F 1 b 3 Q 7 U 2 V y d m V y L k R h d G F i Y X N l X F w v M i 9 T U U w v Z G V z a 3 R v c C 0 x O T A w O G 5 0 O 1 B h e X J v b G x E Y i 9 k Y m 8 v R W 1 w b G 9 5 Z W V z L n t J Z C w w f S Z x d W 9 0 O y w m c X V v d D t T Z X J 2 Z X I u R G F 0 Y W J h c 2 V c X C 8 y L 1 N R T C 9 k Z X N r d G 9 w L T E 5 M D A 4 b n Q 7 U G F 5 c m 9 s b E R i L 2 R i b y 9 F b X B s b 3 l l Z X M u e 2 x h c 3 R O Y W 1 l L D F 9 J n F 1 b 3 Q 7 L C Z x d W 9 0 O 1 N l c n Z l c i 5 E Y X R h Y m F z Z V x c L z I v U 1 F M L 2 R l c 2 t 0 b 3 A t M T k w M D h u d D t Q Y X l y b 2 x s R G I v Z G J v L 0 V t c G x v e W V l c y 5 7 Z m l y c 3 R O Y W 1 l L D J 9 J n F 1 b 3 Q 7 L C Z x d W 9 0 O 1 N l c n Z l c i 5 E Y X R h Y m F z Z V x c L z I v U 1 F M L 2 R l c 2 t 0 b 3 A t M T k w M D h u d D t Q Y X l y b 2 x s R G I v Z G J v L 0 V t c G x v e W V l c y 5 7 a G 9 1 c m x 5 V 2 F n Z S w z f S Z x d W 9 0 O y w m c X V v d D t T Z X J 2 Z X I u R G F 0 Y W J h c 2 V c X C 8 y L 1 N R T C 9 k Z X N r d G 9 w L T E 5 M D A 4 b n Q 7 U G F 5 c m 9 s b E R i L 2 R i b y 9 F b X B s b 3 l l Z X M u e 2 p h b k 9 u Z S w 0 f S Z x d W 9 0 O y w m c X V v d D t T Z X J 2 Z X I u R G F 0 Y W J h c 2 V c X C 8 y L 1 N R T C 9 k Z X N r d G 9 w L T E 5 M D A 4 b n Q 7 U G F 5 c m 9 s b E R i L 2 R i b y 9 F b X B s b 3 l l Z X M u e 2 p h b k V p Z 2 h 0 L D V 9 J n F 1 b 3 Q 7 L C Z x d W 9 0 O 1 N l c n Z l c i 5 E Y X R h Y m F z Z V x c L z I v U 1 F M L 2 R l c 2 t 0 b 3 A t M T k w M D h u d D t Q Y X l y b 2 x s R G I v Z G J v L 0 V t c G x v e W V l c y 5 7 a m F u R m l m d G V l b i w 2 f S Z x d W 9 0 O y w m c X V v d D t T Z X J 2 Z X I u R G F 0 Y W J h c 2 V c X C 8 y L 1 N R T C 9 k Z X N r d G 9 w L T E 5 M D A 4 b n Q 7 U G F 5 c m 9 s b E R i L 2 R i b y 9 F b X B s b 3 l l Z X M u e 2 p h b l R 3 Z W 5 0 e X R 3 b y w 3 f S Z x d W 9 0 O y w m c X V v d D t T Z X J 2 Z X I u R G F 0 Y W J h c 2 V c X C 8 y L 1 N R T C 9 k Z X N r d G 9 w L T E 5 M D A 4 b n Q 7 U G F 5 c m 9 s b E R i L 2 R i b y 9 F b X B s b 3 l l Z X M u e 2 p h b l R 3 Z W 5 0 e W 5 p b m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c G x v e W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v Z G J v X 0 V t c G x v e W V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P O N J t 5 F R T o i w 4 T e e R B z g A A A A A A I A A A A A A B B m A A A A A Q A A I A A A A C w s F d 9 K w k t l U u Z K J w 7 o P J 1 f e N 8 N s S Y p C O J S 0 H P y k d e 1 A A A A A A 6 A A A A A A g A A I A A A A F 5 4 h 4 Y l F c x i c E q J e V 6 o K G m 1 + 9 o E a 8 T r w s + 0 I q 4 X c O K M U A A A A E 8 N P P z F 3 B A g R A L Q E P I H h v O F p B X R s V F Z t z d 5 w G 5 Y Q P j d B 3 G 6 P 2 Y Z 3 K 7 C w H J i a H m L 6 0 a d / 4 I V p P M A n z 3 Q N R u n 9 N d m I q I 3 W c M l m A B N F a 3 P a w d r Q A A A A K I h g X b M l K 3 r I p S t o a Y f L 8 x T 1 a 2 E q f A 3 J z K K N W 7 2 6 u D h 7 4 w 4 h l 4 Y 5 9 P y Z Z K D n J W j c x u 7 u 8 X P o X V c I R A d 7 R o x A v Q = < / D a t a M a s h u p > 
</file>

<file path=customXml/itemProps1.xml><?xml version="1.0" encoding="utf-8"?>
<ds:datastoreItem xmlns:ds="http://schemas.openxmlformats.org/officeDocument/2006/customXml" ds:itemID="{C9E8C9B0-ED66-4985-9AAB-C0F0815168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2023-06-25T10:02:37Z</dcterms:created>
  <dcterms:modified xsi:type="dcterms:W3CDTF">2023-06-25T10:49:20Z</dcterms:modified>
</cp:coreProperties>
</file>