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ul\Downloads\"/>
    </mc:Choice>
  </mc:AlternateContent>
  <xr:revisionPtr revIDLastSave="0" documentId="13_ncr:1_{BFB452EF-008D-4079-81D5-0A921331F984}" xr6:coauthVersionLast="47" xr6:coauthVersionMax="47" xr10:uidLastSave="{00000000-0000-0000-0000-000000000000}"/>
  <bookViews>
    <workbookView xWindow="11424" yWindow="0" windowWidth="11712" windowHeight="12336" xr2:uid="{3C8D9F15-5B50-4280-A991-EB55BDB66B10}"/>
  </bookViews>
  <sheets>
    <sheet name="Mango" sheetId="4" r:id="rId1"/>
    <sheet name="Armada" sheetId="3" r:id="rId2"/>
    <sheet name="Leffen" sheetId="6" r:id="rId3"/>
    <sheet name="Mew2King" sheetId="5" r:id="rId4"/>
    <sheet name="Plup" sheetId="7" r:id="rId5"/>
    <sheet name="ChuDat" sheetId="8" r:id="rId6"/>
    <sheet name="Wizzrobe" sheetId="9" r:id="rId7"/>
    <sheet name="Axe" sheetId="10" r:id="rId8"/>
    <sheet name="SFAT Supplimental" sheetId="14" r:id="rId9"/>
    <sheet name="SFAT" sheetId="11" r:id="rId10"/>
    <sheet name="HungryBox" sheetId="1" r:id="rId11"/>
  </sheets>
  <calcPr calcId="191029"/>
  <pivotCaches>
    <pivotCache cacheId="2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2" i="1"/>
  <c r="L3" i="1"/>
  <c r="L4" i="1"/>
  <c r="L5" i="1"/>
  <c r="L6" i="1"/>
  <c r="L7" i="1"/>
  <c r="L8" i="1"/>
  <c r="L9" i="1"/>
  <c r="L10" i="1"/>
  <c r="L11" i="1"/>
  <c r="L1" i="1"/>
  <c r="K12" i="1"/>
  <c r="J2" i="1"/>
  <c r="J3" i="1"/>
  <c r="J4" i="1"/>
  <c r="J5" i="1"/>
  <c r="J6" i="1"/>
  <c r="J7" i="1"/>
  <c r="J8" i="1"/>
  <c r="J9" i="1"/>
  <c r="J10" i="1"/>
  <c r="K10" i="1" s="1"/>
  <c r="J11" i="1"/>
  <c r="K11" i="1"/>
  <c r="J1" i="1"/>
  <c r="K1" i="1"/>
  <c r="K3" i="1"/>
  <c r="K4" i="1"/>
  <c r="K5" i="1"/>
  <c r="K6" i="1"/>
  <c r="K7" i="1"/>
  <c r="K8" i="1"/>
  <c r="K9" i="1"/>
  <c r="K2" i="1"/>
  <c r="I20" i="11"/>
  <c r="Q6" i="14"/>
  <c r="Q7" i="14"/>
  <c r="Q8" i="14"/>
  <c r="Q9" i="14"/>
  <c r="Q5" i="14"/>
  <c r="P6" i="14"/>
  <c r="P7" i="14"/>
  <c r="P8" i="14"/>
  <c r="P9" i="14"/>
  <c r="P5" i="14"/>
  <c r="O6" i="14"/>
  <c r="O7" i="14"/>
  <c r="O8" i="14"/>
  <c r="O9" i="14"/>
  <c r="O5" i="14"/>
  <c r="N6" i="14"/>
  <c r="N5" i="14"/>
  <c r="I15" i="14"/>
  <c r="H15" i="14"/>
  <c r="H5" i="14"/>
  <c r="H6" i="14"/>
  <c r="H7" i="14"/>
  <c r="H8" i="14"/>
  <c r="H9" i="14"/>
  <c r="H10" i="14"/>
  <c r="H11" i="14"/>
  <c r="H12" i="14"/>
  <c r="H13" i="14"/>
  <c r="H14" i="14"/>
  <c r="H4" i="14"/>
  <c r="G15" i="14"/>
  <c r="G5" i="14"/>
  <c r="G6" i="14"/>
  <c r="G7" i="14"/>
  <c r="G8" i="14"/>
  <c r="G9" i="14"/>
  <c r="G10" i="14"/>
  <c r="G11" i="14"/>
  <c r="G12" i="14"/>
  <c r="G13" i="14"/>
  <c r="G14" i="14"/>
  <c r="G4" i="14"/>
  <c r="D15" i="14"/>
  <c r="E48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G8" i="11"/>
  <c r="G9" i="11"/>
  <c r="G10" i="11"/>
  <c r="G11" i="11"/>
  <c r="G7" i="11"/>
  <c r="G6" i="11"/>
  <c r="G2" i="11"/>
  <c r="G3" i="11"/>
  <c r="G4" i="11"/>
  <c r="G5" i="11"/>
  <c r="G1" i="11"/>
  <c r="I13" i="7"/>
  <c r="I21" i="7"/>
  <c r="G21" i="7"/>
  <c r="G14" i="7"/>
  <c r="G15" i="7"/>
  <c r="G16" i="7"/>
  <c r="G17" i="7"/>
  <c r="G18" i="7"/>
  <c r="G19" i="7"/>
  <c r="G20" i="7"/>
  <c r="G13" i="7"/>
  <c r="I14" i="7"/>
  <c r="I15" i="7"/>
  <c r="I16" i="7"/>
  <c r="I17" i="7"/>
  <c r="I18" i="7"/>
  <c r="I19" i="7"/>
  <c r="I20" i="7"/>
  <c r="I22" i="11"/>
  <c r="I21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I2" i="7"/>
  <c r="I3" i="7"/>
  <c r="I4" i="7"/>
  <c r="I5" i="7"/>
  <c r="I6" i="7"/>
  <c r="I7" i="7"/>
  <c r="I8" i="7"/>
  <c r="I9" i="7"/>
  <c r="I10" i="7"/>
  <c r="I1" i="7"/>
  <c r="D32" i="11"/>
  <c r="D5" i="11"/>
  <c r="D8" i="11"/>
  <c r="D40" i="11"/>
  <c r="D30" i="11"/>
  <c r="D21" i="11"/>
  <c r="D13" i="11"/>
  <c r="D33" i="11"/>
  <c r="D9" i="11"/>
  <c r="D27" i="11"/>
  <c r="D18" i="11"/>
  <c r="D34" i="11"/>
  <c r="D35" i="11"/>
  <c r="D11" i="11"/>
  <c r="D25" i="11"/>
  <c r="D31" i="11"/>
  <c r="D36" i="11"/>
  <c r="D37" i="11"/>
  <c r="D26" i="11"/>
  <c r="D1" i="11"/>
  <c r="D2" i="11"/>
  <c r="D41" i="11"/>
  <c r="D15" i="11"/>
  <c r="D28" i="11"/>
  <c r="D12" i="11"/>
  <c r="D22" i="11"/>
  <c r="D23" i="11"/>
  <c r="D10" i="11"/>
  <c r="D29" i="11"/>
  <c r="D38" i="11"/>
  <c r="D24" i="11"/>
  <c r="D3" i="11"/>
  <c r="D19" i="11"/>
  <c r="D14" i="11"/>
  <c r="D42" i="11"/>
  <c r="D7" i="11"/>
  <c r="D17" i="11"/>
  <c r="D6" i="11"/>
  <c r="D4" i="11"/>
  <c r="D39" i="11"/>
  <c r="D16" i="11"/>
  <c r="D20" i="11"/>
  <c r="D14" i="10"/>
  <c r="D18" i="10"/>
  <c r="D19" i="10"/>
  <c r="D20" i="10"/>
  <c r="D21" i="10"/>
  <c r="D15" i="10"/>
  <c r="D22" i="10"/>
  <c r="D10" i="10"/>
  <c r="D5" i="10"/>
  <c r="D23" i="10"/>
  <c r="D24" i="10"/>
  <c r="D25" i="10"/>
  <c r="D16" i="10"/>
  <c r="D26" i="10"/>
  <c r="D27" i="10"/>
  <c r="D28" i="10"/>
  <c r="D29" i="10"/>
  <c r="D11" i="10"/>
  <c r="D30" i="10"/>
  <c r="D31" i="10"/>
  <c r="D32" i="10"/>
  <c r="D4" i="10"/>
  <c r="D2" i="10"/>
  <c r="D3" i="10"/>
  <c r="D6" i="10"/>
  <c r="D17" i="10"/>
  <c r="D33" i="10"/>
  <c r="D12" i="10"/>
  <c r="D34" i="10"/>
  <c r="D35" i="10"/>
  <c r="D36" i="10"/>
  <c r="D7" i="10"/>
  <c r="D37" i="10"/>
  <c r="D1" i="10"/>
  <c r="D8" i="10"/>
  <c r="D9" i="10"/>
  <c r="D38" i="10"/>
  <c r="D39" i="10"/>
  <c r="D13" i="10"/>
  <c r="D2" i="9"/>
  <c r="D18" i="9"/>
  <c r="D19" i="9"/>
  <c r="D7" i="9"/>
  <c r="D9" i="9"/>
  <c r="D20" i="9"/>
  <c r="D21" i="9"/>
  <c r="D22" i="9"/>
  <c r="D3" i="9"/>
  <c r="D10" i="9"/>
  <c r="D23" i="9"/>
  <c r="D11" i="9"/>
  <c r="D1" i="9"/>
  <c r="D24" i="9"/>
  <c r="D25" i="9"/>
  <c r="D12" i="9"/>
  <c r="D13" i="9"/>
  <c r="D26" i="9"/>
  <c r="D27" i="9"/>
  <c r="D8" i="9"/>
  <c r="D28" i="9"/>
  <c r="D4" i="9"/>
  <c r="D14" i="9"/>
  <c r="D15" i="9"/>
  <c r="D29" i="9"/>
  <c r="D30" i="9"/>
  <c r="D5" i="9"/>
  <c r="D6" i="9"/>
  <c r="D31" i="9"/>
  <c r="D32" i="9"/>
  <c r="D33" i="9"/>
  <c r="D34" i="9"/>
  <c r="D35" i="9"/>
  <c r="D16" i="9"/>
  <c r="D36" i="9"/>
  <c r="D17" i="9"/>
  <c r="D10" i="8"/>
  <c r="D11" i="8"/>
  <c r="D4" i="8"/>
  <c r="D24" i="8"/>
  <c r="D25" i="8"/>
  <c r="D26" i="8"/>
  <c r="D5" i="8"/>
  <c r="D12" i="8"/>
  <c r="D13" i="8"/>
  <c r="D27" i="8"/>
  <c r="D6" i="8"/>
  <c r="D28" i="8"/>
  <c r="D29" i="8"/>
  <c r="D7" i="8"/>
  <c r="D1" i="8"/>
  <c r="D2" i="8"/>
  <c r="D14" i="8"/>
  <c r="D15" i="8"/>
  <c r="D30" i="8"/>
  <c r="D31" i="8"/>
  <c r="D32" i="8"/>
  <c r="D16" i="8"/>
  <c r="D8" i="8"/>
  <c r="D33" i="8"/>
  <c r="D17" i="8"/>
  <c r="D34" i="8"/>
  <c r="D3" i="8"/>
  <c r="D18" i="8"/>
  <c r="D19" i="8"/>
  <c r="D35" i="8"/>
  <c r="D36" i="8"/>
  <c r="D20" i="8"/>
  <c r="D21" i="8"/>
  <c r="D9" i="8"/>
  <c r="D37" i="8"/>
  <c r="D38" i="8"/>
  <c r="D22" i="8"/>
  <c r="D23" i="8"/>
  <c r="B43" i="11"/>
  <c r="A43" i="11"/>
  <c r="C43" i="11" s="1"/>
  <c r="B40" i="10"/>
  <c r="A40" i="10"/>
  <c r="B37" i="9"/>
  <c r="A37" i="9"/>
  <c r="B39" i="8"/>
  <c r="A39" i="8"/>
  <c r="B37" i="7"/>
  <c r="A37" i="7"/>
  <c r="D16" i="7"/>
  <c r="D26" i="7"/>
  <c r="D9" i="7"/>
  <c r="D27" i="7"/>
  <c r="D2" i="7"/>
  <c r="D17" i="7"/>
  <c r="D18" i="7"/>
  <c r="D10" i="7"/>
  <c r="D19" i="7"/>
  <c r="D5" i="7"/>
  <c r="D28" i="7"/>
  <c r="D1" i="7"/>
  <c r="D3" i="7"/>
  <c r="D29" i="7"/>
  <c r="D6" i="7"/>
  <c r="D4" i="7"/>
  <c r="D11" i="7"/>
  <c r="D20" i="7"/>
  <c r="D30" i="7"/>
  <c r="D21" i="7"/>
  <c r="D22" i="7"/>
  <c r="D31" i="7"/>
  <c r="D32" i="7"/>
  <c r="D7" i="7"/>
  <c r="D12" i="7"/>
  <c r="D13" i="7"/>
  <c r="D14" i="7"/>
  <c r="D33" i="7"/>
  <c r="D34" i="7"/>
  <c r="D23" i="7"/>
  <c r="D24" i="7"/>
  <c r="D35" i="7"/>
  <c r="D15" i="7"/>
  <c r="D8" i="7"/>
  <c r="D36" i="7"/>
  <c r="D25" i="7"/>
  <c r="B35" i="6"/>
  <c r="A35" i="6"/>
  <c r="C34" i="6"/>
  <c r="D34" i="6" s="1"/>
  <c r="C23" i="6"/>
  <c r="D23" i="6" s="1"/>
  <c r="C33" i="6"/>
  <c r="D33" i="6" s="1"/>
  <c r="C22" i="6"/>
  <c r="D22" i="6" s="1"/>
  <c r="C6" i="6"/>
  <c r="D6" i="6" s="1"/>
  <c r="C14" i="6"/>
  <c r="D14" i="6" s="1"/>
  <c r="C21" i="6"/>
  <c r="D21" i="6" s="1"/>
  <c r="C32" i="6"/>
  <c r="D32" i="6" s="1"/>
  <c r="C4" i="6"/>
  <c r="D4" i="6" s="1"/>
  <c r="C13" i="6"/>
  <c r="D13" i="6" s="1"/>
  <c r="C31" i="6"/>
  <c r="D31" i="6" s="1"/>
  <c r="C12" i="6"/>
  <c r="D12" i="6" s="1"/>
  <c r="C11" i="6"/>
  <c r="D11" i="6" s="1"/>
  <c r="C30" i="6"/>
  <c r="D30" i="6" s="1"/>
  <c r="C3" i="6"/>
  <c r="D3" i="6" s="1"/>
  <c r="C5" i="6"/>
  <c r="D5" i="6" s="1"/>
  <c r="C10" i="6"/>
  <c r="D10" i="6" s="1"/>
  <c r="C20" i="6"/>
  <c r="D20" i="6" s="1"/>
  <c r="C29" i="6"/>
  <c r="D29" i="6" s="1"/>
  <c r="C19" i="6"/>
  <c r="D19" i="6" s="1"/>
  <c r="C28" i="6"/>
  <c r="D28" i="6" s="1"/>
  <c r="C18" i="6"/>
  <c r="D18" i="6" s="1"/>
  <c r="C1" i="6"/>
  <c r="D1" i="6" s="1"/>
  <c r="C27" i="6"/>
  <c r="D27" i="6" s="1"/>
  <c r="C17" i="6"/>
  <c r="D17" i="6" s="1"/>
  <c r="C16" i="6"/>
  <c r="D16" i="6" s="1"/>
  <c r="C15" i="6"/>
  <c r="D15" i="6" s="1"/>
  <c r="C7" i="6"/>
  <c r="D7" i="6" s="1"/>
  <c r="C9" i="6"/>
  <c r="D9" i="6" s="1"/>
  <c r="C8" i="6"/>
  <c r="D8" i="6" s="1"/>
  <c r="C26" i="6"/>
  <c r="D26" i="6" s="1"/>
  <c r="C2" i="6"/>
  <c r="D2" i="6" s="1"/>
  <c r="C25" i="6"/>
  <c r="D25" i="6" s="1"/>
  <c r="C24" i="6"/>
  <c r="B42" i="5"/>
  <c r="A42" i="5"/>
  <c r="C41" i="5"/>
  <c r="D41" i="5" s="1"/>
  <c r="C40" i="5"/>
  <c r="D40" i="5" s="1"/>
  <c r="C11" i="5"/>
  <c r="D11" i="5" s="1"/>
  <c r="C15" i="5"/>
  <c r="D15" i="5" s="1"/>
  <c r="C39" i="5"/>
  <c r="D39" i="5" s="1"/>
  <c r="C38" i="5"/>
  <c r="D38" i="5" s="1"/>
  <c r="C21" i="5"/>
  <c r="D21" i="5" s="1"/>
  <c r="C5" i="5"/>
  <c r="D5" i="5" s="1"/>
  <c r="C10" i="5"/>
  <c r="D10" i="5" s="1"/>
  <c r="C37" i="5"/>
  <c r="D37" i="5" s="1"/>
  <c r="C36" i="5"/>
  <c r="D36" i="5" s="1"/>
  <c r="C4" i="5"/>
  <c r="D4" i="5" s="1"/>
  <c r="C14" i="5"/>
  <c r="D14" i="5" s="1"/>
  <c r="C20" i="5"/>
  <c r="D20" i="5" s="1"/>
  <c r="C13" i="5"/>
  <c r="D13" i="5" s="1"/>
  <c r="C19" i="5"/>
  <c r="D19" i="5" s="1"/>
  <c r="C9" i="5"/>
  <c r="D9" i="5" s="1"/>
  <c r="C35" i="5"/>
  <c r="D35" i="5" s="1"/>
  <c r="C18" i="5"/>
  <c r="D18" i="5" s="1"/>
  <c r="C34" i="5"/>
  <c r="D34" i="5" s="1"/>
  <c r="C3" i="5"/>
  <c r="D3" i="5" s="1"/>
  <c r="C12" i="5"/>
  <c r="D12" i="5" s="1"/>
  <c r="C33" i="5"/>
  <c r="D33" i="5" s="1"/>
  <c r="C32" i="5"/>
  <c r="D32" i="5" s="1"/>
  <c r="C31" i="5"/>
  <c r="D31" i="5" s="1"/>
  <c r="C1" i="5"/>
  <c r="D1" i="5" s="1"/>
  <c r="C17" i="5"/>
  <c r="D17" i="5" s="1"/>
  <c r="C30" i="5"/>
  <c r="D30" i="5" s="1"/>
  <c r="C29" i="5"/>
  <c r="D29" i="5" s="1"/>
  <c r="C16" i="5"/>
  <c r="D16" i="5" s="1"/>
  <c r="C28" i="5"/>
  <c r="D28" i="5" s="1"/>
  <c r="C27" i="5"/>
  <c r="D27" i="5" s="1"/>
  <c r="C7" i="5"/>
  <c r="D7" i="5" s="1"/>
  <c r="C6" i="5"/>
  <c r="D6" i="5" s="1"/>
  <c r="C26" i="5"/>
  <c r="D26" i="5" s="1"/>
  <c r="C25" i="5"/>
  <c r="D25" i="5" s="1"/>
  <c r="C24" i="5"/>
  <c r="D24" i="5" s="1"/>
  <c r="C2" i="5"/>
  <c r="D2" i="5" s="1"/>
  <c r="C8" i="5"/>
  <c r="D8" i="5" s="1"/>
  <c r="C23" i="5"/>
  <c r="D23" i="5" s="1"/>
  <c r="C22" i="5"/>
  <c r="D22" i="5" s="1"/>
  <c r="B30" i="4"/>
  <c r="A30" i="4"/>
  <c r="C9" i="4"/>
  <c r="D9" i="4" s="1"/>
  <c r="C29" i="4"/>
  <c r="D29" i="4" s="1"/>
  <c r="C13" i="4"/>
  <c r="D13" i="4" s="1"/>
  <c r="C28" i="4"/>
  <c r="D28" i="4" s="1"/>
  <c r="C12" i="4"/>
  <c r="D12" i="4" s="1"/>
  <c r="C27" i="4"/>
  <c r="D27" i="4" s="1"/>
  <c r="C26" i="4"/>
  <c r="D26" i="4" s="1"/>
  <c r="C7" i="4"/>
  <c r="D7" i="4" s="1"/>
  <c r="C11" i="4"/>
  <c r="D11" i="4" s="1"/>
  <c r="C25" i="4"/>
  <c r="D25" i="4" s="1"/>
  <c r="C24" i="4"/>
  <c r="D24" i="4" s="1"/>
  <c r="C23" i="4"/>
  <c r="D23" i="4" s="1"/>
  <c r="C6" i="4"/>
  <c r="D6" i="4" s="1"/>
  <c r="C22" i="4"/>
  <c r="D22" i="4" s="1"/>
  <c r="C21" i="4"/>
  <c r="D21" i="4" s="1"/>
  <c r="C5" i="4"/>
  <c r="D5" i="4" s="1"/>
  <c r="C20" i="4"/>
  <c r="D20" i="4" s="1"/>
  <c r="C19" i="4"/>
  <c r="D19" i="4" s="1"/>
  <c r="C10" i="4"/>
  <c r="D10" i="4" s="1"/>
  <c r="C1" i="4"/>
  <c r="D1" i="4" s="1"/>
  <c r="C18" i="4"/>
  <c r="D18" i="4" s="1"/>
  <c r="C17" i="4"/>
  <c r="D17" i="4" s="1"/>
  <c r="C16" i="4"/>
  <c r="D16" i="4" s="1"/>
  <c r="C15" i="4"/>
  <c r="D15" i="4" s="1"/>
  <c r="C8" i="4"/>
  <c r="D8" i="4" s="1"/>
  <c r="C4" i="4"/>
  <c r="D4" i="4" s="1"/>
  <c r="C14" i="4"/>
  <c r="D14" i="4" s="1"/>
  <c r="C3" i="4"/>
  <c r="D3" i="4" s="1"/>
  <c r="C2" i="4"/>
  <c r="B32" i="3"/>
  <c r="A32" i="3"/>
  <c r="C31" i="3"/>
  <c r="D31" i="3" s="1"/>
  <c r="C6" i="3"/>
  <c r="D6" i="3" s="1"/>
  <c r="C17" i="3"/>
  <c r="D17" i="3" s="1"/>
  <c r="C16" i="3"/>
  <c r="D16" i="3" s="1"/>
  <c r="C30" i="3"/>
  <c r="D30" i="3" s="1"/>
  <c r="C8" i="3"/>
  <c r="D8" i="3" s="1"/>
  <c r="C15" i="3"/>
  <c r="D15" i="3" s="1"/>
  <c r="C29" i="3"/>
  <c r="D29" i="3" s="1"/>
  <c r="C14" i="3"/>
  <c r="D14" i="3" s="1"/>
  <c r="C28" i="3"/>
  <c r="D28" i="3" s="1"/>
  <c r="C27" i="3"/>
  <c r="D27" i="3" s="1"/>
  <c r="C26" i="3"/>
  <c r="D26" i="3" s="1"/>
  <c r="C25" i="3"/>
  <c r="D25" i="3" s="1"/>
  <c r="C5" i="3"/>
  <c r="D5" i="3" s="1"/>
  <c r="C2" i="3"/>
  <c r="D2" i="3" s="1"/>
  <c r="C24" i="3"/>
  <c r="D24" i="3" s="1"/>
  <c r="C23" i="3"/>
  <c r="D23" i="3" s="1"/>
  <c r="C1" i="3"/>
  <c r="D1" i="3" s="1"/>
  <c r="C13" i="3"/>
  <c r="D13" i="3" s="1"/>
  <c r="C22" i="3"/>
  <c r="D22" i="3" s="1"/>
  <c r="C21" i="3"/>
  <c r="D21" i="3" s="1"/>
  <c r="C20" i="3"/>
  <c r="D20" i="3" s="1"/>
  <c r="C3" i="3"/>
  <c r="D3" i="3" s="1"/>
  <c r="C12" i="3"/>
  <c r="D12" i="3" s="1"/>
  <c r="C11" i="3"/>
  <c r="D11" i="3" s="1"/>
  <c r="C19" i="3"/>
  <c r="D19" i="3" s="1"/>
  <c r="C10" i="3"/>
  <c r="D10" i="3" s="1"/>
  <c r="C18" i="3"/>
  <c r="D18" i="3" s="1"/>
  <c r="C7" i="3"/>
  <c r="D7" i="3" s="1"/>
  <c r="C9" i="3"/>
  <c r="D9" i="3" s="1"/>
  <c r="C4" i="3"/>
  <c r="D4" i="3" s="1"/>
  <c r="D22" i="1"/>
  <c r="C21" i="1"/>
  <c r="D21" i="1" s="1"/>
  <c r="C8" i="1"/>
  <c r="D8" i="1" s="1"/>
  <c r="C32" i="1"/>
  <c r="D32" i="1" s="1"/>
  <c r="C22" i="1"/>
  <c r="C33" i="1"/>
  <c r="D33" i="1" s="1"/>
  <c r="C23" i="1"/>
  <c r="D23" i="1" s="1"/>
  <c r="C17" i="1"/>
  <c r="D17" i="1" s="1"/>
  <c r="C2" i="1"/>
  <c r="D2" i="1" s="1"/>
  <c r="C24" i="1"/>
  <c r="D24" i="1" s="1"/>
  <c r="C18" i="1"/>
  <c r="D18" i="1" s="1"/>
  <c r="C15" i="1"/>
  <c r="D15" i="1" s="1"/>
  <c r="C10" i="1"/>
  <c r="D10" i="1" s="1"/>
  <c r="C11" i="1"/>
  <c r="D11" i="1" s="1"/>
  <c r="C25" i="1"/>
  <c r="D25" i="1" s="1"/>
  <c r="C34" i="1"/>
  <c r="D34" i="1" s="1"/>
  <c r="C12" i="1"/>
  <c r="D12" i="1" s="1"/>
  <c r="C26" i="1"/>
  <c r="D26" i="1" s="1"/>
  <c r="C35" i="1"/>
  <c r="D35" i="1" s="1"/>
  <c r="C4" i="1"/>
  <c r="D4" i="1" s="1"/>
  <c r="C14" i="1"/>
  <c r="D14" i="1" s="1"/>
  <c r="C5" i="1"/>
  <c r="D5" i="1" s="1"/>
  <c r="C3" i="1"/>
  <c r="C27" i="1"/>
  <c r="D27" i="1" s="1"/>
  <c r="C28" i="1"/>
  <c r="D28" i="1" s="1"/>
  <c r="C36" i="1"/>
  <c r="D36" i="1" s="1"/>
  <c r="C29" i="1"/>
  <c r="D29" i="1" s="1"/>
  <c r="C1" i="1"/>
  <c r="D1" i="1" s="1"/>
  <c r="C30" i="1"/>
  <c r="D30" i="1" s="1"/>
  <c r="C31" i="1"/>
  <c r="D31" i="1" s="1"/>
  <c r="C37" i="1"/>
  <c r="D37" i="1" s="1"/>
  <c r="C38" i="1"/>
  <c r="D38" i="1" s="1"/>
  <c r="C13" i="1"/>
  <c r="D13" i="1" s="1"/>
  <c r="C6" i="1"/>
  <c r="D6" i="1" s="1"/>
  <c r="C39" i="1"/>
  <c r="D39" i="1" s="1"/>
  <c r="C40" i="1"/>
  <c r="D40" i="1" s="1"/>
  <c r="C7" i="1"/>
  <c r="D7" i="1" s="1"/>
  <c r="C41" i="1"/>
  <c r="D41" i="1" s="1"/>
  <c r="C42" i="1"/>
  <c r="D42" i="1" s="1"/>
  <c r="C16" i="1"/>
  <c r="D16" i="1" s="1"/>
  <c r="C9" i="1"/>
  <c r="D9" i="1" s="1"/>
  <c r="C19" i="1"/>
  <c r="D19" i="1" s="1"/>
  <c r="C20" i="1"/>
  <c r="D20" i="1" s="1"/>
  <c r="B43" i="1"/>
  <c r="A43" i="1"/>
  <c r="C37" i="9" l="1"/>
  <c r="D37" i="9" s="1"/>
  <c r="D43" i="11"/>
  <c r="C40" i="10"/>
  <c r="D40" i="10" s="1"/>
  <c r="C39" i="8"/>
  <c r="D39" i="8" s="1"/>
  <c r="C37" i="7"/>
  <c r="D37" i="7" s="1"/>
  <c r="C43" i="1"/>
  <c r="D43" i="1" s="1"/>
  <c r="C35" i="6"/>
  <c r="D35" i="6" s="1"/>
  <c r="C42" i="5"/>
  <c r="D42" i="5" s="1"/>
  <c r="C30" i="4"/>
  <c r="D30" i="4" s="1"/>
  <c r="D24" i="6"/>
  <c r="D2" i="4"/>
  <c r="D3" i="1"/>
  <c r="C32" i="3"/>
  <c r="D32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<sst xmlns="http://schemas.openxmlformats.org/spreadsheetml/2006/main" count="432" uniqueCount="393">
  <si>
    <t>win count</t>
  </si>
  <si>
    <t>loss count</t>
  </si>
  <si>
    <t>total</t>
  </si>
  <si>
    <t>Hbx vs. ARMY</t>
  </si>
  <si>
    <t>Hbx vs. Axe</t>
  </si>
  <si>
    <t>Hbx vs. Bladewise</t>
  </si>
  <si>
    <t>Hbx vs. Capt. Smuckers</t>
  </si>
  <si>
    <t>Hbx vs. ChuDat</t>
  </si>
  <si>
    <t>Hbx vs. Colbol</t>
  </si>
  <si>
    <t>Hbx vs. Crush</t>
  </si>
  <si>
    <t>Hbx vs. Dizzkidboogie</t>
  </si>
  <si>
    <t>Hbx vs. Druggedfox</t>
  </si>
  <si>
    <t>Hbx vs. Duck</t>
  </si>
  <si>
    <t>Hbx vs. Gahtzu</t>
  </si>
  <si>
    <t>Hbx vs. Gravy</t>
  </si>
  <si>
    <t>Hbx vs. Hax$</t>
  </si>
  <si>
    <t>Hbx vs. HugS</t>
  </si>
  <si>
    <t>Hbx vs. KirbyKaze</t>
  </si>
  <si>
    <t>Hbx vs. KJH</t>
  </si>
  <si>
    <t>Hbx vs. Leffen</t>
  </si>
  <si>
    <t>Hbx vs. Lucky</t>
  </si>
  <si>
    <t>Hbx vs. Mango</t>
  </si>
  <si>
    <t>Hbx vs. Mew2King</t>
  </si>
  <si>
    <t>Hbx vs. The Moon</t>
  </si>
  <si>
    <t>Hbx vs. n0ne</t>
  </si>
  <si>
    <t>Hbx vs. Nintendude</t>
  </si>
  <si>
    <t>Hbx vs. PewPewU</t>
  </si>
  <si>
    <t>Hbx vs. Plup</t>
  </si>
  <si>
    <t>Hbx vs. Prince Abu</t>
  </si>
  <si>
    <t>Hbx vs. Professor Pro</t>
  </si>
  <si>
    <t>Hbx vs. Rishi</t>
  </si>
  <si>
    <t>Hbx vs. Ryan Ford</t>
  </si>
  <si>
    <t>Hbx vs. S2J</t>
  </si>
  <si>
    <t>Hbx vs. SFAT</t>
  </si>
  <si>
    <t>Hbx vs. Shroomed</t>
  </si>
  <si>
    <t>Hbx vs. Slox</t>
  </si>
  <si>
    <t>Hbx vs. Swedish Delight</t>
  </si>
  <si>
    <t>Hbx vs. Syrox</t>
  </si>
  <si>
    <t>Hbx vs. Trifasia</t>
  </si>
  <si>
    <t>Hbx vs. Westballz</t>
  </si>
  <si>
    <t>Hbx vs. Wizzrobe</t>
  </si>
  <si>
    <t>Hbx vs. Zain</t>
  </si>
  <si>
    <t>win percentage</t>
  </si>
  <si>
    <t>Hbx vs. Abate</t>
  </si>
  <si>
    <t>Hbx vs. aMSa</t>
  </si>
  <si>
    <t>Hbx vs. Armada</t>
  </si>
  <si>
    <t>Totals/Avg Win %</t>
  </si>
  <si>
    <t>Armada vs. aMSa</t>
  </si>
  <si>
    <t>Armada vs. Axe</t>
  </si>
  <si>
    <t>Armada vs. ChuDat</t>
  </si>
  <si>
    <t>Armada vs. Dizzkidboogie</t>
  </si>
  <si>
    <t>Armada vs. DJ Nintendo</t>
  </si>
  <si>
    <t>Armada vs. Druggedfox</t>
  </si>
  <si>
    <t>Armada vs. Duck</t>
  </si>
  <si>
    <t>Armada vs. HugS</t>
  </si>
  <si>
    <t>Armada vs. HungryBox</t>
  </si>
  <si>
    <t>Armada vs. Ice</t>
  </si>
  <si>
    <t>Armada vs. Infinite Numbers</t>
  </si>
  <si>
    <t>Armada vs. KirbyKaze</t>
  </si>
  <si>
    <t>Armada vs. KJH</t>
  </si>
  <si>
    <t>Armada vs. Leffen</t>
  </si>
  <si>
    <t>Armada vs. Lucky</t>
  </si>
  <si>
    <t>Armada vs. MacD</t>
  </si>
  <si>
    <t>Armada vs. Mango</t>
  </si>
  <si>
    <t>Armada vs. Mew2King</t>
  </si>
  <si>
    <t>Armada vs. MikeHaze</t>
  </si>
  <si>
    <t>Armada vs. n0ne</t>
  </si>
  <si>
    <t>Armada vs. Nintendude</t>
  </si>
  <si>
    <t>Armada vs. Overtriforce</t>
  </si>
  <si>
    <t>Armada vs. Plup</t>
  </si>
  <si>
    <t>Armada vs. Professor Pro</t>
  </si>
  <si>
    <t>Armada vs. S2J</t>
  </si>
  <si>
    <t>Armada vs. Shroomed</t>
  </si>
  <si>
    <t>Armada vs. Slox</t>
  </si>
  <si>
    <t>Armada vs. Trifasia</t>
  </si>
  <si>
    <t>Armada vs. Westballz</t>
  </si>
  <si>
    <t>Armada vs. Wizzrobe</t>
  </si>
  <si>
    <t>Armada vs. Zgetto</t>
  </si>
  <si>
    <t>Mango vs. Armada</t>
  </si>
  <si>
    <t>Mango vs. Axe</t>
  </si>
  <si>
    <t>Mango vs. Captain Smuckers</t>
  </si>
  <si>
    <t>Mango vs. ChuDat</t>
  </si>
  <si>
    <t>Mango vs. Crush</t>
  </si>
  <si>
    <t>Mango vs. Druggedfox</t>
  </si>
  <si>
    <t>Mango vs. Duck</t>
  </si>
  <si>
    <t>Mango vs. Fiction</t>
  </si>
  <si>
    <t>Mango vs. HugS</t>
  </si>
  <si>
    <t>Mango vs. Hungrybox</t>
  </si>
  <si>
    <t>Mango vs. Ice</t>
  </si>
  <si>
    <t>Mango vs. Kelx</t>
  </si>
  <si>
    <t>Mango vs. KirbyKaze</t>
  </si>
  <si>
    <t>Mango vs. Leffen</t>
  </si>
  <si>
    <t>Mango vs. Lucky</t>
  </si>
  <si>
    <t>Mango vs. Mafia</t>
  </si>
  <si>
    <t>Mango vs. Mew2King</t>
  </si>
  <si>
    <t>Mango vs. MikeHaze</t>
  </si>
  <si>
    <t>Mango vs. The Moon</t>
  </si>
  <si>
    <t>Mango vs. Nintendude</t>
  </si>
  <si>
    <t>Mango vs. PewPewU</t>
  </si>
  <si>
    <t>Mango vs. Plup</t>
  </si>
  <si>
    <t>Mango vs. Prince Abu</t>
  </si>
  <si>
    <t>Mango vs. S2J</t>
  </si>
  <si>
    <t>Mango vs. SFAT</t>
  </si>
  <si>
    <t>Mango vs. Shroomed</t>
  </si>
  <si>
    <t>Mango vs. Swedish Delight</t>
  </si>
  <si>
    <t>Mango vs. Wizzrobe</t>
  </si>
  <si>
    <t>M2K vs. aMSa</t>
  </si>
  <si>
    <t>M2K vs. Android</t>
  </si>
  <si>
    <t>M2K vs. Armada</t>
  </si>
  <si>
    <t>M2K vs. Axe</t>
  </si>
  <si>
    <t>M2K vs. Bladewise</t>
  </si>
  <si>
    <t>M2K vs. Chillin</t>
  </si>
  <si>
    <t>M2K vs. Captain Faceroll</t>
  </si>
  <si>
    <t>M2K vs. ChuDat</t>
  </si>
  <si>
    <t>M2K vs. Colbol</t>
  </si>
  <si>
    <t>M2K vs. Druggedfox</t>
  </si>
  <si>
    <t>M2K vs. Duck</t>
  </si>
  <si>
    <t>M2K vs. Gahtzu</t>
  </si>
  <si>
    <t>M2K vs. Gravy</t>
  </si>
  <si>
    <t>M2K vs. Hax$</t>
  </si>
  <si>
    <t>M2K vs. HugS</t>
  </si>
  <si>
    <t>M2K vs. HungryBox</t>
  </si>
  <si>
    <t>M2K vs. Ice</t>
  </si>
  <si>
    <t>M2K vs. Ka-Master</t>
  </si>
  <si>
    <t>M2K vs. KirbyKaze</t>
  </si>
  <si>
    <t>M2K vs. KJH</t>
  </si>
  <si>
    <t>M2K vs. Leffen</t>
  </si>
  <si>
    <t>M2K vs. lloD</t>
  </si>
  <si>
    <t>M2K vs. Lucky</t>
  </si>
  <si>
    <t>M2K vs. MacD</t>
  </si>
  <si>
    <t>M2K vs. Mango</t>
  </si>
  <si>
    <t>M2K vs. MikeHaze</t>
  </si>
  <si>
    <t>M2K vs. The Moon</t>
  </si>
  <si>
    <t>M2K vs. n0ne</t>
  </si>
  <si>
    <t>M2K vs. PewPewU</t>
  </si>
  <si>
    <t>M2K vs. Plup</t>
  </si>
  <si>
    <t>M2K vs. Rishi</t>
  </si>
  <si>
    <t>M2K vs. Ryan Ford</t>
  </si>
  <si>
    <t>M2K vs. S2J</t>
  </si>
  <si>
    <t>M2K vs. SFAT</t>
  </si>
  <si>
    <t>M2K vs. Squid</t>
  </si>
  <si>
    <t>M2K vs. Shroomed</t>
  </si>
  <si>
    <t>M2K vs. Swedish Delight</t>
  </si>
  <si>
    <t>M2K vs. Westballz</t>
  </si>
  <si>
    <t>M2K vs. Wizzrobe</t>
  </si>
  <si>
    <t>M2K vs. Zain</t>
  </si>
  <si>
    <t>M2K vs. Zhu</t>
  </si>
  <si>
    <t>Leffen vs. aMSa</t>
  </si>
  <si>
    <t>Leffen vs. Android</t>
  </si>
  <si>
    <t>Leffen vs. Armada</t>
  </si>
  <si>
    <t>Leffen vs. ARMY</t>
  </si>
  <si>
    <t>Leffen vs. Axe</t>
  </si>
  <si>
    <t>Leffen vs. ChuDat</t>
  </si>
  <si>
    <t>Leffen vs. Crush</t>
  </si>
  <si>
    <t>Leffen vs. Druggedfox</t>
  </si>
  <si>
    <t>Leffen vs. Duck</t>
  </si>
  <si>
    <t>Leffen vs. Gahtzu</t>
  </si>
  <si>
    <t>Leffen vs. HugS</t>
  </si>
  <si>
    <t>Leffen vs. HungryBox</t>
  </si>
  <si>
    <t>Leffen vs. Ice</t>
  </si>
  <si>
    <t>Leffen vs. Infinite Numbers</t>
  </si>
  <si>
    <t>Leffen vs. KirbyKaze</t>
  </si>
  <si>
    <t>Leffen vs. lloD</t>
  </si>
  <si>
    <t>Leffen vs. Lucky</t>
  </si>
  <si>
    <t>Leffen vs. MacD</t>
  </si>
  <si>
    <t>Leffen vs. Mango</t>
  </si>
  <si>
    <t>Leffen vs. Mew2King</t>
  </si>
  <si>
    <t>Leffen vs. MikeHaze</t>
  </si>
  <si>
    <t>Leffen vs. The Moon</t>
  </si>
  <si>
    <t>Leffen vs. n0ne</t>
  </si>
  <si>
    <t>Leffen vs. Overtriforce</t>
  </si>
  <si>
    <t>Leffen vs. PewPewU</t>
  </si>
  <si>
    <t>Leffen vs. Professor Pro</t>
  </si>
  <si>
    <t>Leffen vs. Ryan Ford</t>
  </si>
  <si>
    <t>Leffen vs. SFAT</t>
  </si>
  <si>
    <t>Leffen vs. Shroomed</t>
  </si>
  <si>
    <t>Leffen vs. Trifasia</t>
  </si>
  <si>
    <t>Leffen vs. Westballz</t>
  </si>
  <si>
    <t>Leffen vs. Plup</t>
  </si>
  <si>
    <t>Leffen vs. S2J</t>
  </si>
  <si>
    <t>Leffen vs. Zain</t>
  </si>
  <si>
    <t>17 to 115</t>
  </si>
  <si>
    <t>1 in 7 approx</t>
  </si>
  <si>
    <t>7 to 115</t>
  </si>
  <si>
    <t>5 to 115</t>
  </si>
  <si>
    <t>4 to 115</t>
  </si>
  <si>
    <t>1 in 16 approx</t>
  </si>
  <si>
    <t>1 in 23</t>
  </si>
  <si>
    <t>1 in 29 approx</t>
  </si>
  <si>
    <t>Plup vs. aMSa</t>
  </si>
  <si>
    <t>Plup vs. Armada</t>
  </si>
  <si>
    <t>Plup vs. ARMY</t>
  </si>
  <si>
    <t>Plup vs. Axe</t>
  </si>
  <si>
    <t>Plup vs. ChuDat</t>
  </si>
  <si>
    <t>Plup vs. Colbol</t>
  </si>
  <si>
    <t>Plup vs. Crush</t>
  </si>
  <si>
    <t>Plup vs. Dizzkidboogie</t>
  </si>
  <si>
    <t>Plup vs. Druggedfox</t>
  </si>
  <si>
    <t>Plup vs. Duck</t>
  </si>
  <si>
    <t>Plup vs. Gahtzu</t>
  </si>
  <si>
    <t>Plup vs. Gravy</t>
  </si>
  <si>
    <t>Plup vs. Hungrybox</t>
  </si>
  <si>
    <t>Plup vs. Leffen</t>
  </si>
  <si>
    <t>Plup vs. MacD</t>
  </si>
  <si>
    <t>Plup vs. Mango</t>
  </si>
  <si>
    <t>Plup vs. Mew2King</t>
  </si>
  <si>
    <t>Plup vs. MikeHaze</t>
  </si>
  <si>
    <t>Plup vs. The Moon</t>
  </si>
  <si>
    <t>Plup vs. n0ne</t>
  </si>
  <si>
    <t>Plup vs. Nintendude</t>
  </si>
  <si>
    <t>Plup vs. PewPewU</t>
  </si>
  <si>
    <t>Plup vs. Prince Abu</t>
  </si>
  <si>
    <t>Plup vs. Rudolph</t>
  </si>
  <si>
    <t>Plup vs. Ryan Ford</t>
  </si>
  <si>
    <t>Plup vs. S2J</t>
  </si>
  <si>
    <t>Plup vs. SFAT</t>
  </si>
  <si>
    <t>Plup vs. Shroomed</t>
  </si>
  <si>
    <t>Plup vs. Slox</t>
  </si>
  <si>
    <t>Plup vs. Squid</t>
  </si>
  <si>
    <t>Plup vs. Swedish Delight</t>
  </si>
  <si>
    <t>Plup vs. Syrox</t>
  </si>
  <si>
    <t>Plup vs. Trifasia</t>
  </si>
  <si>
    <t>Plup vs. Westballz</t>
  </si>
  <si>
    <t>Plup vs. Wizzrobe</t>
  </si>
  <si>
    <t>Plup vs. Zain</t>
  </si>
  <si>
    <t>ChuDat vs. aMSa</t>
  </si>
  <si>
    <t>ChuDat vs. Amsah</t>
  </si>
  <si>
    <t>ChuDat vs. Android</t>
  </si>
  <si>
    <t>ChuDat vs. Armada</t>
  </si>
  <si>
    <t>ChuDat vs. Axe</t>
  </si>
  <si>
    <t>ChuDat vs. Chillin</t>
  </si>
  <si>
    <t>ChuDat vs. Colbol</t>
  </si>
  <si>
    <t>ChuDat vs. Crush</t>
  </si>
  <si>
    <t>ChuDat vs. Dizzkidboogie</t>
  </si>
  <si>
    <t>ChuDat vs. Druggedfox</t>
  </si>
  <si>
    <t>ChuDat vs. HugS</t>
  </si>
  <si>
    <t>ChuDat vs. Hungrybox</t>
  </si>
  <si>
    <t>ChuDat vs. KirbyKaze</t>
  </si>
  <si>
    <t>ChuDat vs. Laudandus</t>
  </si>
  <si>
    <t>ChuDat vs. Leffen</t>
  </si>
  <si>
    <t>ChuDat vs. Mango</t>
  </si>
  <si>
    <t>ChuDat vs. Mew2King</t>
  </si>
  <si>
    <t>ChuDat vs. MikeHaze</t>
  </si>
  <si>
    <t>ChuDat vs. The Moon</t>
  </si>
  <si>
    <t>ChuDat vs. Nintendude</t>
  </si>
  <si>
    <t>ChuDat vs. Plup</t>
  </si>
  <si>
    <t>ChuDat vs. Prince Abu</t>
  </si>
  <si>
    <t>ChuDat vs. Professor Pro</t>
  </si>
  <si>
    <t>ChuDat vs. Rishi</t>
  </si>
  <si>
    <t>ChuDat vs. Ryan Ford</t>
  </si>
  <si>
    <t>ChuDat vs. S2J</t>
  </si>
  <si>
    <t>ChuDat vs. Santiago</t>
  </si>
  <si>
    <t>ChuDat vs. SFAT</t>
  </si>
  <si>
    <t>ChuDat vs. Shroomed</t>
  </si>
  <si>
    <t>ChuDat vs. Slox</t>
  </si>
  <si>
    <t>ChuDat vs. Swedish Delight</t>
  </si>
  <si>
    <t>ChuDat vs. Syrox</t>
  </si>
  <si>
    <t>ChuDat vs. Trifasia</t>
  </si>
  <si>
    <t>ChuDat vs. Westballz</t>
  </si>
  <si>
    <t>ChuDat vs. Wizzrobe</t>
  </si>
  <si>
    <t>ChuDat vs. Zain</t>
  </si>
  <si>
    <t>ChuDat vs. Zgetto</t>
  </si>
  <si>
    <t>ChuDat vs. Zhu</t>
  </si>
  <si>
    <t>Wizzrobe vs. aMSa</t>
  </si>
  <si>
    <t>Wizzrobe vs. Armada</t>
  </si>
  <si>
    <t>Wizzrobe vs. Axe</t>
  </si>
  <si>
    <t>Wizzrobe vs. Chillin</t>
  </si>
  <si>
    <t>Wizzrobe vs. ChuDat</t>
  </si>
  <si>
    <t>Wizzrobe vs. Colbol</t>
  </si>
  <si>
    <t>Wizzrobe vs. Crush</t>
  </si>
  <si>
    <t>Wizzrobe vs. Dizzkidboogie</t>
  </si>
  <si>
    <t>Wizzrobe vs. DJ Nintendo</t>
  </si>
  <si>
    <t>Wizzrobe vs. Druggedfox</t>
  </si>
  <si>
    <t>Wizzrobe vs. Duck</t>
  </si>
  <si>
    <t>Wizzrobe vs. Gahtzu</t>
  </si>
  <si>
    <t>Wizzrobe vs. HugS</t>
  </si>
  <si>
    <t>Wizzrobe vs. Hungrybox</t>
  </si>
  <si>
    <t>Wizzrobe vs. Javi</t>
  </si>
  <si>
    <t>Wizzrobe vs. KJH</t>
  </si>
  <si>
    <t>Wizzrobe vs. Laudandus</t>
  </si>
  <si>
    <t>Wizzrobe vs. Lucky</t>
  </si>
  <si>
    <t>Wizzrobe vs. lloD</t>
  </si>
  <si>
    <t>Wizzrobe vs. Mafia</t>
  </si>
  <si>
    <t>Wizzrobe vs. Mango</t>
  </si>
  <si>
    <t>Wizzrobe vs. Medz</t>
  </si>
  <si>
    <t>Wizzrobe vs. Mew2King</t>
  </si>
  <si>
    <t>Wizzrobe vs. MikeHaze</t>
  </si>
  <si>
    <t>Wizzrobe vs. The Moon</t>
  </si>
  <si>
    <t>Wizzrobe vs. Overtriforce</t>
  </si>
  <si>
    <t>Wizzrobe vs. PewPewU</t>
  </si>
  <si>
    <t>Wizzrobe vs. Plup</t>
  </si>
  <si>
    <t>Wizzrobe vs. SFAT</t>
  </si>
  <si>
    <t>Wizzrobe vs. Shroomed</t>
  </si>
  <si>
    <t>Wizzrobe vs. SmashG0D</t>
  </si>
  <si>
    <t>Wizzrobe vs. Swedish Delight</t>
  </si>
  <si>
    <t>Wizzrobe vs. Syrox</t>
  </si>
  <si>
    <t>Wizzrobe vs. Trifasia</t>
  </si>
  <si>
    <t>Wizzrobe vs. Westballz</t>
  </si>
  <si>
    <t>Wizzrobe vs. Zgetto</t>
  </si>
  <si>
    <t>Axe vs. Android</t>
  </si>
  <si>
    <t>Axe vs. Armada</t>
  </si>
  <si>
    <t>Axe vs. ARMY</t>
  </si>
  <si>
    <t>Axe vs. Bladewise</t>
  </si>
  <si>
    <t>Axe vs. Captain Smuckers</t>
  </si>
  <si>
    <t>Axe vs. ChuDat</t>
  </si>
  <si>
    <t>Axe vs. Colbol</t>
  </si>
  <si>
    <t>Axe vs. Crush</t>
  </si>
  <si>
    <t>Axe vs. Druggedfox</t>
  </si>
  <si>
    <t>Axe vs. Duck</t>
  </si>
  <si>
    <t>Axe vs. Gahtzu</t>
  </si>
  <si>
    <t>Axe vs. Hax$</t>
  </si>
  <si>
    <t>Axe vs. HugS</t>
  </si>
  <si>
    <t>Axe vs. Hungrybox</t>
  </si>
  <si>
    <t>Axe vs. Ice</t>
  </si>
  <si>
    <t>Axe vs. Kels</t>
  </si>
  <si>
    <t>Axe vs. KirbyKaze</t>
  </si>
  <si>
    <t>Axe vs. KJH</t>
  </si>
  <si>
    <t>Axe vs. Leffen</t>
  </si>
  <si>
    <t>Axe vs. lloD</t>
  </si>
  <si>
    <t>Axe vs. Lucky</t>
  </si>
  <si>
    <t>Axe vs. MacD</t>
  </si>
  <si>
    <t>Axe vs. Mango</t>
  </si>
  <si>
    <t>Axe vs. Medz</t>
  </si>
  <si>
    <t>Axe vs. Mew2King</t>
  </si>
  <si>
    <t>Axe vs. The Moon</t>
  </si>
  <si>
    <t>Axe vs. n0ne</t>
  </si>
  <si>
    <t>Axe vs. PewPewU</t>
  </si>
  <si>
    <t>Axe vs. Plup</t>
  </si>
  <si>
    <t>Axe vs. Prince Abu</t>
  </si>
  <si>
    <t>Axe vs. Rishi</t>
  </si>
  <si>
    <t>Axe vs. Ryan Ford</t>
  </si>
  <si>
    <t>Axe vs. S2J</t>
  </si>
  <si>
    <t>Axe vs. Santiago</t>
  </si>
  <si>
    <t>Axe vs. SFAT</t>
  </si>
  <si>
    <t>Axe vs. Shroomed</t>
  </si>
  <si>
    <t>Axe vs. Swedish Delight</t>
  </si>
  <si>
    <t>Axe vs. Syrox</t>
  </si>
  <si>
    <t>Axe vs. Wizzrobe</t>
  </si>
  <si>
    <t>SFAT vs. Amsah</t>
  </si>
  <si>
    <t>SFAT vs. Android</t>
  </si>
  <si>
    <t>SFAT vs. ARMY</t>
  </si>
  <si>
    <t>SFAT vs. Axe</t>
  </si>
  <si>
    <t>SFAT vs. Cactuar</t>
  </si>
  <si>
    <t>SFAT vs. Captain Faceroll</t>
  </si>
  <si>
    <t>SFAT vs. Chillin</t>
  </si>
  <si>
    <t>SFAT vs. ChuDat</t>
  </si>
  <si>
    <t>SFAT vs. Crush</t>
  </si>
  <si>
    <t>SFAT vs. Dizzkidboogie</t>
  </si>
  <si>
    <t>SFAT vs. Druggedfox</t>
  </si>
  <si>
    <t>SFAT vs. Duck</t>
  </si>
  <si>
    <t>SFAT vs. Fiction</t>
  </si>
  <si>
    <t>SFAT vs. Hax$</t>
  </si>
  <si>
    <t>SFAT vs. HugS</t>
  </si>
  <si>
    <t>SFAT vs. Hungrybox</t>
  </si>
  <si>
    <t>SFAT vs. Ice</t>
  </si>
  <si>
    <t>SFAT vs. KirbyKaze</t>
  </si>
  <si>
    <t>SFAT vs. Laudandus</t>
  </si>
  <si>
    <t>SFAT vs. Leffen</t>
  </si>
  <si>
    <t>SFAT vs. Lucky</t>
  </si>
  <si>
    <t>SFAT vs. MacD</t>
  </si>
  <si>
    <t>SFAT vs. Mango</t>
  </si>
  <si>
    <t>SFAT vs. Mew2King</t>
  </si>
  <si>
    <t>SFAT vs. MikeHaze</t>
  </si>
  <si>
    <t>SFAT vs. The Moon</t>
  </si>
  <si>
    <t>SFAT vs. n0ne</t>
  </si>
  <si>
    <t>SFAT vs. Nintendude</t>
  </si>
  <si>
    <t>SFAT vs. PewPewU</t>
  </si>
  <si>
    <t>SFAT vs. Plup</t>
  </si>
  <si>
    <t>SFAT vs. Prince Abu</t>
  </si>
  <si>
    <t>SFAT vs. Professor Pro</t>
  </si>
  <si>
    <t>SFAT vs. S2J</t>
  </si>
  <si>
    <t>SFAT vs. Santiago</t>
  </si>
  <si>
    <t>SFAT vs. Shroomed</t>
  </si>
  <si>
    <t>SFAT vs. Slox</t>
  </si>
  <si>
    <t>SFAT vs. Squid</t>
  </si>
  <si>
    <t>SFAT vs. Swedish Delight</t>
  </si>
  <si>
    <t>SFAT vs. Syrox</t>
  </si>
  <si>
    <t>SFAT vs. Westballz</t>
  </si>
  <si>
    <t>SFAT vs. Wizzrobe</t>
  </si>
  <si>
    <t>SFAT vs. Zain</t>
  </si>
  <si>
    <t>Row Labels</t>
  </si>
  <si>
    <t>Count of 11</t>
  </si>
  <si>
    <t>Grand Total</t>
  </si>
  <si>
    <t>11</t>
  </si>
  <si>
    <t>Expected</t>
  </si>
  <si>
    <t>Variance</t>
  </si>
  <si>
    <t>St. Dev</t>
  </si>
  <si>
    <t>k</t>
  </si>
  <si>
    <t>mean</t>
  </si>
  <si>
    <t>st dev</t>
  </si>
  <si>
    <t>mu - ksig</t>
  </si>
  <si>
    <t>mu+ksig</t>
  </si>
  <si>
    <t>p(y)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</si>
</sst>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Distribution of Plup's Probability of Beating HungryBox on a Given Attempt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Plup!$H$1:$H$10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Plup!$I$1:$I$10</c:f>
              <c:numCache>
                <c:formatCode>General</c:formatCode>
                <c:ptCount val="10"/>
                <c:pt idx="0">
                  <c:v>0.20799999999999999</c:v>
                </c:pt>
                <c:pt idx="1">
                  <c:v>0.16473599999999999</c:v>
                </c:pt>
                <c:pt idx="2">
                  <c:v>0.13047091199999999</c:v>
                </c:pt>
                <c:pt idx="3">
                  <c:v>0.10333296230400001</c:v>
                </c:pt>
                <c:pt idx="4">
                  <c:v>8.1839706144768001E-2</c:v>
                </c:pt>
                <c:pt idx="5">
                  <c:v>6.4817047266656255E-2</c:v>
                </c:pt>
                <c:pt idx="6">
                  <c:v>5.1335101435191759E-2</c:v>
                </c:pt>
                <c:pt idx="7">
                  <c:v>4.0657400336671874E-2</c:v>
                </c:pt>
                <c:pt idx="8">
                  <c:v>3.2200661066644126E-2</c:v>
                </c:pt>
                <c:pt idx="9">
                  <c:v>2.5502923564782145E-2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8-436D-81BC-5EB2520B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1007"/>
        <c:axId val="12694767"/>
      </c:barChart>
      <c:catAx>
        <c:axId val="1270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attempts (y)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767"/>
        <c:crosses val="autoZero"/>
        <c:auto val="1"/>
        <c:lblAlgn val="ctr"/>
        <c:lblOffset val="100"/>
        <c:noMultiLvlLbl val="0"/>
      </c:catAx>
      <c:valAx>
        <c:axId val="126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(p(y))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Binomial Distribution of Finding the Xth Win For Plup vs. HungryBox on the 8th Attempt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</c:numLit>
          </c:cat>
          <c:val>
            <c:numRef>
              <c:f>Plup!$G$12:$G$20</c:f>
              <c:numCache>
                <c:formatCode>General</c:formatCode>
                <c:ptCount val="9"/>
                <c:pt idx="0">
                  <c:v>0</c:v>
                </c:pt>
                <c:pt idx="1">
                  <c:v>4.0657400336671874E-2</c:v>
                </c:pt>
                <c:pt idx="2">
                  <c:v>7.4743907689639205E-2</c:v>
                </c:pt>
                <c:pt idx="3">
                  <c:v>5.8889139391836945E-2</c:v>
                </c:pt>
                <c:pt idx="4">
                  <c:v>2.5776390979591925E-2</c:v>
                </c:pt>
                <c:pt idx="5">
                  <c:v>6.7695572269635363E-3</c:v>
                </c:pt>
                <c:pt idx="6">
                  <c:v>1.066718108491224E-3</c:v>
                </c:pt>
                <c:pt idx="7">
                  <c:v>9.338273003626875E-5</c:v>
                </c:pt>
                <c:pt idx="8">
                  <c:v>3.5035367690374997E-6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4252-BD54-40FF5348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292175"/>
        <c:axId val="273285455"/>
      </c:barChart>
      <c:catAx>
        <c:axId val="2732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Wins on The 8th Attempt (X)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85455"/>
        <c:crosses val="autoZero"/>
        <c:auto val="1"/>
        <c:lblAlgn val="ctr"/>
        <c:lblOffset val="100"/>
        <c:noMultiLvlLbl val="0"/>
      </c:catAx>
      <c:valAx>
        <c:axId val="2732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(p(y))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Tchebysheff's</a:t>
            </a:r>
            <a:r>
              <a:rPr lang="en-US" baseline="0"/>
              <a:t> Theorem Spread of Standard Deviations for SFAT's Set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'SFAT Supplimental'!$M$6:$M$9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'SFAT Supplimental'!$P$6:$P$9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0.88888888888888884</c:v>
                </c:pt>
                <c:pt idx="3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4-48DB-AD31-96150612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62447"/>
        <c:axId val="1026748527"/>
      </c:lineChart>
      <c:catAx>
        <c:axId val="10267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48527"/>
        <c:crosses val="autoZero"/>
        <c:auto val="1"/>
        <c:lblAlgn val="ctr"/>
        <c:lblOffset val="100"/>
        <c:noMultiLvlLbl val="0"/>
      </c:catAx>
      <c:valAx>
        <c:axId val="10267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Wins Covered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Distribution of SFAT Match Wins out of 20 (Qualifier for Top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SFAT!$H$1:$H$21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SFAT!$I$1:$I$21</c:f>
              <c:numCache>
                <c:formatCode>General</c:formatCode>
                <c:ptCount val="21"/>
                <c:pt idx="0">
                  <c:v>2.8670287237369359E-9</c:v>
                </c:pt>
                <c:pt idx="1">
                  <c:v>9.5976469575364923E-8</c:v>
                </c:pt>
                <c:pt idx="2">
                  <c:v>1.5261285148788638E-6</c:v>
                </c:pt>
                <c:pt idx="3">
                  <c:v>1.5326574069211285E-5</c:v>
                </c:pt>
                <c:pt idx="4">
                  <c:v>1.0902767462870759E-4</c:v>
                </c:pt>
                <c:pt idx="5">
                  <c:v>5.8396855031076444E-4</c:v>
                </c:pt>
                <c:pt idx="6">
                  <c:v>2.4436117145356958E-3</c:v>
                </c:pt>
                <c:pt idx="7">
                  <c:v>8.1802188946488875E-3</c:v>
                </c:pt>
                <c:pt idx="8">
                  <c:v>2.2249539226153994E-2</c:v>
                </c:pt>
                <c:pt idx="9">
                  <c:v>4.9654943157120796E-2</c:v>
                </c:pt>
                <c:pt idx="10">
                  <c:v>9.1423512989287151E-2</c:v>
                </c:pt>
                <c:pt idx="11">
                  <c:v>0.13911307518544905</c:v>
                </c:pt>
                <c:pt idx="12">
                  <c:v>0.1746352641699688</c:v>
                </c:pt>
                <c:pt idx="13">
                  <c:v>0.17987935067116489</c:v>
                </c:pt>
                <c:pt idx="14">
                  <c:v>0.15054074000019949</c:v>
                </c:pt>
                <c:pt idx="15">
                  <c:v>0.10078984303756675</c:v>
                </c:pt>
                <c:pt idx="16">
                  <c:v>5.2719286214502642E-2</c:v>
                </c:pt>
                <c:pt idx="17">
                  <c:v>2.0762675791304582E-2</c:v>
                </c:pt>
                <c:pt idx="18">
                  <c:v>5.7920833535457534E-3</c:v>
                </c:pt>
                <c:pt idx="19">
                  <c:v>1.0205021613621274E-3</c:v>
                </c:pt>
                <c:pt idx="20">
                  <c:v>8.5405662167472207E-5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436B-BD42-BBF18CE8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9247"/>
        <c:axId val="12720207"/>
      </c:barChart>
      <c:catAx>
        <c:axId val="1271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Wins (12 Needed for Top 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207"/>
        <c:crosses val="autoZero"/>
        <c:auto val="1"/>
        <c:lblAlgn val="ctr"/>
        <c:lblOffset val="100"/>
        <c:noMultiLvlLbl val="0"/>
      </c:catAx>
      <c:valAx>
        <c:axId val="127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(p(y))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Hypergeometric</a:t>
            </a:r>
            <a:r>
              <a:rPr lang="en-US" baseline="0"/>
              <a:t> Distribution of SFAT Set Wins to Qualify for Top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SFAT!$F$1:$F$5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SFAT!$G$1:$G$5</c:f>
              <c:numCache>
                <c:formatCode>General</c:formatCode>
                <c:ptCount val="5"/>
                <c:pt idx="0">
                  <c:v>0.41444272590926134</c:v>
                </c:pt>
                <c:pt idx="1">
                  <c:v>0.41444272590926134</c:v>
                </c:pt>
                <c:pt idx="2">
                  <c:v>0.14772215973003375</c:v>
                </c:pt>
                <c:pt idx="3">
                  <c:v>2.2206599175103113E-2</c:v>
                </c:pt>
                <c:pt idx="4">
                  <c:v>1.1857892763404577E-3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F-46C7-9EFC-FEDB3698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283871"/>
        <c:axId val="726284351"/>
      </c:barChart>
      <c:catAx>
        <c:axId val="72628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Wins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4351"/>
        <c:crosses val="autoZero"/>
        <c:auto val="1"/>
        <c:lblAlgn val="ctr"/>
        <c:lblOffset val="100"/>
        <c:noMultiLvlLbl val="0"/>
      </c:catAx>
      <c:valAx>
        <c:axId val="7262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(p(y))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of SFAT Set Win Probabilities in a 128-Player Tournament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SFAT!$G$28:$G$35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SFAT!$H$28:$H$35</c:f>
              <c:numCache>
                <c:formatCode>General</c:formatCode>
                <c:ptCount val="8"/>
                <c:pt idx="0">
                  <c:v>0.13265546508012172</c:v>
                </c:pt>
                <c:pt idx="1">
                  <c:v>0.26796403946184583</c:v>
                </c:pt>
                <c:pt idx="2">
                  <c:v>0.27064367985646437</c:v>
                </c:pt>
                <c:pt idx="3">
                  <c:v>0.18223341110335264</c:v>
                </c:pt>
                <c:pt idx="4">
                  <c:v>9.2027872607193126E-2</c:v>
                </c:pt>
                <c:pt idx="5">
                  <c:v>3.7179260533305995E-2</c:v>
                </c:pt>
                <c:pt idx="6">
                  <c:v>1.2517017712879686E-2</c:v>
                </c:pt>
                <c:pt idx="7">
                  <c:v>3.6120536828595667E-3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1-4CDA-A655-441FC824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764367"/>
        <c:axId val="1026753327"/>
      </c:barChart>
      <c:catAx>
        <c:axId val="102676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Wins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53327"/>
        <c:crosses val="autoZero"/>
        <c:auto val="1"/>
        <c:lblAlgn val="ctr"/>
        <c:lblOffset val="100"/>
        <c:noMultiLvlLbl val="0"/>
      </c:catAx>
      <c:valAx>
        <c:axId val="10267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(p(y))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HungryBox</a:t>
            </a:r>
            <a:r>
              <a:rPr lang="en-US" baseline="0"/>
              <a:t> Set Win Percentage Given Set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HungryBox!$C$1:$C$42</c:f>
              <c:numCache>
                <c:formatCode>General</c:formatCode>
                <c:ptCount val="42"/>
                <c:pt idx="0">
                  <c:v>24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HungryBox!$D$1:$D$42</c:f>
              <c:numCache>
                <c:formatCode>General</c:formatCode>
                <c:ptCount val="42"/>
                <c:pt idx="0">
                  <c:v>79.166666666666657</c:v>
                </c:pt>
                <c:pt idx="1">
                  <c:v>100</c:v>
                </c:pt>
                <c:pt idx="2">
                  <c:v>58.82352941176471</c:v>
                </c:pt>
                <c:pt idx="3">
                  <c:v>50</c:v>
                </c:pt>
                <c:pt idx="4">
                  <c:v>54.54545454545454</c:v>
                </c:pt>
                <c:pt idx="5">
                  <c:v>85.714285714285708</c:v>
                </c:pt>
                <c:pt idx="6">
                  <c:v>100</c:v>
                </c:pt>
                <c:pt idx="7">
                  <c:v>62.5</c:v>
                </c:pt>
                <c:pt idx="8">
                  <c:v>71.428571428571431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9-4560-B996-810D3DCD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863007"/>
        <c:axId val="1656863487"/>
      </c:barChart>
      <c:catAx>
        <c:axId val="16568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Sets</a:t>
                </a:r>
                <a:r>
                  <a:rPr lang="en-US" baseline="0"/>
                  <a:t> Played vs. Each Opponent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63487"/>
        <c:crosses val="autoZero"/>
        <c:auto val="1"/>
        <c:lblAlgn val="ctr"/>
        <c:lblOffset val="100"/>
        <c:noMultiLvlLbl val="0"/>
      </c:catAx>
      <c:valAx>
        <c:axId val="16568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Distribution Function for HungryBox's 10 Pickup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HungryBox!$I$1:$I$11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HungryBox!$J$1:$J$11</c:f>
              <c:numCache>
                <c:formatCode>General</c:formatCode>
                <c:ptCount val="11"/>
                <c:pt idx="0">
                  <c:v>1.9004963774880813E-8</c:v>
                </c:pt>
                <c:pt idx="1">
                  <c:v>9.5350939554564777E-7</c:v>
                </c:pt>
                <c:pt idx="2">
                  <c:v>2.1631493552982328E-5</c:v>
                </c:pt>
                <c:pt idx="3">
                  <c:v>2.9277003138067256E-4</c:v>
                </c:pt>
                <c:pt idx="4">
                  <c:v>2.6259251712381663E-3</c:v>
                </c:pt>
                <c:pt idx="5">
                  <c:v>1.6392921061568914E-2</c:v>
                </c:pt>
                <c:pt idx="6">
                  <c:v>7.2805019606267368E-2</c:v>
                </c:pt>
                <c:pt idx="7">
                  <c:v>0.2313120488223093</c:v>
                </c:pt>
                <c:pt idx="8">
                  <c:v>0.52358869367112026</c:v>
                </c:pt>
                <c:pt idx="9">
                  <c:v>0.8429600176282035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F-4F78-9B7D-F163A189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792207"/>
        <c:axId val="1026788847"/>
      </c:barChart>
      <c:catAx>
        <c:axId val="102679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8847"/>
        <c:crosses val="autoZero"/>
        <c:auto val="1"/>
        <c:lblAlgn val="ctr"/>
        <c:lblOffset val="100"/>
        <c:noMultiLvlLbl val="0"/>
      </c:catAx>
      <c:valAx>
        <c:axId val="10267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  <a:r>
                  <a:rPr lang="en-US" baseline="0"/>
                  <a:t> (F(y))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Density Function of 10 Pickup Game CDF (Standard Binomial)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HungryBox!$I$1:$I$11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HungryBox!$K$1:$K$11</c:f>
              <c:numCache>
                <c:formatCode>General</c:formatCode>
                <c:ptCount val="11"/>
                <c:pt idx="0">
                  <c:v>1.9004963774880813E-8</c:v>
                </c:pt>
                <c:pt idx="1">
                  <c:v>9.3450443177076694E-7</c:v>
                </c:pt>
                <c:pt idx="2">
                  <c:v>2.0677984157436679E-5</c:v>
                </c:pt>
                <c:pt idx="3">
                  <c:v>2.7113853782769024E-4</c:v>
                </c:pt>
                <c:pt idx="4">
                  <c:v>2.3331551398574936E-3</c:v>
                </c:pt>
                <c:pt idx="5">
                  <c:v>1.3766995890330747E-2</c:v>
                </c:pt>
                <c:pt idx="6">
                  <c:v>5.6412098544698454E-2</c:v>
                </c:pt>
                <c:pt idx="7">
                  <c:v>0.15850702921604193</c:v>
                </c:pt>
                <c:pt idx="8">
                  <c:v>0.292276644848811</c:v>
                </c:pt>
                <c:pt idx="9">
                  <c:v>0.31937132395708323</c:v>
                </c:pt>
                <c:pt idx="10">
                  <c:v>0.1570399823717965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1EF-A638-00E10E73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785967"/>
        <c:axId val="1026793647"/>
      </c:barChart>
      <c:catAx>
        <c:axId val="102678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3647"/>
        <c:crosses val="autoZero"/>
        <c:auto val="1"/>
        <c:lblAlgn val="ctr"/>
        <c:lblOffset val="100"/>
        <c:noMultiLvlLbl val="0"/>
      </c:catAx>
      <c:valAx>
        <c:axId val="10267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Density (f(y))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0</xdr:row>
      <xdr:rowOff>133350</xdr:rowOff>
    </xdr:from>
    <xdr:to>
      <xdr:col>21</xdr:col>
      <xdr:colOff>45720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28F06-F32C-7C13-385C-5F3B152A4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22</xdr:row>
      <xdr:rowOff>152400</xdr:rowOff>
    </xdr:from>
    <xdr:to>
      <xdr:col>15</xdr:col>
      <xdr:colOff>358140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B4589-98D9-505B-9521-2428D656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9</xdr:row>
      <xdr:rowOff>110490</xdr:rowOff>
    </xdr:from>
    <xdr:to>
      <xdr:col>19</xdr:col>
      <xdr:colOff>594360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F040-0FF7-6F45-AAB9-383CEF03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1</xdr:row>
      <xdr:rowOff>179070</xdr:rowOff>
    </xdr:from>
    <xdr:to>
      <xdr:col>19</xdr:col>
      <xdr:colOff>68580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96131-CA7F-9EC1-56FD-6880E075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24</xdr:row>
      <xdr:rowOff>87630</xdr:rowOff>
    </xdr:from>
    <xdr:to>
      <xdr:col>19</xdr:col>
      <xdr:colOff>68580</xdr:colOff>
      <xdr:row>43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86D57-175E-CC19-EF25-1A5570467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44</xdr:row>
      <xdr:rowOff>57150</xdr:rowOff>
    </xdr:from>
    <xdr:to>
      <xdr:col>19</xdr:col>
      <xdr:colOff>68580</xdr:colOff>
      <xdr:row>62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429F6-F1AD-297C-5822-7EBA746A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31</xdr:row>
      <xdr:rowOff>156210</xdr:rowOff>
    </xdr:from>
    <xdr:to>
      <xdr:col>13</xdr:col>
      <xdr:colOff>320040</xdr:colOff>
      <xdr:row>46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C7F25-3E3B-CB28-6466-7A62B507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1</xdr:row>
      <xdr:rowOff>64770</xdr:rowOff>
    </xdr:from>
    <xdr:to>
      <xdr:col>19</xdr:col>
      <xdr:colOff>350520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A734C-7763-9479-5B69-EB86A742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16</xdr:row>
      <xdr:rowOff>118110</xdr:rowOff>
    </xdr:from>
    <xdr:to>
      <xdr:col>19</xdr:col>
      <xdr:colOff>358140</xdr:colOff>
      <xdr:row>31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93677-F396-E751-2F64-CC3FE49D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 Campbell" refreshedDate="45782.666352893517" createdVersion="8" refreshedVersion="8" minRefreshableVersion="3" recordCount="43" xr:uid="{B3C58B66-D1FB-499A-AB2D-E8B3F6DC242A}">
  <cacheSource type="worksheet">
    <worksheetSource ref="A1:I44" sheet="SFAT"/>
  </cacheSource>
  <cacheFields count="9">
    <cacheField name="11" numFmtId="0">
      <sharedItems containsMixedTypes="1" containsNumber="1" containsInteger="1" minValue="0" maxValue="75" count="12">
        <n v="10"/>
        <n v="9"/>
        <n v="8"/>
        <n v="7"/>
        <n v="5"/>
        <n v="4"/>
        <n v="3"/>
        <n v="2"/>
        <n v="1"/>
        <n v="0"/>
        <n v="75"/>
        <s v="win count"/>
      </sharedItems>
    </cacheField>
    <cacheField name="14" numFmtId="0">
      <sharedItems containsMixedTypes="1" containsNumber="1" containsInteger="1" minValue="0" maxValue="51"/>
    </cacheField>
    <cacheField name="25" numFmtId="0">
      <sharedItems containsMixedTypes="1" containsNumber="1" containsInteger="1" minValue="1" maxValue="126"/>
    </cacheField>
    <cacheField name="44" numFmtId="0">
      <sharedItems containsMixedTypes="1" containsNumber="1" minValue="0" maxValue="100"/>
    </cacheField>
    <cacheField name="SFAT vs. Lucky" numFmtId="0">
      <sharedItems containsBlank="1"/>
    </cacheField>
    <cacheField name="0" numFmtId="0">
      <sharedItems containsString="0" containsBlank="1" containsNumber="1" containsInteger="1" minValue="1" maxValue="4"/>
    </cacheField>
    <cacheField name="0.414442726" numFmtId="0">
      <sharedItems containsString="0" containsBlank="1" containsNumber="1" minValue="0" maxValue="15"/>
    </cacheField>
    <cacheField name="02" numFmtId="0">
      <sharedItems containsString="0" containsBlank="1" containsNumber="1" minValue="3.8591892567413631E-9" maxValue="20"/>
    </cacheField>
    <cacheField name="2.86703E-09" numFmtId="0">
      <sharedItems containsString="0" containsBlank="1" containsNumber="1" minValue="9.5976469575364923E-8" maxValue="0.99999999999999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1"/>
    <n v="11"/>
    <n v="90.909090909090907"/>
    <s v="SFAT vs. MacD"/>
    <n v="1"/>
    <n v="0.41444272590926134"/>
    <n v="1"/>
    <n v="9.5976469575364923E-8"/>
  </r>
  <r>
    <x v="1"/>
    <n v="6"/>
    <n v="15"/>
    <n v="60"/>
    <s v="SFAT vs. S2J"/>
    <n v="2"/>
    <n v="0.14772215973003375"/>
    <n v="2"/>
    <n v="1.5261285148788638E-6"/>
  </r>
  <r>
    <x v="2"/>
    <n v="10"/>
    <n v="18"/>
    <n v="44.444444444444443"/>
    <s v="SFAT vs. Westballz"/>
    <n v="3"/>
    <n v="2.2206599175103113E-2"/>
    <n v="3"/>
    <n v="1.5326574069211285E-5"/>
  </r>
  <r>
    <x v="2"/>
    <n v="0"/>
    <n v="8"/>
    <n v="100"/>
    <s v="SFAT vs. ARMY"/>
    <n v="4"/>
    <n v="1.1857892763404577E-3"/>
    <n v="4"/>
    <n v="1.0902767462870759E-4"/>
  </r>
  <r>
    <x v="3"/>
    <n v="1"/>
    <n v="8"/>
    <n v="87.5"/>
    <s v="SFAT vs. Syrox"/>
    <m/>
    <n v="1"/>
    <n v="5"/>
    <n v="5.8396855031076444E-4"/>
  </r>
  <r>
    <x v="3"/>
    <n v="0"/>
    <n v="7"/>
    <n v="100"/>
    <s v="SFAT vs. Squid"/>
    <m/>
    <n v="0.41444272590926146"/>
    <n v="6"/>
    <n v="2.4436117145356958E-3"/>
  </r>
  <r>
    <x v="4"/>
    <n v="6"/>
    <n v="11"/>
    <n v="45.454545454545453"/>
    <s v="SFAT vs. Axe"/>
    <m/>
    <n v="0.41444272590926123"/>
    <n v="7"/>
    <n v="8.1802188946488875E-3"/>
  </r>
  <r>
    <x v="4"/>
    <n v="3"/>
    <n v="8"/>
    <n v="62.5"/>
    <s v="SFAT vs. Dizzkidboogie"/>
    <m/>
    <n v="0.14772215973003375"/>
    <n v="8"/>
    <n v="2.2249539226153994E-2"/>
  </r>
  <r>
    <x v="4"/>
    <n v="1"/>
    <n v="6"/>
    <n v="83.333333333333343"/>
    <s v="SFAT vs. PewPewU"/>
    <m/>
    <n v="2.220659917510313E-2"/>
    <n v="9"/>
    <n v="4.9654943157120796E-2"/>
  </r>
  <r>
    <x v="5"/>
    <n v="4"/>
    <n v="8"/>
    <n v="50"/>
    <s v="SFAT vs. HugS"/>
    <m/>
    <n v="1.1857892763404581E-3"/>
    <n v="10"/>
    <n v="9.1423512989287151E-2"/>
  </r>
  <r>
    <x v="5"/>
    <n v="3"/>
    <n v="7"/>
    <n v="57.142857142857139"/>
    <s v="SFAT vs. The Moon"/>
    <m/>
    <m/>
    <n v="11"/>
    <n v="0.13911307518544905"/>
  </r>
  <r>
    <x v="5"/>
    <n v="1"/>
    <n v="5"/>
    <n v="80"/>
    <s v="SFAT vs. ChuDat"/>
    <m/>
    <m/>
    <n v="12"/>
    <n v="0.1746352641699688"/>
  </r>
  <r>
    <x v="5"/>
    <n v="0"/>
    <n v="4"/>
    <n v="100"/>
    <s v="SFAT vs. Shroomed"/>
    <m/>
    <m/>
    <n v="13"/>
    <n v="0.17987935067116489"/>
  </r>
  <r>
    <x v="6"/>
    <n v="4"/>
    <n v="7"/>
    <n v="42.857142857142854"/>
    <s v="SFAT vs. Mew2King"/>
    <m/>
    <m/>
    <n v="14"/>
    <n v="0.15054074000019949"/>
  </r>
  <r>
    <x v="6"/>
    <n v="1"/>
    <n v="4"/>
    <n v="75"/>
    <s v="SFAT vs. Zain"/>
    <m/>
    <m/>
    <n v="15"/>
    <n v="0.10078984303756675"/>
  </r>
  <r>
    <x v="6"/>
    <n v="0"/>
    <n v="3"/>
    <n v="100"/>
    <s v="SFAT vs. Swedish Delight"/>
    <m/>
    <m/>
    <n v="16"/>
    <n v="5.2719286214502642E-2"/>
  </r>
  <r>
    <x v="7"/>
    <n v="1"/>
    <n v="3"/>
    <n v="66.666666666666657"/>
    <s v="SFAT vs. Duck"/>
    <m/>
    <m/>
    <n v="17"/>
    <n v="2.0762675791304582E-2"/>
  </r>
  <r>
    <x v="7"/>
    <n v="1"/>
    <n v="3"/>
    <n v="66.666666666666657"/>
    <s v="SFAT vs. Santiago"/>
    <m/>
    <m/>
    <n v="18"/>
    <n v="5.7920833535457534E-3"/>
  </r>
  <r>
    <x v="7"/>
    <n v="0"/>
    <n v="2"/>
    <n v="100"/>
    <s v="SFAT vs. Amsah"/>
    <m/>
    <m/>
    <n v="19"/>
    <n v="1.0205021613621274E-3"/>
  </r>
  <r>
    <x v="7"/>
    <n v="0"/>
    <n v="2"/>
    <n v="100"/>
    <s v="SFAT vs. Chillin"/>
    <m/>
    <m/>
    <n v="20"/>
    <n v="8.5405662167472207E-5"/>
  </r>
  <r>
    <x v="7"/>
    <n v="0"/>
    <n v="2"/>
    <n v="100"/>
    <s v="SFAT vs. n0ne"/>
    <m/>
    <m/>
    <m/>
    <n v="0.99999999999999989"/>
  </r>
  <r>
    <x v="7"/>
    <n v="0"/>
    <n v="2"/>
    <n v="100"/>
    <s v="SFAT vs. Nintendude"/>
    <m/>
    <m/>
    <m/>
    <m/>
  </r>
  <r>
    <x v="7"/>
    <n v="0"/>
    <n v="2"/>
    <n v="100"/>
    <s v="SFAT vs. Professor Pro"/>
    <m/>
    <m/>
    <m/>
    <m/>
  </r>
  <r>
    <x v="8"/>
    <n v="6"/>
    <n v="7"/>
    <n v="14.285714285714285"/>
    <s v="SFAT vs. Hungrybox"/>
    <m/>
    <m/>
    <m/>
    <m/>
  </r>
  <r>
    <x v="8"/>
    <n v="4"/>
    <n v="5"/>
    <n v="20"/>
    <s v="SFAT vs. Leffen"/>
    <m/>
    <m/>
    <m/>
    <m/>
  </r>
  <r>
    <x v="8"/>
    <n v="3"/>
    <n v="4"/>
    <n v="25"/>
    <s v="SFAT vs. Druggedfox"/>
    <m/>
    <m/>
    <m/>
    <m/>
  </r>
  <r>
    <x v="8"/>
    <n v="2"/>
    <n v="3"/>
    <n v="33.333333333333329"/>
    <s v="SFAT vs. MikeHaze"/>
    <m/>
    <n v="0"/>
    <n v="0.13265546508012172"/>
    <m/>
  </r>
  <r>
    <x v="8"/>
    <n v="2"/>
    <n v="3"/>
    <n v="33.333333333333329"/>
    <s v="SFAT vs. Plup"/>
    <m/>
    <n v="1"/>
    <n v="0.26796403946184583"/>
    <m/>
  </r>
  <r>
    <x v="8"/>
    <n v="1"/>
    <n v="2"/>
    <n v="50"/>
    <s v="SFAT vs. Captain Faceroll"/>
    <m/>
    <n v="2"/>
    <n v="0.27064367985646437"/>
    <m/>
  </r>
  <r>
    <x v="8"/>
    <n v="1"/>
    <n v="2"/>
    <n v="50"/>
    <s v="SFAT vs. Ice"/>
    <m/>
    <n v="3"/>
    <n v="0.18223341110335264"/>
    <m/>
  </r>
  <r>
    <x v="8"/>
    <n v="0"/>
    <n v="1"/>
    <n v="100"/>
    <s v="SFAT vs. Android"/>
    <m/>
    <n v="4"/>
    <n v="9.2027872607193126E-2"/>
    <m/>
  </r>
  <r>
    <x v="8"/>
    <n v="0"/>
    <n v="1"/>
    <n v="100"/>
    <s v="SFAT vs. Crush"/>
    <m/>
    <n v="5"/>
    <n v="3.7179260533305995E-2"/>
    <m/>
  </r>
  <r>
    <x v="8"/>
    <n v="0"/>
    <n v="1"/>
    <n v="100"/>
    <s v="SFAT vs. Fiction"/>
    <m/>
    <n v="6"/>
    <n v="1.2517017712879686E-2"/>
    <m/>
  </r>
  <r>
    <x v="8"/>
    <n v="0"/>
    <n v="1"/>
    <n v="100"/>
    <s v="SFAT vs. Hax$"/>
    <m/>
    <n v="7"/>
    <n v="3.6120536828595667E-3"/>
    <m/>
  </r>
  <r>
    <x v="8"/>
    <n v="0"/>
    <n v="1"/>
    <n v="100"/>
    <s v="SFAT vs. KirbyKaze"/>
    <m/>
    <n v="8"/>
    <n v="9.1204355492204188E-4"/>
    <m/>
  </r>
  <r>
    <x v="8"/>
    <n v="0"/>
    <n v="1"/>
    <n v="100"/>
    <s v="SFAT vs. Laudandus"/>
    <m/>
    <n v="9"/>
    <n v="2.0470310899361357E-4"/>
    <m/>
  </r>
  <r>
    <x v="8"/>
    <n v="0"/>
    <n v="1"/>
    <n v="100"/>
    <s v="SFAT vs. Prince Abu"/>
    <m/>
    <n v="10"/>
    <n v="4.1350028016709967E-5"/>
    <m/>
  </r>
  <r>
    <x v="9"/>
    <n v="4"/>
    <n v="4"/>
    <n v="0"/>
    <s v="SFAT vs. Wizzrobe"/>
    <m/>
    <n v="11"/>
    <n v="7.5933687812503695E-6"/>
    <m/>
  </r>
  <r>
    <x v="9"/>
    <n v="1"/>
    <n v="1"/>
    <n v="0"/>
    <s v="SFAT vs. Cactuar"/>
    <m/>
    <n v="12"/>
    <n v="1.2782170781771468E-6"/>
    <m/>
  </r>
  <r>
    <x v="9"/>
    <n v="1"/>
    <n v="1"/>
    <n v="0"/>
    <s v="SFAT vs. Mango"/>
    <m/>
    <n v="13"/>
    <n v="1.9861526907060287E-7"/>
    <m/>
  </r>
  <r>
    <x v="9"/>
    <n v="1"/>
    <n v="1"/>
    <n v="0"/>
    <s v="SFAT vs. Slox"/>
    <m/>
    <n v="14"/>
    <n v="2.8657345965901244E-8"/>
    <m/>
  </r>
  <r>
    <x v="10"/>
    <n v="51"/>
    <n v="126"/>
    <n v="59.523809523809526"/>
    <m/>
    <m/>
    <n v="15"/>
    <n v="3.8591892567413631E-9"/>
    <m/>
  </r>
  <r>
    <x v="11"/>
    <s v="loss count"/>
    <s v="total"/>
    <s v="win percentage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B6E7F-F260-47EA-81DD-D5EF70264995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6" firstHeaderRow="1" firstDataRow="1" firstDataCol="1"/>
  <pivotFields count="9">
    <pivotField axis="axisRow" dataField="1" showAll="0">
      <items count="13">
        <item x="9"/>
        <item x="8"/>
        <item x="7"/>
        <item x="6"/>
        <item x="5"/>
        <item x="4"/>
        <item x="3"/>
        <item x="2"/>
        <item x="1"/>
        <item x="0"/>
        <item n="11"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1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97F8-3CBA-4552-8325-5778C4C21390}">
  <dimension ref="A1:E31"/>
  <sheetViews>
    <sheetView tabSelected="1" workbookViewId="0">
      <selection activeCell="H12" sqref="H12"/>
    </sheetView>
  </sheetViews>
  <sheetFormatPr defaultRowHeight="14.4" x14ac:dyDescent="0.3"/>
  <cols>
    <col min="4" max="4" width="14.21875" customWidth="1"/>
    <col min="5" max="5" width="24.77734375" customWidth="1"/>
  </cols>
  <sheetData>
    <row r="1" spans="1:5" x14ac:dyDescent="0.3">
      <c r="A1">
        <v>5</v>
      </c>
      <c r="B1">
        <v>6</v>
      </c>
      <c r="C1">
        <f t="shared" ref="C1:C29" si="0">SUM(A1, B1)</f>
        <v>11</v>
      </c>
      <c r="D1">
        <f t="shared" ref="D1:D29" si="1">(A1/C1) * 100</f>
        <v>45.454545454545453</v>
      </c>
      <c r="E1" t="s">
        <v>87</v>
      </c>
    </row>
    <row r="2" spans="1:5" x14ac:dyDescent="0.3">
      <c r="A2">
        <v>2</v>
      </c>
      <c r="B2">
        <v>7</v>
      </c>
      <c r="C2">
        <f t="shared" si="0"/>
        <v>9</v>
      </c>
      <c r="D2">
        <f t="shared" si="1"/>
        <v>22.222222222222221</v>
      </c>
      <c r="E2" t="s">
        <v>78</v>
      </c>
    </row>
    <row r="3" spans="1:5" x14ac:dyDescent="0.3">
      <c r="A3">
        <v>4</v>
      </c>
      <c r="B3">
        <v>2</v>
      </c>
      <c r="C3">
        <f t="shared" si="0"/>
        <v>6</v>
      </c>
      <c r="D3">
        <f t="shared" si="1"/>
        <v>66.666666666666657</v>
      </c>
      <c r="E3" t="s">
        <v>79</v>
      </c>
    </row>
    <row r="4" spans="1:5" x14ac:dyDescent="0.3">
      <c r="A4">
        <v>2</v>
      </c>
      <c r="B4">
        <v>3</v>
      </c>
      <c r="C4">
        <f t="shared" si="0"/>
        <v>5</v>
      </c>
      <c r="D4">
        <f t="shared" si="1"/>
        <v>40</v>
      </c>
      <c r="E4" t="s">
        <v>81</v>
      </c>
    </row>
    <row r="5" spans="1:5" x14ac:dyDescent="0.3">
      <c r="A5">
        <v>2</v>
      </c>
      <c r="B5">
        <v>3</v>
      </c>
      <c r="C5">
        <f t="shared" si="0"/>
        <v>5</v>
      </c>
      <c r="D5">
        <f t="shared" si="1"/>
        <v>40</v>
      </c>
      <c r="E5" t="s">
        <v>91</v>
      </c>
    </row>
    <row r="6" spans="1:5" x14ac:dyDescent="0.3">
      <c r="A6">
        <v>3</v>
      </c>
      <c r="B6">
        <v>1</v>
      </c>
      <c r="C6">
        <f t="shared" si="0"/>
        <v>4</v>
      </c>
      <c r="D6">
        <f t="shared" si="1"/>
        <v>75</v>
      </c>
      <c r="E6" t="s">
        <v>94</v>
      </c>
    </row>
    <row r="7" spans="1:5" x14ac:dyDescent="0.3">
      <c r="A7">
        <v>3</v>
      </c>
      <c r="B7">
        <v>1</v>
      </c>
      <c r="C7">
        <f t="shared" si="0"/>
        <v>4</v>
      </c>
      <c r="D7">
        <f t="shared" si="1"/>
        <v>75</v>
      </c>
      <c r="E7" t="s">
        <v>99</v>
      </c>
    </row>
    <row r="8" spans="1:5" x14ac:dyDescent="0.3">
      <c r="A8">
        <v>3</v>
      </c>
      <c r="B8">
        <v>0</v>
      </c>
      <c r="C8">
        <f t="shared" si="0"/>
        <v>3</v>
      </c>
      <c r="D8">
        <f t="shared" si="1"/>
        <v>100</v>
      </c>
      <c r="E8" t="s">
        <v>82</v>
      </c>
    </row>
    <row r="9" spans="1:5" x14ac:dyDescent="0.3">
      <c r="A9">
        <v>3</v>
      </c>
      <c r="B9">
        <v>0</v>
      </c>
      <c r="C9">
        <f t="shared" si="0"/>
        <v>3</v>
      </c>
      <c r="D9">
        <f t="shared" si="1"/>
        <v>100</v>
      </c>
      <c r="E9" t="s">
        <v>105</v>
      </c>
    </row>
    <row r="10" spans="1:5" x14ac:dyDescent="0.3">
      <c r="A10">
        <v>2</v>
      </c>
      <c r="B10">
        <v>0</v>
      </c>
      <c r="C10">
        <f t="shared" si="0"/>
        <v>2</v>
      </c>
      <c r="D10">
        <f t="shared" si="1"/>
        <v>100</v>
      </c>
      <c r="E10" t="s">
        <v>88</v>
      </c>
    </row>
    <row r="11" spans="1:5" x14ac:dyDescent="0.3">
      <c r="A11">
        <v>2</v>
      </c>
      <c r="B11">
        <v>0</v>
      </c>
      <c r="C11">
        <f t="shared" si="0"/>
        <v>2</v>
      </c>
      <c r="D11">
        <f t="shared" si="1"/>
        <v>100</v>
      </c>
      <c r="E11" t="s">
        <v>98</v>
      </c>
    </row>
    <row r="12" spans="1:5" x14ac:dyDescent="0.3">
      <c r="A12">
        <v>2</v>
      </c>
      <c r="B12">
        <v>0</v>
      </c>
      <c r="C12">
        <f t="shared" si="0"/>
        <v>2</v>
      </c>
      <c r="D12">
        <f t="shared" si="1"/>
        <v>100</v>
      </c>
      <c r="E12" t="s">
        <v>101</v>
      </c>
    </row>
    <row r="13" spans="1:5" x14ac:dyDescent="0.3">
      <c r="A13">
        <v>2</v>
      </c>
      <c r="B13">
        <v>0</v>
      </c>
      <c r="C13">
        <f t="shared" si="0"/>
        <v>2</v>
      </c>
      <c r="D13">
        <f t="shared" si="1"/>
        <v>100</v>
      </c>
      <c r="E13" t="s">
        <v>103</v>
      </c>
    </row>
    <row r="14" spans="1:5" x14ac:dyDescent="0.3">
      <c r="A14">
        <v>1</v>
      </c>
      <c r="B14">
        <v>0</v>
      </c>
      <c r="C14">
        <f t="shared" si="0"/>
        <v>1</v>
      </c>
      <c r="D14">
        <f t="shared" si="1"/>
        <v>100</v>
      </c>
      <c r="E14" t="s">
        <v>80</v>
      </c>
    </row>
    <row r="15" spans="1:5" x14ac:dyDescent="0.3">
      <c r="A15">
        <v>1</v>
      </c>
      <c r="B15">
        <v>0</v>
      </c>
      <c r="C15">
        <f t="shared" si="0"/>
        <v>1</v>
      </c>
      <c r="D15">
        <f t="shared" si="1"/>
        <v>100</v>
      </c>
      <c r="E15" t="s">
        <v>83</v>
      </c>
    </row>
    <row r="16" spans="1:5" x14ac:dyDescent="0.3">
      <c r="A16">
        <v>1</v>
      </c>
      <c r="B16">
        <v>0</v>
      </c>
      <c r="C16">
        <f t="shared" si="0"/>
        <v>1</v>
      </c>
      <c r="D16">
        <f t="shared" si="1"/>
        <v>100</v>
      </c>
      <c r="E16" t="s">
        <v>84</v>
      </c>
    </row>
    <row r="17" spans="1:5" x14ac:dyDescent="0.3">
      <c r="A17">
        <v>1</v>
      </c>
      <c r="B17">
        <v>0</v>
      </c>
      <c r="C17">
        <f t="shared" si="0"/>
        <v>1</v>
      </c>
      <c r="D17">
        <f t="shared" si="1"/>
        <v>100</v>
      </c>
      <c r="E17" t="s">
        <v>85</v>
      </c>
    </row>
    <row r="18" spans="1:5" x14ac:dyDescent="0.3">
      <c r="A18">
        <v>1</v>
      </c>
      <c r="B18">
        <v>0</v>
      </c>
      <c r="C18">
        <f t="shared" si="0"/>
        <v>1</v>
      </c>
      <c r="D18">
        <f t="shared" si="1"/>
        <v>100</v>
      </c>
      <c r="E18" t="s">
        <v>86</v>
      </c>
    </row>
    <row r="19" spans="1:5" x14ac:dyDescent="0.3">
      <c r="A19">
        <v>0</v>
      </c>
      <c r="B19">
        <v>1</v>
      </c>
      <c r="C19">
        <f t="shared" si="0"/>
        <v>1</v>
      </c>
      <c r="D19">
        <f t="shared" si="1"/>
        <v>0</v>
      </c>
      <c r="E19" t="s">
        <v>89</v>
      </c>
    </row>
    <row r="20" spans="1:5" x14ac:dyDescent="0.3">
      <c r="A20">
        <v>1</v>
      </c>
      <c r="B20">
        <v>0</v>
      </c>
      <c r="C20">
        <f t="shared" si="0"/>
        <v>1</v>
      </c>
      <c r="D20">
        <f t="shared" si="1"/>
        <v>100</v>
      </c>
      <c r="E20" t="s">
        <v>90</v>
      </c>
    </row>
    <row r="21" spans="1:5" x14ac:dyDescent="0.3">
      <c r="A21">
        <v>1</v>
      </c>
      <c r="B21">
        <v>0</v>
      </c>
      <c r="C21">
        <f t="shared" si="0"/>
        <v>1</v>
      </c>
      <c r="D21">
        <f t="shared" si="1"/>
        <v>100</v>
      </c>
      <c r="E21" t="s">
        <v>92</v>
      </c>
    </row>
    <row r="22" spans="1:5" x14ac:dyDescent="0.3">
      <c r="A22">
        <v>1</v>
      </c>
      <c r="B22">
        <v>0</v>
      </c>
      <c r="C22">
        <f t="shared" si="0"/>
        <v>1</v>
      </c>
      <c r="D22">
        <f t="shared" si="1"/>
        <v>100</v>
      </c>
      <c r="E22" t="s">
        <v>93</v>
      </c>
    </row>
    <row r="23" spans="1:5" x14ac:dyDescent="0.3">
      <c r="A23">
        <v>1</v>
      </c>
      <c r="B23">
        <v>0</v>
      </c>
      <c r="C23">
        <f t="shared" si="0"/>
        <v>1</v>
      </c>
      <c r="D23">
        <f t="shared" si="1"/>
        <v>100</v>
      </c>
      <c r="E23" t="s">
        <v>95</v>
      </c>
    </row>
    <row r="24" spans="1:5" x14ac:dyDescent="0.3">
      <c r="A24">
        <v>1</v>
      </c>
      <c r="B24">
        <v>0</v>
      </c>
      <c r="C24">
        <f t="shared" si="0"/>
        <v>1</v>
      </c>
      <c r="D24">
        <f t="shared" si="1"/>
        <v>100</v>
      </c>
      <c r="E24" t="s">
        <v>96</v>
      </c>
    </row>
    <row r="25" spans="1:5" x14ac:dyDescent="0.3">
      <c r="A25">
        <v>1</v>
      </c>
      <c r="B25">
        <v>0</v>
      </c>
      <c r="C25">
        <f t="shared" si="0"/>
        <v>1</v>
      </c>
      <c r="D25">
        <f t="shared" si="1"/>
        <v>100</v>
      </c>
      <c r="E25" t="s">
        <v>97</v>
      </c>
    </row>
    <row r="26" spans="1:5" x14ac:dyDescent="0.3">
      <c r="A26">
        <v>1</v>
      </c>
      <c r="B26">
        <v>0</v>
      </c>
      <c r="C26">
        <f t="shared" si="0"/>
        <v>1</v>
      </c>
      <c r="D26">
        <f t="shared" si="1"/>
        <v>100</v>
      </c>
      <c r="E26" t="s">
        <v>100</v>
      </c>
    </row>
    <row r="27" spans="1:5" x14ac:dyDescent="0.3">
      <c r="A27">
        <v>1</v>
      </c>
      <c r="B27">
        <v>0</v>
      </c>
      <c r="C27">
        <f t="shared" si="0"/>
        <v>1</v>
      </c>
      <c r="D27">
        <f t="shared" si="1"/>
        <v>100</v>
      </c>
      <c r="E27" t="s">
        <v>70</v>
      </c>
    </row>
    <row r="28" spans="1:5" x14ac:dyDescent="0.3">
      <c r="A28">
        <v>1</v>
      </c>
      <c r="B28">
        <v>0</v>
      </c>
      <c r="C28">
        <f t="shared" si="0"/>
        <v>1</v>
      </c>
      <c r="D28">
        <f t="shared" si="1"/>
        <v>100</v>
      </c>
      <c r="E28" t="s">
        <v>102</v>
      </c>
    </row>
    <row r="29" spans="1:5" x14ac:dyDescent="0.3">
      <c r="A29">
        <v>1</v>
      </c>
      <c r="B29">
        <v>0</v>
      </c>
      <c r="C29">
        <f t="shared" si="0"/>
        <v>1</v>
      </c>
      <c r="D29">
        <f t="shared" si="1"/>
        <v>100</v>
      </c>
      <c r="E29" t="s">
        <v>104</v>
      </c>
    </row>
    <row r="30" spans="1:5" x14ac:dyDescent="0.3">
      <c r="A30">
        <f>SUM(A1:A29)</f>
        <v>50</v>
      </c>
      <c r="B30">
        <f>SUM(B1:B29)</f>
        <v>24</v>
      </c>
      <c r="C30">
        <f>SUM(C1:C29)</f>
        <v>74</v>
      </c>
      <c r="D30">
        <f t="shared" ref="D30" si="2">(A30/C30) * 100</f>
        <v>67.567567567567565</v>
      </c>
    </row>
    <row r="31" spans="1:5" x14ac:dyDescent="0.3">
      <c r="A31" t="s">
        <v>0</v>
      </c>
      <c r="B31" t="s">
        <v>1</v>
      </c>
      <c r="C31" t="s">
        <v>2</v>
      </c>
      <c r="D31" t="s">
        <v>42</v>
      </c>
    </row>
  </sheetData>
  <sortState xmlns:xlrd2="http://schemas.microsoft.com/office/spreadsheetml/2017/richdata2" ref="A1:E29">
    <sortCondition descending="1" ref="C1:C2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ADBD-9294-4294-B00A-6EF3A84EC95D}">
  <dimension ref="A1:I48"/>
  <sheetViews>
    <sheetView topLeftCell="A32" workbookViewId="0">
      <selection activeCell="C47" sqref="C47"/>
    </sheetView>
  </sheetViews>
  <sheetFormatPr defaultRowHeight="14.4" x14ac:dyDescent="0.3"/>
  <cols>
    <col min="4" max="4" width="15.33203125" customWidth="1"/>
    <col min="5" max="5" width="24" customWidth="1"/>
    <col min="9" max="9" width="12" bestFit="1" customWidth="1"/>
  </cols>
  <sheetData>
    <row r="1" spans="1:9" x14ac:dyDescent="0.3">
      <c r="A1">
        <v>11</v>
      </c>
      <c r="B1">
        <v>14</v>
      </c>
      <c r="C1">
        <v>25</v>
      </c>
      <c r="D1">
        <f>(A1/C1) * 100</f>
        <v>44</v>
      </c>
      <c r="E1" t="s">
        <v>358</v>
      </c>
      <c r="F1">
        <v>0</v>
      </c>
      <c r="G1">
        <f>(COMBIN(25,H1) * COMBIN(128-25, 4-H1))/COMBIN(128,4)</f>
        <v>0.41444272590926134</v>
      </c>
      <c r="H1">
        <v>0</v>
      </c>
      <c r="I1">
        <f>_xlfn.BINOM.DIST(0, 20, 0.626, FALSE)</f>
        <v>2.8670287237369359E-9</v>
      </c>
    </row>
    <row r="2" spans="1:9" x14ac:dyDescent="0.3">
      <c r="A2">
        <v>10</v>
      </c>
      <c r="B2">
        <v>1</v>
      </c>
      <c r="C2">
        <v>11</v>
      </c>
      <c r="D2">
        <f>(A2/C2) * 100</f>
        <v>90.909090909090907</v>
      </c>
      <c r="E2" t="s">
        <v>359</v>
      </c>
      <c r="F2">
        <v>1</v>
      </c>
      <c r="G2">
        <f t="shared" ref="G2:G6" si="0">(COMBIN(25,H2) * COMBIN(128-25, 4-H2))/COMBIN(128,4)</f>
        <v>0.41444272590926134</v>
      </c>
      <c r="H2">
        <v>1</v>
      </c>
      <c r="I2">
        <f>_xlfn.BINOM.DIST(1, 20, 0.626, FALSE)</f>
        <v>9.5976469575364923E-8</v>
      </c>
    </row>
    <row r="3" spans="1:9" x14ac:dyDescent="0.3">
      <c r="A3">
        <v>9</v>
      </c>
      <c r="B3">
        <v>6</v>
      </c>
      <c r="C3">
        <v>15</v>
      </c>
      <c r="D3">
        <f>(A3/C3) * 100</f>
        <v>60</v>
      </c>
      <c r="E3" t="s">
        <v>370</v>
      </c>
      <c r="F3">
        <v>2</v>
      </c>
      <c r="G3">
        <f t="shared" si="0"/>
        <v>0.14772215973003375</v>
      </c>
      <c r="H3">
        <v>2</v>
      </c>
      <c r="I3">
        <f>_xlfn.BINOM.DIST(2, 20, 0.626, FALSE)</f>
        <v>1.5261285148788638E-6</v>
      </c>
    </row>
    <row r="4" spans="1:9" x14ac:dyDescent="0.3">
      <c r="A4">
        <v>8</v>
      </c>
      <c r="B4">
        <v>10</v>
      </c>
      <c r="C4">
        <v>18</v>
      </c>
      <c r="D4">
        <f>(A4/C4) * 100</f>
        <v>44.444444444444443</v>
      </c>
      <c r="E4" t="s">
        <v>377</v>
      </c>
      <c r="F4">
        <v>3</v>
      </c>
      <c r="G4">
        <f t="shared" si="0"/>
        <v>2.2206599175103113E-2</v>
      </c>
      <c r="H4">
        <v>3</v>
      </c>
      <c r="I4">
        <f>_xlfn.BINOM.DIST(3, 20, 0.626, FALSE)</f>
        <v>1.5326574069211285E-5</v>
      </c>
    </row>
    <row r="5" spans="1:9" x14ac:dyDescent="0.3">
      <c r="A5">
        <v>8</v>
      </c>
      <c r="B5">
        <v>0</v>
      </c>
      <c r="C5">
        <v>8</v>
      </c>
      <c r="D5">
        <f>(A5/C5) * 100</f>
        <v>100</v>
      </c>
      <c r="E5" t="s">
        <v>340</v>
      </c>
      <c r="F5">
        <v>4</v>
      </c>
      <c r="G5">
        <f t="shared" si="0"/>
        <v>1.1857892763404577E-3</v>
      </c>
      <c r="H5">
        <v>4</v>
      </c>
      <c r="I5">
        <f>_xlfn.BINOM.DIST(4, 20, 0.626, FALSE)</f>
        <v>1.0902767462870759E-4</v>
      </c>
    </row>
    <row r="6" spans="1:9" x14ac:dyDescent="0.3">
      <c r="A6">
        <v>7</v>
      </c>
      <c r="B6">
        <v>1</v>
      </c>
      <c r="C6">
        <v>8</v>
      </c>
      <c r="D6">
        <f>(A6/C6) * 100</f>
        <v>87.5</v>
      </c>
      <c r="E6" t="s">
        <v>376</v>
      </c>
      <c r="G6">
        <f>SUM(G1:G5)</f>
        <v>1</v>
      </c>
      <c r="H6">
        <v>5</v>
      </c>
      <c r="I6">
        <f>_xlfn.BINOM.DIST(5, 20, 0.626, FALSE)</f>
        <v>5.8396855031076444E-4</v>
      </c>
    </row>
    <row r="7" spans="1:9" x14ac:dyDescent="0.3">
      <c r="A7">
        <v>7</v>
      </c>
      <c r="B7">
        <v>0</v>
      </c>
      <c r="C7">
        <v>7</v>
      </c>
      <c r="D7">
        <f>(A7/C7) * 100</f>
        <v>100</v>
      </c>
      <c r="E7" t="s">
        <v>374</v>
      </c>
      <c r="G7">
        <f>_xlfn.HYPGEOM.DIST(H1,4,25,128,FALSE)</f>
        <v>0.41444272590926146</v>
      </c>
      <c r="H7">
        <v>6</v>
      </c>
      <c r="I7">
        <f>_xlfn.BINOM.DIST(6, 20, 0.626, FALSE)</f>
        <v>2.4436117145356958E-3</v>
      </c>
    </row>
    <row r="8" spans="1:9" x14ac:dyDescent="0.3">
      <c r="A8">
        <v>5</v>
      </c>
      <c r="B8">
        <v>6</v>
      </c>
      <c r="C8">
        <v>11</v>
      </c>
      <c r="D8">
        <f>(A8/C8) * 100</f>
        <v>45.454545454545453</v>
      </c>
      <c r="E8" t="s">
        <v>341</v>
      </c>
      <c r="G8">
        <f t="shared" ref="G8:G11" si="1">_xlfn.HYPGEOM.DIST(H2,4,25,128,FALSE)</f>
        <v>0.41444272590926123</v>
      </c>
      <c r="H8">
        <v>7</v>
      </c>
      <c r="I8">
        <f>_xlfn.BINOM.DIST(7, 20, 0.626, FALSE)</f>
        <v>8.1802188946488875E-3</v>
      </c>
    </row>
    <row r="9" spans="1:9" x14ac:dyDescent="0.3">
      <c r="A9">
        <v>5</v>
      </c>
      <c r="B9">
        <v>3</v>
      </c>
      <c r="C9">
        <v>8</v>
      </c>
      <c r="D9">
        <f>(A9/C9) * 100</f>
        <v>62.5</v>
      </c>
      <c r="E9" t="s">
        <v>347</v>
      </c>
      <c r="G9">
        <f t="shared" si="1"/>
        <v>0.14772215973003375</v>
      </c>
      <c r="H9">
        <v>8</v>
      </c>
      <c r="I9">
        <f>_xlfn.BINOM.DIST(8, 20, 0.626, FALSE)</f>
        <v>2.2249539226153994E-2</v>
      </c>
    </row>
    <row r="10" spans="1:9" x14ac:dyDescent="0.3">
      <c r="A10">
        <v>5</v>
      </c>
      <c r="B10">
        <v>1</v>
      </c>
      <c r="C10">
        <v>6</v>
      </c>
      <c r="D10">
        <f>(A10/C10) * 100</f>
        <v>83.333333333333343</v>
      </c>
      <c r="E10" t="s">
        <v>366</v>
      </c>
      <c r="G10">
        <f t="shared" si="1"/>
        <v>2.220659917510313E-2</v>
      </c>
      <c r="H10">
        <v>9</v>
      </c>
      <c r="I10">
        <f>_xlfn.BINOM.DIST(9, 20, 0.626, FALSE)</f>
        <v>4.9654943157120796E-2</v>
      </c>
    </row>
    <row r="11" spans="1:9" x14ac:dyDescent="0.3">
      <c r="A11">
        <v>4</v>
      </c>
      <c r="B11">
        <v>4</v>
      </c>
      <c r="C11">
        <v>8</v>
      </c>
      <c r="D11">
        <f>(A11/C11) * 100</f>
        <v>50</v>
      </c>
      <c r="E11" t="s">
        <v>352</v>
      </c>
      <c r="G11">
        <f t="shared" si="1"/>
        <v>1.1857892763404581E-3</v>
      </c>
      <c r="H11">
        <v>10</v>
      </c>
      <c r="I11">
        <f>_xlfn.BINOM.DIST(10, 20, 0.626, FALSE)</f>
        <v>9.1423512989287151E-2</v>
      </c>
    </row>
    <row r="12" spans="1:9" x14ac:dyDescent="0.3">
      <c r="A12">
        <v>4</v>
      </c>
      <c r="B12">
        <v>3</v>
      </c>
      <c r="C12">
        <v>7</v>
      </c>
      <c r="D12">
        <f>(A12/C12) * 100</f>
        <v>57.142857142857139</v>
      </c>
      <c r="E12" t="s">
        <v>363</v>
      </c>
      <c r="H12">
        <v>11</v>
      </c>
      <c r="I12">
        <f>_xlfn.BINOM.DIST(11, 20, 0.626, FALSE)</f>
        <v>0.13911307518544905</v>
      </c>
    </row>
    <row r="13" spans="1:9" x14ac:dyDescent="0.3">
      <c r="A13">
        <v>4</v>
      </c>
      <c r="B13">
        <v>1</v>
      </c>
      <c r="C13">
        <v>5</v>
      </c>
      <c r="D13">
        <f>(A13/C13) * 100</f>
        <v>80</v>
      </c>
      <c r="E13" t="s">
        <v>345</v>
      </c>
      <c r="H13">
        <v>12</v>
      </c>
      <c r="I13">
        <f>_xlfn.BINOM.DIST(12, 20, 0.626, FALSE)</f>
        <v>0.1746352641699688</v>
      </c>
    </row>
    <row r="14" spans="1:9" x14ac:dyDescent="0.3">
      <c r="A14">
        <v>4</v>
      </c>
      <c r="B14">
        <v>0</v>
      </c>
      <c r="C14">
        <v>4</v>
      </c>
      <c r="D14">
        <f>(A14/C14) * 100</f>
        <v>100</v>
      </c>
      <c r="E14" t="s">
        <v>372</v>
      </c>
      <c r="H14">
        <v>13</v>
      </c>
      <c r="I14">
        <f>_xlfn.BINOM.DIST(13, 20, 0.626, FALSE)</f>
        <v>0.17987935067116489</v>
      </c>
    </row>
    <row r="15" spans="1:9" x14ac:dyDescent="0.3">
      <c r="A15">
        <v>3</v>
      </c>
      <c r="B15">
        <v>4</v>
      </c>
      <c r="C15">
        <v>7</v>
      </c>
      <c r="D15">
        <f>(A15/C15) * 100</f>
        <v>42.857142857142854</v>
      </c>
      <c r="E15" t="s">
        <v>361</v>
      </c>
      <c r="H15">
        <v>14</v>
      </c>
      <c r="I15">
        <f>_xlfn.BINOM.DIST(14, 20, 0.626, FALSE)</f>
        <v>0.15054074000019949</v>
      </c>
    </row>
    <row r="16" spans="1:9" x14ac:dyDescent="0.3">
      <c r="A16">
        <v>3</v>
      </c>
      <c r="B16">
        <v>1</v>
      </c>
      <c r="C16">
        <v>4</v>
      </c>
      <c r="D16">
        <f>(A16/C16) * 100</f>
        <v>75</v>
      </c>
      <c r="E16" t="s">
        <v>379</v>
      </c>
      <c r="H16">
        <v>15</v>
      </c>
      <c r="I16">
        <f>_xlfn.BINOM.DIST(15, 20, 0.626, FALSE)</f>
        <v>0.10078984303756675</v>
      </c>
    </row>
    <row r="17" spans="1:9" x14ac:dyDescent="0.3">
      <c r="A17">
        <v>3</v>
      </c>
      <c r="B17">
        <v>0</v>
      </c>
      <c r="C17">
        <v>3</v>
      </c>
      <c r="D17">
        <f>(A17/C17) * 100</f>
        <v>100</v>
      </c>
      <c r="E17" t="s">
        <v>375</v>
      </c>
      <c r="H17">
        <v>16</v>
      </c>
      <c r="I17">
        <f>_xlfn.BINOM.DIST(16, 20, 0.626, FALSE)</f>
        <v>5.2719286214502642E-2</v>
      </c>
    </row>
    <row r="18" spans="1:9" x14ac:dyDescent="0.3">
      <c r="A18">
        <v>2</v>
      </c>
      <c r="B18">
        <v>1</v>
      </c>
      <c r="C18">
        <v>3</v>
      </c>
      <c r="D18">
        <f>(A18/C18) * 100</f>
        <v>66.666666666666657</v>
      </c>
      <c r="E18" t="s">
        <v>349</v>
      </c>
      <c r="H18">
        <v>17</v>
      </c>
      <c r="I18">
        <f>_xlfn.BINOM.DIST(17, 20, 0.626, FALSE)</f>
        <v>2.0762675791304582E-2</v>
      </c>
    </row>
    <row r="19" spans="1:9" x14ac:dyDescent="0.3">
      <c r="A19">
        <v>2</v>
      </c>
      <c r="B19">
        <v>1</v>
      </c>
      <c r="C19">
        <v>3</v>
      </c>
      <c r="D19">
        <f>(A19/C19) * 100</f>
        <v>66.666666666666657</v>
      </c>
      <c r="E19" t="s">
        <v>371</v>
      </c>
      <c r="H19">
        <v>18</v>
      </c>
      <c r="I19">
        <f>_xlfn.BINOM.DIST(18, 20, 0.626, FALSE)</f>
        <v>5.7920833535457534E-3</v>
      </c>
    </row>
    <row r="20" spans="1:9" x14ac:dyDescent="0.3">
      <c r="A20">
        <v>2</v>
      </c>
      <c r="B20">
        <v>0</v>
      </c>
      <c r="C20">
        <v>2</v>
      </c>
      <c r="D20">
        <f>(A20/C20) * 100</f>
        <v>100</v>
      </c>
      <c r="E20" t="s">
        <v>338</v>
      </c>
      <c r="H20">
        <v>19</v>
      </c>
      <c r="I20">
        <f>_xlfn.BINOM.DIST(19, 20, 0.626, FALSE)</f>
        <v>1.0205021613621274E-3</v>
      </c>
    </row>
    <row r="21" spans="1:9" x14ac:dyDescent="0.3">
      <c r="A21">
        <v>2</v>
      </c>
      <c r="B21">
        <v>0</v>
      </c>
      <c r="C21">
        <v>2</v>
      </c>
      <c r="D21">
        <f>(A21/C21) * 100</f>
        <v>100</v>
      </c>
      <c r="E21" t="s">
        <v>344</v>
      </c>
      <c r="H21">
        <v>20</v>
      </c>
      <c r="I21">
        <f>_xlfn.BINOM.DIST(20, 20, 0.626, FALSE)</f>
        <v>8.5405662167472207E-5</v>
      </c>
    </row>
    <row r="22" spans="1:9" x14ac:dyDescent="0.3">
      <c r="A22">
        <v>2</v>
      </c>
      <c r="B22">
        <v>0</v>
      </c>
      <c r="C22">
        <v>2</v>
      </c>
      <c r="D22">
        <f>(A22/C22) * 100</f>
        <v>100</v>
      </c>
      <c r="E22" t="s">
        <v>364</v>
      </c>
      <c r="I22">
        <f>SUM(I1:I21)</f>
        <v>0.99999999999999989</v>
      </c>
    </row>
    <row r="23" spans="1:9" x14ac:dyDescent="0.3">
      <c r="A23">
        <v>2</v>
      </c>
      <c r="B23">
        <v>0</v>
      </c>
      <c r="C23">
        <v>2</v>
      </c>
      <c r="D23">
        <f>(A23/C23) * 100</f>
        <v>100</v>
      </c>
      <c r="E23" t="s">
        <v>365</v>
      </c>
    </row>
    <row r="24" spans="1:9" x14ac:dyDescent="0.3">
      <c r="A24">
        <v>2</v>
      </c>
      <c r="B24">
        <v>0</v>
      </c>
      <c r="C24">
        <v>2</v>
      </c>
      <c r="D24">
        <f>(A24/C24) * 100</f>
        <v>100</v>
      </c>
      <c r="E24" t="s">
        <v>369</v>
      </c>
    </row>
    <row r="25" spans="1:9" x14ac:dyDescent="0.3">
      <c r="A25">
        <v>1</v>
      </c>
      <c r="B25">
        <v>6</v>
      </c>
      <c r="C25">
        <v>7</v>
      </c>
      <c r="D25">
        <f>(A25/C25) * 100</f>
        <v>14.285714285714285</v>
      </c>
      <c r="E25" t="s">
        <v>353</v>
      </c>
    </row>
    <row r="26" spans="1:9" x14ac:dyDescent="0.3">
      <c r="A26">
        <v>1</v>
      </c>
      <c r="B26">
        <v>4</v>
      </c>
      <c r="C26">
        <v>5</v>
      </c>
      <c r="D26">
        <f>(A26/C26) * 100</f>
        <v>20</v>
      </c>
      <c r="E26" t="s">
        <v>357</v>
      </c>
    </row>
    <row r="27" spans="1:9" x14ac:dyDescent="0.3">
      <c r="A27">
        <v>1</v>
      </c>
      <c r="B27">
        <v>3</v>
      </c>
      <c r="C27">
        <v>4</v>
      </c>
      <c r="D27">
        <f>(A27/C27) * 100</f>
        <v>25</v>
      </c>
      <c r="E27" t="s">
        <v>348</v>
      </c>
    </row>
    <row r="28" spans="1:9" x14ac:dyDescent="0.3">
      <c r="A28">
        <v>1</v>
      </c>
      <c r="B28">
        <v>2</v>
      </c>
      <c r="C28">
        <v>3</v>
      </c>
      <c r="D28">
        <f>(A28/C28) * 100</f>
        <v>33.333333333333329</v>
      </c>
      <c r="E28" t="s">
        <v>362</v>
      </c>
      <c r="G28">
        <v>0</v>
      </c>
      <c r="H28">
        <f>_xlfn.POISSON.DIST(G28,2.02,FALSE)</f>
        <v>0.13265546508012172</v>
      </c>
    </row>
    <row r="29" spans="1:9" x14ac:dyDescent="0.3">
      <c r="A29">
        <v>1</v>
      </c>
      <c r="B29">
        <v>2</v>
      </c>
      <c r="C29">
        <v>3</v>
      </c>
      <c r="D29">
        <f>(A29/C29) * 100</f>
        <v>33.333333333333329</v>
      </c>
      <c r="E29" t="s">
        <v>367</v>
      </c>
      <c r="G29">
        <v>1</v>
      </c>
      <c r="H29">
        <f t="shared" ref="H29:H43" si="2">_xlfn.POISSON.DIST(G29,2.02,FALSE)</f>
        <v>0.26796403946184583</v>
      </c>
    </row>
    <row r="30" spans="1:9" x14ac:dyDescent="0.3">
      <c r="A30">
        <v>1</v>
      </c>
      <c r="B30">
        <v>1</v>
      </c>
      <c r="C30">
        <v>2</v>
      </c>
      <c r="D30">
        <f>(A30/C30) * 100</f>
        <v>50</v>
      </c>
      <c r="E30" t="s">
        <v>343</v>
      </c>
      <c r="G30">
        <v>2</v>
      </c>
      <c r="H30">
        <f t="shared" si="2"/>
        <v>0.27064367985646437</v>
      </c>
    </row>
    <row r="31" spans="1:9" x14ac:dyDescent="0.3">
      <c r="A31">
        <v>1</v>
      </c>
      <c r="B31">
        <v>1</v>
      </c>
      <c r="C31">
        <v>2</v>
      </c>
      <c r="D31">
        <f>(A31/C31) * 100</f>
        <v>50</v>
      </c>
      <c r="E31" t="s">
        <v>354</v>
      </c>
      <c r="G31">
        <v>3</v>
      </c>
      <c r="H31">
        <f t="shared" si="2"/>
        <v>0.18223341110335264</v>
      </c>
    </row>
    <row r="32" spans="1:9" x14ac:dyDescent="0.3">
      <c r="A32">
        <v>1</v>
      </c>
      <c r="B32">
        <v>0</v>
      </c>
      <c r="C32">
        <v>1</v>
      </c>
      <c r="D32">
        <f>(A32/C32) * 100</f>
        <v>100</v>
      </c>
      <c r="E32" t="s">
        <v>339</v>
      </c>
      <c r="G32">
        <v>4</v>
      </c>
      <c r="H32">
        <f t="shared" si="2"/>
        <v>9.2027872607193126E-2</v>
      </c>
    </row>
    <row r="33" spans="1:8" x14ac:dyDescent="0.3">
      <c r="A33">
        <v>1</v>
      </c>
      <c r="B33">
        <v>0</v>
      </c>
      <c r="C33">
        <v>1</v>
      </c>
      <c r="D33">
        <f>(A33/C33) * 100</f>
        <v>100</v>
      </c>
      <c r="E33" t="s">
        <v>346</v>
      </c>
      <c r="G33">
        <v>5</v>
      </c>
      <c r="H33">
        <f t="shared" si="2"/>
        <v>3.7179260533305995E-2</v>
      </c>
    </row>
    <row r="34" spans="1:8" x14ac:dyDescent="0.3">
      <c r="A34">
        <v>1</v>
      </c>
      <c r="B34">
        <v>0</v>
      </c>
      <c r="C34">
        <v>1</v>
      </c>
      <c r="D34">
        <f>(A34/C34) * 100</f>
        <v>100</v>
      </c>
      <c r="E34" t="s">
        <v>350</v>
      </c>
      <c r="G34">
        <v>6</v>
      </c>
      <c r="H34">
        <f t="shared" si="2"/>
        <v>1.2517017712879686E-2</v>
      </c>
    </row>
    <row r="35" spans="1:8" x14ac:dyDescent="0.3">
      <c r="A35">
        <v>1</v>
      </c>
      <c r="B35">
        <v>0</v>
      </c>
      <c r="C35">
        <v>1</v>
      </c>
      <c r="D35">
        <f>(A35/C35) * 100</f>
        <v>100</v>
      </c>
      <c r="E35" t="s">
        <v>351</v>
      </c>
      <c r="G35">
        <v>7</v>
      </c>
      <c r="H35">
        <f t="shared" si="2"/>
        <v>3.6120536828595667E-3</v>
      </c>
    </row>
    <row r="36" spans="1:8" x14ac:dyDescent="0.3">
      <c r="A36">
        <v>1</v>
      </c>
      <c r="B36">
        <v>0</v>
      </c>
      <c r="C36">
        <v>1</v>
      </c>
      <c r="D36">
        <f>(A36/C36) * 100</f>
        <v>100</v>
      </c>
      <c r="E36" t="s">
        <v>355</v>
      </c>
      <c r="G36">
        <v>8</v>
      </c>
      <c r="H36">
        <f t="shared" si="2"/>
        <v>9.1204355492204188E-4</v>
      </c>
    </row>
    <row r="37" spans="1:8" x14ac:dyDescent="0.3">
      <c r="A37">
        <v>1</v>
      </c>
      <c r="B37">
        <v>0</v>
      </c>
      <c r="C37">
        <v>1</v>
      </c>
      <c r="D37">
        <f>(A37/C37) * 100</f>
        <v>100</v>
      </c>
      <c r="E37" t="s">
        <v>356</v>
      </c>
      <c r="G37">
        <v>9</v>
      </c>
      <c r="H37">
        <f t="shared" si="2"/>
        <v>2.0470310899361357E-4</v>
      </c>
    </row>
    <row r="38" spans="1:8" x14ac:dyDescent="0.3">
      <c r="A38">
        <v>1</v>
      </c>
      <c r="B38">
        <v>0</v>
      </c>
      <c r="C38">
        <v>1</v>
      </c>
      <c r="D38">
        <f>(A38/C38) * 100</f>
        <v>100</v>
      </c>
      <c r="E38" t="s">
        <v>368</v>
      </c>
      <c r="G38">
        <v>10</v>
      </c>
      <c r="H38">
        <f t="shared" si="2"/>
        <v>4.1350028016709967E-5</v>
      </c>
    </row>
    <row r="39" spans="1:8" x14ac:dyDescent="0.3">
      <c r="A39">
        <v>0</v>
      </c>
      <c r="B39">
        <v>4</v>
      </c>
      <c r="C39">
        <v>4</v>
      </c>
      <c r="D39">
        <f>(A39/C39) * 100</f>
        <v>0</v>
      </c>
      <c r="E39" t="s">
        <v>378</v>
      </c>
      <c r="G39">
        <v>11</v>
      </c>
      <c r="H39">
        <f t="shared" si="2"/>
        <v>7.5933687812503695E-6</v>
      </c>
    </row>
    <row r="40" spans="1:8" x14ac:dyDescent="0.3">
      <c r="A40">
        <v>0</v>
      </c>
      <c r="B40">
        <v>1</v>
      </c>
      <c r="C40">
        <v>1</v>
      </c>
      <c r="D40">
        <f>(A40/C40) * 100</f>
        <v>0</v>
      </c>
      <c r="E40" t="s">
        <v>342</v>
      </c>
      <c r="G40">
        <v>12</v>
      </c>
      <c r="H40">
        <f t="shared" si="2"/>
        <v>1.2782170781771468E-6</v>
      </c>
    </row>
    <row r="41" spans="1:8" x14ac:dyDescent="0.3">
      <c r="A41">
        <v>0</v>
      </c>
      <c r="B41">
        <v>1</v>
      </c>
      <c r="C41">
        <v>1</v>
      </c>
      <c r="D41">
        <f>(A41/C41) * 100</f>
        <v>0</v>
      </c>
      <c r="E41" t="s">
        <v>360</v>
      </c>
      <c r="G41">
        <v>13</v>
      </c>
      <c r="H41">
        <f t="shared" si="2"/>
        <v>1.9861526907060287E-7</v>
      </c>
    </row>
    <row r="42" spans="1:8" x14ac:dyDescent="0.3">
      <c r="A42">
        <v>0</v>
      </c>
      <c r="B42">
        <v>1</v>
      </c>
      <c r="C42">
        <v>1</v>
      </c>
      <c r="D42">
        <f>(A42/C42) * 100</f>
        <v>0</v>
      </c>
      <c r="E42" t="s">
        <v>373</v>
      </c>
      <c r="G42">
        <v>14</v>
      </c>
      <c r="H42">
        <f t="shared" si="2"/>
        <v>2.8657345965901244E-8</v>
      </c>
    </row>
    <row r="43" spans="1:8" x14ac:dyDescent="0.3">
      <c r="A43">
        <f>SUM(A7:A42)</f>
        <v>75</v>
      </c>
      <c r="B43">
        <f>SUM(B7:B42)</f>
        <v>51</v>
      </c>
      <c r="C43">
        <f>SUM(A43, B43)</f>
        <v>126</v>
      </c>
      <c r="D43">
        <f t="shared" ref="D1:D43" si="3">(A43/C43) * 100</f>
        <v>59.523809523809526</v>
      </c>
      <c r="G43">
        <v>15</v>
      </c>
      <c r="H43">
        <f t="shared" si="2"/>
        <v>3.8591892567413631E-9</v>
      </c>
    </row>
    <row r="44" spans="1:8" x14ac:dyDescent="0.3">
      <c r="A44" t="s">
        <v>0</v>
      </c>
      <c r="B44" t="s">
        <v>1</v>
      </c>
      <c r="C44" t="s">
        <v>2</v>
      </c>
      <c r="D44" t="s">
        <v>42</v>
      </c>
      <c r="H44" s="2"/>
    </row>
    <row r="48" spans="1:8" x14ac:dyDescent="0.3">
      <c r="E48" t="e" vm="1">
        <f>_xleta.VAR.P</f>
        <v>#VALUE!</v>
      </c>
    </row>
  </sheetData>
  <sortState xmlns:xlrd2="http://schemas.microsoft.com/office/spreadsheetml/2017/richdata2" ref="A1:E42">
    <sortCondition descending="1" ref="A1:A4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94F3-4518-4C43-AABF-1201B6C79EB7}">
  <dimension ref="A1:L44"/>
  <sheetViews>
    <sheetView topLeftCell="A28" workbookViewId="0">
      <selection activeCell="F5" sqref="F5"/>
    </sheetView>
  </sheetViews>
  <sheetFormatPr defaultRowHeight="14.4" x14ac:dyDescent="0.3"/>
  <cols>
    <col min="4" max="4" width="14.21875" customWidth="1"/>
    <col min="5" max="5" width="20" customWidth="1"/>
    <col min="10" max="10" width="16.33203125" customWidth="1"/>
    <col min="11" max="11" width="17.77734375" bestFit="1" customWidth="1"/>
  </cols>
  <sheetData>
    <row r="1" spans="1:12" x14ac:dyDescent="0.3">
      <c r="A1">
        <v>19</v>
      </c>
      <c r="B1">
        <v>5</v>
      </c>
      <c r="C1">
        <f>SUM(A1, B1)</f>
        <v>24</v>
      </c>
      <c r="D1">
        <f>(A1/C1) * 100</f>
        <v>79.166666666666657</v>
      </c>
      <c r="E1" t="s">
        <v>27</v>
      </c>
      <c r="I1">
        <v>0</v>
      </c>
      <c r="J1" s="3">
        <f>_xlfn.BINOM.DIST(I1, 10, 0.831, FALSE)</f>
        <v>1.9004963774880813E-8</v>
      </c>
      <c r="K1" s="3">
        <f>J1</f>
        <v>1.9004963774880813E-8</v>
      </c>
      <c r="L1">
        <f>I1 * K1</f>
        <v>0</v>
      </c>
    </row>
    <row r="2" spans="1:12" x14ac:dyDescent="0.3">
      <c r="A2">
        <v>18</v>
      </c>
      <c r="B2">
        <v>0</v>
      </c>
      <c r="C2">
        <f>SUM(A2, B2)</f>
        <v>18</v>
      </c>
      <c r="D2">
        <f>(A2/C2) * 100</f>
        <v>100</v>
      </c>
      <c r="E2" t="s">
        <v>8</v>
      </c>
      <c r="I2">
        <v>1</v>
      </c>
      <c r="J2" s="3">
        <f t="shared" ref="J2:J11" si="0">_xlfn.BINOM.DIST(I2, 10, 0.831, TRUE)</f>
        <v>9.5350939554564777E-7</v>
      </c>
      <c r="K2" s="3">
        <f>J2-J1</f>
        <v>9.3450443177076694E-7</v>
      </c>
      <c r="L2">
        <f t="shared" ref="L2:L11" si="1">I2 * K2</f>
        <v>9.3450443177076694E-7</v>
      </c>
    </row>
    <row r="3" spans="1:12" x14ac:dyDescent="0.3">
      <c r="A3">
        <v>10</v>
      </c>
      <c r="B3">
        <v>7</v>
      </c>
      <c r="C3">
        <f>SUM(A3, B3)</f>
        <v>17</v>
      </c>
      <c r="D3">
        <f>(A3/C3) * 100</f>
        <v>58.82352941176471</v>
      </c>
      <c r="E3" t="s">
        <v>22</v>
      </c>
      <c r="I3">
        <v>2</v>
      </c>
      <c r="J3" s="3">
        <f t="shared" si="0"/>
        <v>2.1631493552982328E-5</v>
      </c>
      <c r="K3" s="3">
        <f t="shared" ref="K3:K11" si="2">J3-J2</f>
        <v>2.0677984157436679E-5</v>
      </c>
      <c r="L3">
        <f t="shared" si="1"/>
        <v>4.1355968314873359E-5</v>
      </c>
    </row>
    <row r="4" spans="1:12" x14ac:dyDescent="0.3">
      <c r="A4">
        <v>6</v>
      </c>
      <c r="B4">
        <v>6</v>
      </c>
      <c r="C4">
        <f>SUM(A4, B4)</f>
        <v>12</v>
      </c>
      <c r="D4">
        <f>(A4/C4) * 100</f>
        <v>50</v>
      </c>
      <c r="E4" t="s">
        <v>19</v>
      </c>
      <c r="I4">
        <v>3</v>
      </c>
      <c r="J4" s="3">
        <f t="shared" si="0"/>
        <v>2.9277003138067256E-4</v>
      </c>
      <c r="K4" s="3">
        <f t="shared" si="2"/>
        <v>2.7113853782769024E-4</v>
      </c>
      <c r="L4">
        <f t="shared" si="1"/>
        <v>8.1341561348307072E-4</v>
      </c>
    </row>
    <row r="5" spans="1:12" x14ac:dyDescent="0.3">
      <c r="A5">
        <v>6</v>
      </c>
      <c r="B5">
        <v>5</v>
      </c>
      <c r="C5">
        <f>SUM(A5, B5)</f>
        <v>11</v>
      </c>
      <c r="D5">
        <f>(A5/C5) * 100</f>
        <v>54.54545454545454</v>
      </c>
      <c r="E5" t="s">
        <v>21</v>
      </c>
      <c r="I5">
        <v>4</v>
      </c>
      <c r="J5" s="3">
        <f t="shared" si="0"/>
        <v>2.6259251712381663E-3</v>
      </c>
      <c r="K5" s="3">
        <f t="shared" si="2"/>
        <v>2.3331551398574936E-3</v>
      </c>
      <c r="L5">
        <f t="shared" si="1"/>
        <v>9.3326205594299744E-3</v>
      </c>
    </row>
    <row r="6" spans="1:12" x14ac:dyDescent="0.3">
      <c r="A6">
        <v>6</v>
      </c>
      <c r="B6">
        <v>1</v>
      </c>
      <c r="C6">
        <f>SUM(A6, B6)</f>
        <v>7</v>
      </c>
      <c r="D6">
        <f>(A6/C6) * 100</f>
        <v>85.714285714285708</v>
      </c>
      <c r="E6" t="s">
        <v>33</v>
      </c>
      <c r="I6">
        <v>5</v>
      </c>
      <c r="J6" s="3">
        <f t="shared" si="0"/>
        <v>1.6392921061568914E-2</v>
      </c>
      <c r="K6" s="3">
        <f t="shared" si="2"/>
        <v>1.3766995890330747E-2</v>
      </c>
      <c r="L6">
        <f t="shared" si="1"/>
        <v>6.8834979451653733E-2</v>
      </c>
    </row>
    <row r="7" spans="1:12" x14ac:dyDescent="0.3">
      <c r="A7">
        <v>6</v>
      </c>
      <c r="B7">
        <v>0</v>
      </c>
      <c r="C7">
        <f>SUM(A7, B7)</f>
        <v>6</v>
      </c>
      <c r="D7">
        <f>(A7/C7) * 100</f>
        <v>100</v>
      </c>
      <c r="E7" t="s">
        <v>36</v>
      </c>
      <c r="I7">
        <v>6</v>
      </c>
      <c r="J7" s="3">
        <f t="shared" si="0"/>
        <v>7.2805019606267368E-2</v>
      </c>
      <c r="K7" s="3">
        <f t="shared" si="2"/>
        <v>5.6412098544698454E-2</v>
      </c>
      <c r="L7">
        <f t="shared" si="1"/>
        <v>0.33847259126819074</v>
      </c>
    </row>
    <row r="8" spans="1:12" x14ac:dyDescent="0.3">
      <c r="A8">
        <v>5</v>
      </c>
      <c r="B8">
        <v>3</v>
      </c>
      <c r="C8">
        <f>SUM(A8, B8)</f>
        <v>8</v>
      </c>
      <c r="D8">
        <f>(A8/C8) * 100</f>
        <v>62.5</v>
      </c>
      <c r="E8" t="s">
        <v>45</v>
      </c>
      <c r="I8">
        <v>7</v>
      </c>
      <c r="J8" s="3">
        <f t="shared" si="0"/>
        <v>0.2313120488223093</v>
      </c>
      <c r="K8" s="3">
        <f t="shared" si="2"/>
        <v>0.15850702921604193</v>
      </c>
      <c r="L8">
        <f t="shared" si="1"/>
        <v>1.1095492045122934</v>
      </c>
    </row>
    <row r="9" spans="1:12" x14ac:dyDescent="0.3">
      <c r="A9">
        <v>5</v>
      </c>
      <c r="B9">
        <v>2</v>
      </c>
      <c r="C9">
        <f>SUM(A9, B9)</f>
        <v>7</v>
      </c>
      <c r="D9">
        <f>(A9/C9) * 100</f>
        <v>71.428571428571431</v>
      </c>
      <c r="E9" t="s">
        <v>40</v>
      </c>
      <c r="I9">
        <v>8</v>
      </c>
      <c r="J9" s="3">
        <f t="shared" si="0"/>
        <v>0.52358869367112026</v>
      </c>
      <c r="K9" s="3">
        <f t="shared" si="2"/>
        <v>0.292276644848811</v>
      </c>
      <c r="L9">
        <f t="shared" si="1"/>
        <v>2.338213158790488</v>
      </c>
    </row>
    <row r="10" spans="1:12" x14ac:dyDescent="0.3">
      <c r="A10">
        <v>5</v>
      </c>
      <c r="B10">
        <v>0</v>
      </c>
      <c r="C10">
        <f>SUM(A10, B10)</f>
        <v>5</v>
      </c>
      <c r="D10">
        <f>(A10/C10) * 100</f>
        <v>100</v>
      </c>
      <c r="E10" t="s">
        <v>12</v>
      </c>
      <c r="I10">
        <v>9</v>
      </c>
      <c r="J10" s="3">
        <f t="shared" si="0"/>
        <v>0.8429600176282035</v>
      </c>
      <c r="K10" s="3">
        <f t="shared" si="2"/>
        <v>0.31937132395708323</v>
      </c>
      <c r="L10">
        <f t="shared" si="1"/>
        <v>2.8743419156137491</v>
      </c>
    </row>
    <row r="11" spans="1:12" x14ac:dyDescent="0.3">
      <c r="A11">
        <v>5</v>
      </c>
      <c r="B11">
        <v>0</v>
      </c>
      <c r="C11">
        <f>SUM(A11, B11)</f>
        <v>5</v>
      </c>
      <c r="D11">
        <f>(A11/C11) * 100</f>
        <v>100</v>
      </c>
      <c r="E11" t="s">
        <v>13</v>
      </c>
      <c r="I11">
        <v>10</v>
      </c>
      <c r="J11" s="3">
        <f t="shared" si="0"/>
        <v>1</v>
      </c>
      <c r="K11" s="3">
        <f t="shared" si="2"/>
        <v>0.1570399823717965</v>
      </c>
      <c r="L11">
        <f t="shared" si="1"/>
        <v>1.570399823717965</v>
      </c>
    </row>
    <row r="12" spans="1:12" x14ac:dyDescent="0.3">
      <c r="A12">
        <v>5</v>
      </c>
      <c r="B12">
        <v>0</v>
      </c>
      <c r="C12">
        <f>SUM(A12, B12)</f>
        <v>5</v>
      </c>
      <c r="D12">
        <f>(A12/C12) * 100</f>
        <v>100</v>
      </c>
      <c r="E12" t="s">
        <v>16</v>
      </c>
      <c r="J12" s="3"/>
      <c r="K12" s="3">
        <f>SUM(K1:K11)</f>
        <v>1</v>
      </c>
      <c r="L12">
        <f>SUM(L1:L11)</f>
        <v>8.3099999999999987</v>
      </c>
    </row>
    <row r="13" spans="1:12" x14ac:dyDescent="0.3">
      <c r="A13">
        <v>5</v>
      </c>
      <c r="B13">
        <v>0</v>
      </c>
      <c r="C13">
        <f>SUM(A13, B13)</f>
        <v>5</v>
      </c>
      <c r="D13">
        <f>(A13/C13) * 100</f>
        <v>100</v>
      </c>
      <c r="E13" t="s">
        <v>32</v>
      </c>
    </row>
    <row r="14" spans="1:12" x14ac:dyDescent="0.3">
      <c r="A14">
        <v>4</v>
      </c>
      <c r="B14">
        <v>1</v>
      </c>
      <c r="C14">
        <f>SUM(A14, B14)</f>
        <v>5</v>
      </c>
      <c r="D14">
        <f>(A14/C14) * 100</f>
        <v>80</v>
      </c>
      <c r="E14" t="s">
        <v>20</v>
      </c>
    </row>
    <row r="15" spans="1:12" x14ac:dyDescent="0.3">
      <c r="A15">
        <v>4</v>
      </c>
      <c r="B15">
        <v>0</v>
      </c>
      <c r="C15">
        <f>SUM(A15, B15)</f>
        <v>4</v>
      </c>
      <c r="D15">
        <f>(A15/C15) * 100</f>
        <v>100</v>
      </c>
      <c r="E15" t="s">
        <v>11</v>
      </c>
    </row>
    <row r="16" spans="1:12" x14ac:dyDescent="0.3">
      <c r="A16">
        <v>4</v>
      </c>
      <c r="B16">
        <v>0</v>
      </c>
      <c r="C16">
        <f>SUM(A16, B16)</f>
        <v>4</v>
      </c>
      <c r="D16">
        <f>(A16/C16) * 100</f>
        <v>100</v>
      </c>
      <c r="E16" t="s">
        <v>39</v>
      </c>
    </row>
    <row r="17" spans="1:5" x14ac:dyDescent="0.3">
      <c r="A17">
        <v>3</v>
      </c>
      <c r="B17">
        <v>0</v>
      </c>
      <c r="C17">
        <f>SUM(A17, B17)</f>
        <v>3</v>
      </c>
      <c r="D17">
        <f>(A17/C17) * 100</f>
        <v>100</v>
      </c>
      <c r="E17" t="s">
        <v>7</v>
      </c>
    </row>
    <row r="18" spans="1:5" x14ac:dyDescent="0.3">
      <c r="A18">
        <v>3</v>
      </c>
      <c r="B18">
        <v>0</v>
      </c>
      <c r="C18">
        <f>SUM(A18, B18)</f>
        <v>3</v>
      </c>
      <c r="D18">
        <f>(A18/C18) * 100</f>
        <v>100</v>
      </c>
      <c r="E18" t="s">
        <v>10</v>
      </c>
    </row>
    <row r="19" spans="1:5" x14ac:dyDescent="0.3">
      <c r="A19">
        <v>3</v>
      </c>
      <c r="B19">
        <v>0</v>
      </c>
      <c r="C19">
        <f>SUM(A19, B19)</f>
        <v>3</v>
      </c>
      <c r="D19">
        <f>(A19/C19) * 100</f>
        <v>100</v>
      </c>
      <c r="E19" t="s">
        <v>41</v>
      </c>
    </row>
    <row r="20" spans="1:5" x14ac:dyDescent="0.3">
      <c r="A20">
        <v>2</v>
      </c>
      <c r="B20">
        <v>2</v>
      </c>
      <c r="C20">
        <f>SUM(A20, B20)</f>
        <v>4</v>
      </c>
      <c r="D20">
        <f>(A20/C20) * 100</f>
        <v>50</v>
      </c>
      <c r="E20" t="s">
        <v>43</v>
      </c>
    </row>
    <row r="21" spans="1:5" x14ac:dyDescent="0.3">
      <c r="A21">
        <v>2</v>
      </c>
      <c r="B21">
        <v>0</v>
      </c>
      <c r="C21">
        <f>SUM(A21, B21)</f>
        <v>2</v>
      </c>
      <c r="D21">
        <f>(A21/C21) * 100</f>
        <v>100</v>
      </c>
      <c r="E21" t="s">
        <v>44</v>
      </c>
    </row>
    <row r="22" spans="1:5" x14ac:dyDescent="0.3">
      <c r="A22">
        <v>2</v>
      </c>
      <c r="B22">
        <v>0</v>
      </c>
      <c r="C22">
        <f>SUM(A22, B22)</f>
        <v>2</v>
      </c>
      <c r="D22">
        <f>(A22/C22) * 100</f>
        <v>100</v>
      </c>
      <c r="E22" t="s">
        <v>4</v>
      </c>
    </row>
    <row r="23" spans="1:5" x14ac:dyDescent="0.3">
      <c r="A23">
        <v>2</v>
      </c>
      <c r="B23">
        <v>0</v>
      </c>
      <c r="C23">
        <f>SUM(A23, B23)</f>
        <v>2</v>
      </c>
      <c r="D23">
        <f>(A23/C23) * 100</f>
        <v>100</v>
      </c>
      <c r="E23" t="s">
        <v>6</v>
      </c>
    </row>
    <row r="24" spans="1:5" x14ac:dyDescent="0.3">
      <c r="A24">
        <v>2</v>
      </c>
      <c r="B24">
        <v>0</v>
      </c>
      <c r="C24">
        <f>SUM(A24, B24)</f>
        <v>2</v>
      </c>
      <c r="D24">
        <f>(A24/C24) * 100</f>
        <v>100</v>
      </c>
      <c r="E24" t="s">
        <v>9</v>
      </c>
    </row>
    <row r="25" spans="1:5" x14ac:dyDescent="0.3">
      <c r="A25">
        <v>2</v>
      </c>
      <c r="B25">
        <v>0</v>
      </c>
      <c r="C25">
        <f>SUM(A25, B25)</f>
        <v>2</v>
      </c>
      <c r="D25">
        <f>(A25/C25) * 100</f>
        <v>100</v>
      </c>
      <c r="E25" t="s">
        <v>14</v>
      </c>
    </row>
    <row r="26" spans="1:5" x14ac:dyDescent="0.3">
      <c r="A26">
        <v>2</v>
      </c>
      <c r="B26">
        <v>0</v>
      </c>
      <c r="C26">
        <f>SUM(A26, B26)</f>
        <v>2</v>
      </c>
      <c r="D26">
        <f>(A26/C26) * 100</f>
        <v>100</v>
      </c>
      <c r="E26" t="s">
        <v>17</v>
      </c>
    </row>
    <row r="27" spans="1:5" x14ac:dyDescent="0.3">
      <c r="A27">
        <v>2</v>
      </c>
      <c r="B27">
        <v>0</v>
      </c>
      <c r="C27">
        <f>SUM(A27, B27)</f>
        <v>2</v>
      </c>
      <c r="D27">
        <f>(A27/C27) * 100</f>
        <v>100</v>
      </c>
      <c r="E27" t="s">
        <v>23</v>
      </c>
    </row>
    <row r="28" spans="1:5" x14ac:dyDescent="0.3">
      <c r="A28">
        <v>2</v>
      </c>
      <c r="B28">
        <v>0</v>
      </c>
      <c r="C28">
        <f>SUM(A28, B28)</f>
        <v>2</v>
      </c>
      <c r="D28">
        <f>(A28/C28) * 100</f>
        <v>100</v>
      </c>
      <c r="E28" t="s">
        <v>24</v>
      </c>
    </row>
    <row r="29" spans="1:5" x14ac:dyDescent="0.3">
      <c r="A29">
        <v>2</v>
      </c>
      <c r="B29">
        <v>0</v>
      </c>
      <c r="C29">
        <f>SUM(A29, B29)</f>
        <v>2</v>
      </c>
      <c r="D29">
        <f>(A29/C29) * 100</f>
        <v>100</v>
      </c>
      <c r="E29" t="s">
        <v>26</v>
      </c>
    </row>
    <row r="30" spans="1:5" x14ac:dyDescent="0.3">
      <c r="A30">
        <v>2</v>
      </c>
      <c r="B30">
        <v>0</v>
      </c>
      <c r="C30">
        <f>SUM(A30, B30)</f>
        <v>2</v>
      </c>
      <c r="D30">
        <f>(A30/C30) * 100</f>
        <v>100</v>
      </c>
      <c r="E30" t="s">
        <v>28</v>
      </c>
    </row>
    <row r="31" spans="1:5" x14ac:dyDescent="0.3">
      <c r="A31">
        <v>2</v>
      </c>
      <c r="B31">
        <v>0</v>
      </c>
      <c r="C31">
        <f>SUM(A31, B31)</f>
        <v>2</v>
      </c>
      <c r="D31">
        <f>(A31/C31) * 100</f>
        <v>100</v>
      </c>
      <c r="E31" t="s">
        <v>29</v>
      </c>
    </row>
    <row r="32" spans="1:5" x14ac:dyDescent="0.3">
      <c r="A32">
        <v>1</v>
      </c>
      <c r="B32">
        <v>0</v>
      </c>
      <c r="C32">
        <f>SUM(A32, B32)</f>
        <v>1</v>
      </c>
      <c r="D32">
        <f>(A32/C32) * 100</f>
        <v>100</v>
      </c>
      <c r="E32" t="s">
        <v>3</v>
      </c>
    </row>
    <row r="33" spans="1:5" x14ac:dyDescent="0.3">
      <c r="A33">
        <v>1</v>
      </c>
      <c r="B33">
        <v>0</v>
      </c>
      <c r="C33">
        <f>SUM(A33, B33)</f>
        <v>1</v>
      </c>
      <c r="D33">
        <f>(A33/C33) * 100</f>
        <v>100</v>
      </c>
      <c r="E33" t="s">
        <v>5</v>
      </c>
    </row>
    <row r="34" spans="1:5" x14ac:dyDescent="0.3">
      <c r="A34">
        <v>1</v>
      </c>
      <c r="B34">
        <v>0</v>
      </c>
      <c r="C34">
        <f>SUM(A34, B34)</f>
        <v>1</v>
      </c>
      <c r="D34">
        <f>(A34/C34) * 100</f>
        <v>100</v>
      </c>
      <c r="E34" t="s">
        <v>15</v>
      </c>
    </row>
    <row r="35" spans="1:5" x14ac:dyDescent="0.3">
      <c r="A35">
        <v>1</v>
      </c>
      <c r="B35">
        <v>0</v>
      </c>
      <c r="C35">
        <f>SUM(A35, B35)</f>
        <v>1</v>
      </c>
      <c r="D35">
        <f>(A35/C35) * 100</f>
        <v>100</v>
      </c>
      <c r="E35" t="s">
        <v>18</v>
      </c>
    </row>
    <row r="36" spans="1:5" x14ac:dyDescent="0.3">
      <c r="A36">
        <v>1</v>
      </c>
      <c r="B36">
        <v>0</v>
      </c>
      <c r="C36">
        <f>SUM(A36, B36)</f>
        <v>1</v>
      </c>
      <c r="D36">
        <f>(A36/C36) * 100</f>
        <v>100</v>
      </c>
      <c r="E36" t="s">
        <v>25</v>
      </c>
    </row>
    <row r="37" spans="1:5" x14ac:dyDescent="0.3">
      <c r="A37">
        <v>1</v>
      </c>
      <c r="B37">
        <v>0</v>
      </c>
      <c r="C37">
        <f>SUM(A37, B37)</f>
        <v>1</v>
      </c>
      <c r="D37">
        <f>(A37/C37) * 100</f>
        <v>100</v>
      </c>
      <c r="E37" t="s">
        <v>30</v>
      </c>
    </row>
    <row r="38" spans="1:5" x14ac:dyDescent="0.3">
      <c r="A38">
        <v>1</v>
      </c>
      <c r="B38">
        <v>0</v>
      </c>
      <c r="C38">
        <f>SUM(A38, B38)</f>
        <v>1</v>
      </c>
      <c r="D38">
        <f>(A38/C38) * 100</f>
        <v>100</v>
      </c>
      <c r="E38" t="s">
        <v>31</v>
      </c>
    </row>
    <row r="39" spans="1:5" x14ac:dyDescent="0.3">
      <c r="A39">
        <v>1</v>
      </c>
      <c r="B39">
        <v>0</v>
      </c>
      <c r="C39">
        <f>SUM(A39, B39)</f>
        <v>1</v>
      </c>
      <c r="D39">
        <f>(A39/C39) * 100</f>
        <v>100</v>
      </c>
      <c r="E39" t="s">
        <v>34</v>
      </c>
    </row>
    <row r="40" spans="1:5" x14ac:dyDescent="0.3">
      <c r="A40">
        <v>1</v>
      </c>
      <c r="B40">
        <v>0</v>
      </c>
      <c r="C40">
        <f>SUM(A40, B40)</f>
        <v>1</v>
      </c>
      <c r="D40">
        <f>(A40/C40) * 100</f>
        <v>100</v>
      </c>
      <c r="E40" t="s">
        <v>35</v>
      </c>
    </row>
    <row r="41" spans="1:5" x14ac:dyDescent="0.3">
      <c r="A41">
        <v>1</v>
      </c>
      <c r="B41">
        <v>0</v>
      </c>
      <c r="C41">
        <f>SUM(A41, B41)</f>
        <v>1</v>
      </c>
      <c r="D41">
        <f>(A41/C41) * 100</f>
        <v>100</v>
      </c>
      <c r="E41" t="s">
        <v>37</v>
      </c>
    </row>
    <row r="42" spans="1:5" x14ac:dyDescent="0.3">
      <c r="A42">
        <v>1</v>
      </c>
      <c r="B42">
        <v>0</v>
      </c>
      <c r="C42">
        <f>SUM(A42, B42)</f>
        <v>1</v>
      </c>
      <c r="D42">
        <f>(A42/C42) * 100</f>
        <v>100</v>
      </c>
      <c r="E42" t="s">
        <v>38</v>
      </c>
    </row>
    <row r="43" spans="1:5" x14ac:dyDescent="0.3">
      <c r="A43">
        <f>SUM(A1:A42)</f>
        <v>157</v>
      </c>
      <c r="B43">
        <f>SUM(B1:B42)</f>
        <v>32</v>
      </c>
      <c r="C43">
        <f>SUM(C1:C42)</f>
        <v>189</v>
      </c>
      <c r="D43">
        <f>(A43/C43) * 100</f>
        <v>83.068783068783063</v>
      </c>
    </row>
    <row r="44" spans="1:5" x14ac:dyDescent="0.3">
      <c r="A44" t="s">
        <v>0</v>
      </c>
      <c r="B44" t="s">
        <v>1</v>
      </c>
      <c r="C44" t="s">
        <v>2</v>
      </c>
      <c r="D44" t="s">
        <v>42</v>
      </c>
    </row>
  </sheetData>
  <sortState xmlns:xlrd2="http://schemas.microsoft.com/office/spreadsheetml/2017/richdata2" ref="A1:E42">
    <sortCondition descending="1" ref="A1:A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9DB-8F85-4D2F-8D8F-5772044D37BE}">
  <dimension ref="A1:E33"/>
  <sheetViews>
    <sheetView topLeftCell="A14" workbookViewId="0">
      <selection activeCell="G11" sqref="G11"/>
    </sheetView>
  </sheetViews>
  <sheetFormatPr defaultRowHeight="14.4" x14ac:dyDescent="0.3"/>
  <cols>
    <col min="4" max="4" width="14.21875" customWidth="1"/>
    <col min="5" max="5" width="23.6640625" customWidth="1"/>
  </cols>
  <sheetData>
    <row r="1" spans="1:5" x14ac:dyDescent="0.3">
      <c r="A1">
        <v>6</v>
      </c>
      <c r="B1">
        <v>3</v>
      </c>
      <c r="C1">
        <f t="shared" ref="C1:C31" si="0">SUM(A1, B1)</f>
        <v>9</v>
      </c>
      <c r="D1">
        <f t="shared" ref="D1:D31" si="1">(A1/C1) * 100</f>
        <v>66.666666666666657</v>
      </c>
      <c r="E1" t="s">
        <v>60</v>
      </c>
    </row>
    <row r="2" spans="1:5" x14ac:dyDescent="0.3">
      <c r="A2">
        <v>7</v>
      </c>
      <c r="B2">
        <v>2</v>
      </c>
      <c r="C2">
        <f t="shared" si="0"/>
        <v>9</v>
      </c>
      <c r="D2">
        <f t="shared" si="1"/>
        <v>77.777777777777786</v>
      </c>
      <c r="E2" t="s">
        <v>63</v>
      </c>
    </row>
    <row r="3" spans="1:5" x14ac:dyDescent="0.3">
      <c r="A3">
        <v>3</v>
      </c>
      <c r="B3">
        <v>5</v>
      </c>
      <c r="C3">
        <f t="shared" si="0"/>
        <v>8</v>
      </c>
      <c r="D3">
        <f t="shared" si="1"/>
        <v>37.5</v>
      </c>
      <c r="E3" t="s">
        <v>55</v>
      </c>
    </row>
    <row r="4" spans="1:5" x14ac:dyDescent="0.3">
      <c r="A4">
        <v>4</v>
      </c>
      <c r="B4">
        <v>0</v>
      </c>
      <c r="C4">
        <f t="shared" si="0"/>
        <v>4</v>
      </c>
      <c r="D4">
        <f t="shared" si="1"/>
        <v>100</v>
      </c>
      <c r="E4" t="s">
        <v>47</v>
      </c>
    </row>
    <row r="5" spans="1:5" x14ac:dyDescent="0.3">
      <c r="A5">
        <v>3</v>
      </c>
      <c r="B5">
        <v>1</v>
      </c>
      <c r="C5">
        <f t="shared" si="0"/>
        <v>4</v>
      </c>
      <c r="D5">
        <f t="shared" si="1"/>
        <v>75</v>
      </c>
      <c r="E5" t="s">
        <v>64</v>
      </c>
    </row>
    <row r="6" spans="1:5" x14ac:dyDescent="0.3">
      <c r="A6">
        <v>4</v>
      </c>
      <c r="B6">
        <v>0</v>
      </c>
      <c r="C6">
        <f t="shared" si="0"/>
        <v>4</v>
      </c>
      <c r="D6">
        <f t="shared" si="1"/>
        <v>100</v>
      </c>
      <c r="E6" t="s">
        <v>76</v>
      </c>
    </row>
    <row r="7" spans="1:5" x14ac:dyDescent="0.3">
      <c r="A7">
        <v>3</v>
      </c>
      <c r="B7">
        <v>0</v>
      </c>
      <c r="C7">
        <f t="shared" si="0"/>
        <v>3</v>
      </c>
      <c r="D7">
        <f t="shared" si="1"/>
        <v>100</v>
      </c>
      <c r="E7" t="s">
        <v>49</v>
      </c>
    </row>
    <row r="8" spans="1:5" x14ac:dyDescent="0.3">
      <c r="A8">
        <v>3</v>
      </c>
      <c r="B8">
        <v>0</v>
      </c>
      <c r="C8">
        <f t="shared" si="0"/>
        <v>3</v>
      </c>
      <c r="D8">
        <f t="shared" si="1"/>
        <v>100</v>
      </c>
      <c r="E8" t="s">
        <v>72</v>
      </c>
    </row>
    <row r="9" spans="1:5" x14ac:dyDescent="0.3">
      <c r="A9">
        <v>2</v>
      </c>
      <c r="B9">
        <v>0</v>
      </c>
      <c r="C9">
        <f t="shared" si="0"/>
        <v>2</v>
      </c>
      <c r="D9">
        <f t="shared" si="1"/>
        <v>100</v>
      </c>
      <c r="E9" t="s">
        <v>48</v>
      </c>
    </row>
    <row r="10" spans="1:5" x14ac:dyDescent="0.3">
      <c r="A10">
        <v>2</v>
      </c>
      <c r="B10">
        <v>0</v>
      </c>
      <c r="C10">
        <f t="shared" si="0"/>
        <v>2</v>
      </c>
      <c r="D10">
        <f t="shared" si="1"/>
        <v>100</v>
      </c>
      <c r="E10" t="s">
        <v>51</v>
      </c>
    </row>
    <row r="11" spans="1:5" x14ac:dyDescent="0.3">
      <c r="A11">
        <v>2</v>
      </c>
      <c r="B11">
        <v>0</v>
      </c>
      <c r="C11">
        <f t="shared" si="0"/>
        <v>2</v>
      </c>
      <c r="D11">
        <f t="shared" si="1"/>
        <v>100</v>
      </c>
      <c r="E11" t="s">
        <v>53</v>
      </c>
    </row>
    <row r="12" spans="1:5" x14ac:dyDescent="0.3">
      <c r="A12">
        <v>2</v>
      </c>
      <c r="B12">
        <v>0</v>
      </c>
      <c r="C12">
        <f t="shared" si="0"/>
        <v>2</v>
      </c>
      <c r="D12">
        <f t="shared" si="1"/>
        <v>100</v>
      </c>
      <c r="E12" t="s">
        <v>54</v>
      </c>
    </row>
    <row r="13" spans="1:5" x14ac:dyDescent="0.3">
      <c r="A13">
        <v>2</v>
      </c>
      <c r="B13">
        <v>0</v>
      </c>
      <c r="C13">
        <f t="shared" si="0"/>
        <v>2</v>
      </c>
      <c r="D13">
        <f t="shared" si="1"/>
        <v>100</v>
      </c>
      <c r="E13" t="s">
        <v>59</v>
      </c>
    </row>
    <row r="14" spans="1:5" x14ac:dyDescent="0.3">
      <c r="A14">
        <v>1</v>
      </c>
      <c r="B14">
        <v>1</v>
      </c>
      <c r="C14">
        <f t="shared" si="0"/>
        <v>2</v>
      </c>
      <c r="D14">
        <f t="shared" si="1"/>
        <v>50</v>
      </c>
      <c r="E14" t="s">
        <v>69</v>
      </c>
    </row>
    <row r="15" spans="1:5" x14ac:dyDescent="0.3">
      <c r="A15">
        <v>2</v>
      </c>
      <c r="B15">
        <v>0</v>
      </c>
      <c r="C15">
        <f t="shared" si="0"/>
        <v>2</v>
      </c>
      <c r="D15">
        <f t="shared" si="1"/>
        <v>100</v>
      </c>
      <c r="E15" t="s">
        <v>71</v>
      </c>
    </row>
    <row r="16" spans="1:5" x14ac:dyDescent="0.3">
      <c r="A16">
        <v>2</v>
      </c>
      <c r="B16">
        <v>0</v>
      </c>
      <c r="C16">
        <f t="shared" si="0"/>
        <v>2</v>
      </c>
      <c r="D16">
        <f t="shared" si="1"/>
        <v>100</v>
      </c>
      <c r="E16" t="s">
        <v>74</v>
      </c>
    </row>
    <row r="17" spans="1:5" x14ac:dyDescent="0.3">
      <c r="A17">
        <v>2</v>
      </c>
      <c r="B17">
        <v>0</v>
      </c>
      <c r="C17">
        <f t="shared" si="0"/>
        <v>2</v>
      </c>
      <c r="D17">
        <f t="shared" si="1"/>
        <v>100</v>
      </c>
      <c r="E17" t="s">
        <v>75</v>
      </c>
    </row>
    <row r="18" spans="1:5" x14ac:dyDescent="0.3">
      <c r="A18">
        <v>1</v>
      </c>
      <c r="B18">
        <v>0</v>
      </c>
      <c r="C18">
        <f t="shared" si="0"/>
        <v>1</v>
      </c>
      <c r="D18">
        <f t="shared" si="1"/>
        <v>100</v>
      </c>
      <c r="E18" t="s">
        <v>50</v>
      </c>
    </row>
    <row r="19" spans="1:5" x14ac:dyDescent="0.3">
      <c r="A19">
        <v>1</v>
      </c>
      <c r="B19">
        <v>0</v>
      </c>
      <c r="C19">
        <f t="shared" si="0"/>
        <v>1</v>
      </c>
      <c r="D19">
        <f t="shared" si="1"/>
        <v>100</v>
      </c>
      <c r="E19" t="s">
        <v>52</v>
      </c>
    </row>
    <row r="20" spans="1:5" x14ac:dyDescent="0.3">
      <c r="A20">
        <v>1</v>
      </c>
      <c r="B20">
        <v>0</v>
      </c>
      <c r="C20">
        <f t="shared" si="0"/>
        <v>1</v>
      </c>
      <c r="D20">
        <f t="shared" si="1"/>
        <v>100</v>
      </c>
      <c r="E20" t="s">
        <v>56</v>
      </c>
    </row>
    <row r="21" spans="1:5" x14ac:dyDescent="0.3">
      <c r="A21">
        <v>1</v>
      </c>
      <c r="B21">
        <v>0</v>
      </c>
      <c r="C21">
        <f t="shared" si="0"/>
        <v>1</v>
      </c>
      <c r="D21">
        <f t="shared" si="1"/>
        <v>100</v>
      </c>
      <c r="E21" t="s">
        <v>57</v>
      </c>
    </row>
    <row r="22" spans="1:5" x14ac:dyDescent="0.3">
      <c r="A22">
        <v>1</v>
      </c>
      <c r="B22">
        <v>0</v>
      </c>
      <c r="C22">
        <f t="shared" si="0"/>
        <v>1</v>
      </c>
      <c r="D22">
        <f t="shared" si="1"/>
        <v>100</v>
      </c>
      <c r="E22" t="s">
        <v>58</v>
      </c>
    </row>
    <row r="23" spans="1:5" x14ac:dyDescent="0.3">
      <c r="A23">
        <v>1</v>
      </c>
      <c r="B23">
        <v>0</v>
      </c>
      <c r="C23">
        <f t="shared" si="0"/>
        <v>1</v>
      </c>
      <c r="D23">
        <f t="shared" si="1"/>
        <v>100</v>
      </c>
      <c r="E23" t="s">
        <v>61</v>
      </c>
    </row>
    <row r="24" spans="1:5" x14ac:dyDescent="0.3">
      <c r="A24">
        <v>1</v>
      </c>
      <c r="B24">
        <v>0</v>
      </c>
      <c r="C24">
        <f t="shared" si="0"/>
        <v>1</v>
      </c>
      <c r="D24">
        <f t="shared" si="1"/>
        <v>100</v>
      </c>
      <c r="E24" t="s">
        <v>62</v>
      </c>
    </row>
    <row r="25" spans="1:5" x14ac:dyDescent="0.3">
      <c r="A25">
        <v>1</v>
      </c>
      <c r="B25">
        <v>0</v>
      </c>
      <c r="C25">
        <f t="shared" si="0"/>
        <v>1</v>
      </c>
      <c r="D25">
        <f t="shared" si="1"/>
        <v>100</v>
      </c>
      <c r="E25" t="s">
        <v>65</v>
      </c>
    </row>
    <row r="26" spans="1:5" x14ac:dyDescent="0.3">
      <c r="A26">
        <v>1</v>
      </c>
      <c r="B26">
        <v>0</v>
      </c>
      <c r="C26">
        <f t="shared" si="0"/>
        <v>1</v>
      </c>
      <c r="D26">
        <f t="shared" si="1"/>
        <v>100</v>
      </c>
      <c r="E26" t="s">
        <v>66</v>
      </c>
    </row>
    <row r="27" spans="1:5" x14ac:dyDescent="0.3">
      <c r="A27">
        <v>1</v>
      </c>
      <c r="B27">
        <v>0</v>
      </c>
      <c r="C27">
        <f t="shared" si="0"/>
        <v>1</v>
      </c>
      <c r="D27">
        <f t="shared" si="1"/>
        <v>100</v>
      </c>
      <c r="E27" t="s">
        <v>67</v>
      </c>
    </row>
    <row r="28" spans="1:5" x14ac:dyDescent="0.3">
      <c r="A28">
        <v>1</v>
      </c>
      <c r="B28">
        <v>0</v>
      </c>
      <c r="C28">
        <f t="shared" si="0"/>
        <v>1</v>
      </c>
      <c r="D28">
        <f t="shared" si="1"/>
        <v>100</v>
      </c>
      <c r="E28" t="s">
        <v>68</v>
      </c>
    </row>
    <row r="29" spans="1:5" x14ac:dyDescent="0.3">
      <c r="A29">
        <v>1</v>
      </c>
      <c r="B29">
        <v>0</v>
      </c>
      <c r="C29">
        <f t="shared" si="0"/>
        <v>1</v>
      </c>
      <c r="D29">
        <f t="shared" si="1"/>
        <v>100</v>
      </c>
      <c r="E29" t="s">
        <v>70</v>
      </c>
    </row>
    <row r="30" spans="1:5" x14ac:dyDescent="0.3">
      <c r="A30">
        <v>1</v>
      </c>
      <c r="B30">
        <v>0</v>
      </c>
      <c r="C30">
        <f t="shared" si="0"/>
        <v>1</v>
      </c>
      <c r="D30">
        <f t="shared" si="1"/>
        <v>100</v>
      </c>
      <c r="E30" t="s">
        <v>73</v>
      </c>
    </row>
    <row r="31" spans="1:5" x14ac:dyDescent="0.3">
      <c r="A31">
        <v>1</v>
      </c>
      <c r="B31">
        <v>0</v>
      </c>
      <c r="C31">
        <f t="shared" si="0"/>
        <v>1</v>
      </c>
      <c r="D31">
        <f t="shared" si="1"/>
        <v>100</v>
      </c>
      <c r="E31" t="s">
        <v>77</v>
      </c>
    </row>
    <row r="32" spans="1:5" x14ac:dyDescent="0.3">
      <c r="A32">
        <f>SUM(A1:A31)</f>
        <v>64</v>
      </c>
      <c r="B32">
        <f>SUM(B1:B31)</f>
        <v>12</v>
      </c>
      <c r="C32">
        <f>SUM(C1:C31)</f>
        <v>76</v>
      </c>
      <c r="D32">
        <f t="shared" ref="D32" si="2">(A32/C32) * 100</f>
        <v>84.210526315789465</v>
      </c>
      <c r="E32" t="s">
        <v>46</v>
      </c>
    </row>
    <row r="33" spans="1:4" x14ac:dyDescent="0.3">
      <c r="A33" t="s">
        <v>0</v>
      </c>
      <c r="B33" t="s">
        <v>1</v>
      </c>
      <c r="C33" t="s">
        <v>2</v>
      </c>
      <c r="D33" t="s">
        <v>42</v>
      </c>
    </row>
  </sheetData>
  <sortState xmlns:xlrd2="http://schemas.microsoft.com/office/spreadsheetml/2017/richdata2" ref="A1:E31">
    <sortCondition descending="1" ref="C1:C3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DA47-B61B-40B8-8BD1-F07C959D8188}">
  <dimension ref="A1:E36"/>
  <sheetViews>
    <sheetView topLeftCell="A20" workbookViewId="0">
      <selection activeCell="G5" sqref="G5"/>
    </sheetView>
  </sheetViews>
  <sheetFormatPr defaultRowHeight="14.4" x14ac:dyDescent="0.3"/>
  <cols>
    <col min="4" max="4" width="14.21875" customWidth="1"/>
    <col min="5" max="5" width="22.5546875" customWidth="1"/>
  </cols>
  <sheetData>
    <row r="1" spans="1:5" x14ac:dyDescent="0.3">
      <c r="A1">
        <v>6</v>
      </c>
      <c r="B1">
        <v>6</v>
      </c>
      <c r="C1">
        <f t="shared" ref="C1:C34" si="0">SUM(A1, B1)</f>
        <v>12</v>
      </c>
      <c r="D1">
        <f t="shared" ref="D1:D34" si="1">(A1/C1) * 100</f>
        <v>50</v>
      </c>
      <c r="E1" t="s">
        <v>158</v>
      </c>
    </row>
    <row r="2" spans="1:5" x14ac:dyDescent="0.3">
      <c r="A2">
        <v>3</v>
      </c>
      <c r="B2">
        <v>6</v>
      </c>
      <c r="C2">
        <f t="shared" si="0"/>
        <v>9</v>
      </c>
      <c r="D2">
        <f t="shared" si="1"/>
        <v>33.333333333333329</v>
      </c>
      <c r="E2" t="s">
        <v>149</v>
      </c>
    </row>
    <row r="3" spans="1:5" x14ac:dyDescent="0.3">
      <c r="A3">
        <v>2</v>
      </c>
      <c r="B3">
        <v>5</v>
      </c>
      <c r="C3">
        <f t="shared" si="0"/>
        <v>7</v>
      </c>
      <c r="D3">
        <f t="shared" si="1"/>
        <v>28.571428571428569</v>
      </c>
      <c r="E3" t="s">
        <v>166</v>
      </c>
    </row>
    <row r="4" spans="1:5" x14ac:dyDescent="0.3">
      <c r="A4">
        <v>2</v>
      </c>
      <c r="B4">
        <v>5</v>
      </c>
      <c r="C4">
        <f t="shared" si="0"/>
        <v>7</v>
      </c>
      <c r="D4">
        <f t="shared" si="1"/>
        <v>28.571428571428569</v>
      </c>
      <c r="E4" t="s">
        <v>178</v>
      </c>
    </row>
    <row r="5" spans="1:5" x14ac:dyDescent="0.3">
      <c r="A5">
        <v>3</v>
      </c>
      <c r="B5">
        <v>2</v>
      </c>
      <c r="C5">
        <f t="shared" si="0"/>
        <v>5</v>
      </c>
      <c r="D5">
        <f t="shared" si="1"/>
        <v>60</v>
      </c>
      <c r="E5" t="s">
        <v>165</v>
      </c>
    </row>
    <row r="6" spans="1:5" x14ac:dyDescent="0.3">
      <c r="A6">
        <v>4</v>
      </c>
      <c r="B6">
        <v>1</v>
      </c>
      <c r="C6">
        <f t="shared" si="0"/>
        <v>5</v>
      </c>
      <c r="D6">
        <f t="shared" si="1"/>
        <v>80</v>
      </c>
      <c r="E6" t="s">
        <v>174</v>
      </c>
    </row>
    <row r="7" spans="1:5" x14ac:dyDescent="0.3">
      <c r="A7">
        <v>4</v>
      </c>
      <c r="B7">
        <v>0</v>
      </c>
      <c r="C7">
        <f t="shared" si="0"/>
        <v>4</v>
      </c>
      <c r="D7">
        <f t="shared" si="1"/>
        <v>100</v>
      </c>
      <c r="E7" t="s">
        <v>153</v>
      </c>
    </row>
    <row r="8" spans="1:5" x14ac:dyDescent="0.3">
      <c r="A8">
        <v>3</v>
      </c>
      <c r="B8">
        <v>0</v>
      </c>
      <c r="C8">
        <f t="shared" si="0"/>
        <v>3</v>
      </c>
      <c r="D8">
        <f t="shared" si="1"/>
        <v>100</v>
      </c>
      <c r="E8" t="s">
        <v>151</v>
      </c>
    </row>
    <row r="9" spans="1:5" x14ac:dyDescent="0.3">
      <c r="A9">
        <v>2</v>
      </c>
      <c r="B9">
        <v>1</v>
      </c>
      <c r="C9">
        <f t="shared" si="0"/>
        <v>3</v>
      </c>
      <c r="D9">
        <f t="shared" si="1"/>
        <v>66.666666666666657</v>
      </c>
      <c r="E9" t="s">
        <v>152</v>
      </c>
    </row>
    <row r="10" spans="1:5" x14ac:dyDescent="0.3">
      <c r="A10">
        <v>3</v>
      </c>
      <c r="B10">
        <v>0</v>
      </c>
      <c r="C10">
        <f t="shared" si="0"/>
        <v>3</v>
      </c>
      <c r="D10">
        <f t="shared" si="1"/>
        <v>100</v>
      </c>
      <c r="E10" t="s">
        <v>164</v>
      </c>
    </row>
    <row r="11" spans="1:5" x14ac:dyDescent="0.3">
      <c r="A11">
        <v>2</v>
      </c>
      <c r="B11">
        <v>1</v>
      </c>
      <c r="C11">
        <f t="shared" si="0"/>
        <v>3</v>
      </c>
      <c r="D11">
        <f t="shared" si="1"/>
        <v>66.666666666666657</v>
      </c>
      <c r="E11" t="s">
        <v>168</v>
      </c>
    </row>
    <row r="12" spans="1:5" x14ac:dyDescent="0.3">
      <c r="A12">
        <v>3</v>
      </c>
      <c r="B12">
        <v>0</v>
      </c>
      <c r="C12">
        <f t="shared" si="0"/>
        <v>3</v>
      </c>
      <c r="D12">
        <f t="shared" si="1"/>
        <v>100</v>
      </c>
      <c r="E12" t="s">
        <v>169</v>
      </c>
    </row>
    <row r="13" spans="1:5" x14ac:dyDescent="0.3">
      <c r="A13">
        <v>3</v>
      </c>
      <c r="B13">
        <v>0</v>
      </c>
      <c r="C13">
        <f t="shared" si="0"/>
        <v>3</v>
      </c>
      <c r="D13">
        <f t="shared" si="1"/>
        <v>100</v>
      </c>
      <c r="E13" t="s">
        <v>171</v>
      </c>
    </row>
    <row r="14" spans="1:5" x14ac:dyDescent="0.3">
      <c r="A14">
        <v>3</v>
      </c>
      <c r="B14">
        <v>0</v>
      </c>
      <c r="C14">
        <f t="shared" si="0"/>
        <v>3</v>
      </c>
      <c r="D14">
        <f t="shared" si="1"/>
        <v>100</v>
      </c>
      <c r="E14" t="s">
        <v>179</v>
      </c>
    </row>
    <row r="15" spans="1:5" x14ac:dyDescent="0.3">
      <c r="A15">
        <v>1</v>
      </c>
      <c r="B15">
        <v>1</v>
      </c>
      <c r="C15">
        <f t="shared" si="0"/>
        <v>2</v>
      </c>
      <c r="D15">
        <f t="shared" si="1"/>
        <v>50</v>
      </c>
      <c r="E15" t="s">
        <v>154</v>
      </c>
    </row>
    <row r="16" spans="1:5" x14ac:dyDescent="0.3">
      <c r="A16">
        <v>1</v>
      </c>
      <c r="B16">
        <v>1</v>
      </c>
      <c r="C16">
        <f t="shared" si="0"/>
        <v>2</v>
      </c>
      <c r="D16">
        <f t="shared" si="1"/>
        <v>50</v>
      </c>
      <c r="E16" t="s">
        <v>155</v>
      </c>
    </row>
    <row r="17" spans="1:5" x14ac:dyDescent="0.3">
      <c r="A17">
        <v>2</v>
      </c>
      <c r="B17">
        <v>0</v>
      </c>
      <c r="C17">
        <f t="shared" si="0"/>
        <v>2</v>
      </c>
      <c r="D17">
        <f t="shared" si="1"/>
        <v>100</v>
      </c>
      <c r="E17" t="s">
        <v>156</v>
      </c>
    </row>
    <row r="18" spans="1:5" x14ac:dyDescent="0.3">
      <c r="A18">
        <v>2</v>
      </c>
      <c r="B18">
        <v>0</v>
      </c>
      <c r="C18">
        <f t="shared" si="0"/>
        <v>2</v>
      </c>
      <c r="D18">
        <f t="shared" si="1"/>
        <v>100</v>
      </c>
      <c r="E18" t="s">
        <v>159</v>
      </c>
    </row>
    <row r="19" spans="1:5" x14ac:dyDescent="0.3">
      <c r="A19">
        <v>2</v>
      </c>
      <c r="B19">
        <v>0</v>
      </c>
      <c r="C19">
        <f t="shared" si="0"/>
        <v>2</v>
      </c>
      <c r="D19">
        <f t="shared" si="1"/>
        <v>100</v>
      </c>
      <c r="E19" t="s">
        <v>161</v>
      </c>
    </row>
    <row r="20" spans="1:5" x14ac:dyDescent="0.3">
      <c r="A20">
        <v>2</v>
      </c>
      <c r="B20">
        <v>0</v>
      </c>
      <c r="C20">
        <f t="shared" si="0"/>
        <v>2</v>
      </c>
      <c r="D20">
        <f t="shared" si="1"/>
        <v>100</v>
      </c>
      <c r="E20" t="s">
        <v>163</v>
      </c>
    </row>
    <row r="21" spans="1:5" x14ac:dyDescent="0.3">
      <c r="A21">
        <v>2</v>
      </c>
      <c r="B21">
        <v>0</v>
      </c>
      <c r="C21">
        <f t="shared" si="0"/>
        <v>2</v>
      </c>
      <c r="D21">
        <f t="shared" si="1"/>
        <v>100</v>
      </c>
      <c r="E21" t="s">
        <v>173</v>
      </c>
    </row>
    <row r="22" spans="1:5" x14ac:dyDescent="0.3">
      <c r="A22">
        <v>2</v>
      </c>
      <c r="B22">
        <v>0</v>
      </c>
      <c r="C22">
        <f t="shared" si="0"/>
        <v>2</v>
      </c>
      <c r="D22">
        <f t="shared" si="1"/>
        <v>100</v>
      </c>
      <c r="E22" t="s">
        <v>175</v>
      </c>
    </row>
    <row r="23" spans="1:5" x14ac:dyDescent="0.3">
      <c r="A23">
        <v>2</v>
      </c>
      <c r="B23">
        <v>0</v>
      </c>
      <c r="C23">
        <f t="shared" si="0"/>
        <v>2</v>
      </c>
      <c r="D23">
        <f t="shared" si="1"/>
        <v>100</v>
      </c>
      <c r="E23" t="s">
        <v>177</v>
      </c>
    </row>
    <row r="24" spans="1:5" x14ac:dyDescent="0.3">
      <c r="A24">
        <v>1</v>
      </c>
      <c r="B24">
        <v>0</v>
      </c>
      <c r="C24">
        <f t="shared" si="0"/>
        <v>1</v>
      </c>
      <c r="D24">
        <f t="shared" si="1"/>
        <v>100</v>
      </c>
      <c r="E24" t="s">
        <v>147</v>
      </c>
    </row>
    <row r="25" spans="1:5" x14ac:dyDescent="0.3">
      <c r="A25">
        <v>1</v>
      </c>
      <c r="B25">
        <v>0</v>
      </c>
      <c r="C25">
        <f t="shared" si="0"/>
        <v>1</v>
      </c>
      <c r="D25">
        <f t="shared" si="1"/>
        <v>100</v>
      </c>
      <c r="E25" t="s">
        <v>148</v>
      </c>
    </row>
    <row r="26" spans="1:5" x14ac:dyDescent="0.3">
      <c r="A26">
        <v>1</v>
      </c>
      <c r="B26">
        <v>0</v>
      </c>
      <c r="C26">
        <f t="shared" si="0"/>
        <v>1</v>
      </c>
      <c r="D26">
        <f t="shared" si="1"/>
        <v>100</v>
      </c>
      <c r="E26" t="s">
        <v>150</v>
      </c>
    </row>
    <row r="27" spans="1:5" x14ac:dyDescent="0.3">
      <c r="A27">
        <v>1</v>
      </c>
      <c r="B27">
        <v>0</v>
      </c>
      <c r="C27">
        <f t="shared" si="0"/>
        <v>1</v>
      </c>
      <c r="D27">
        <f t="shared" si="1"/>
        <v>100</v>
      </c>
      <c r="E27" t="s">
        <v>157</v>
      </c>
    </row>
    <row r="28" spans="1:5" x14ac:dyDescent="0.3">
      <c r="A28">
        <v>1</v>
      </c>
      <c r="B28">
        <v>0</v>
      </c>
      <c r="C28">
        <f t="shared" si="0"/>
        <v>1</v>
      </c>
      <c r="D28">
        <f t="shared" si="1"/>
        <v>100</v>
      </c>
      <c r="E28" t="s">
        <v>160</v>
      </c>
    </row>
    <row r="29" spans="1:5" x14ac:dyDescent="0.3">
      <c r="A29">
        <v>1</v>
      </c>
      <c r="B29">
        <v>0</v>
      </c>
      <c r="C29">
        <f t="shared" si="0"/>
        <v>1</v>
      </c>
      <c r="D29">
        <f t="shared" si="1"/>
        <v>100</v>
      </c>
      <c r="E29" t="s">
        <v>162</v>
      </c>
    </row>
    <row r="30" spans="1:5" x14ac:dyDescent="0.3">
      <c r="A30">
        <v>1</v>
      </c>
      <c r="B30">
        <v>0</v>
      </c>
      <c r="C30">
        <f t="shared" si="0"/>
        <v>1</v>
      </c>
      <c r="D30">
        <f t="shared" si="1"/>
        <v>100</v>
      </c>
      <c r="E30" t="s">
        <v>167</v>
      </c>
    </row>
    <row r="31" spans="1:5" x14ac:dyDescent="0.3">
      <c r="A31">
        <v>1</v>
      </c>
      <c r="B31">
        <v>0</v>
      </c>
      <c r="C31">
        <f t="shared" si="0"/>
        <v>1</v>
      </c>
      <c r="D31">
        <f t="shared" si="1"/>
        <v>100</v>
      </c>
      <c r="E31" t="s">
        <v>170</v>
      </c>
    </row>
    <row r="32" spans="1:5" x14ac:dyDescent="0.3">
      <c r="A32">
        <v>1</v>
      </c>
      <c r="B32">
        <v>0</v>
      </c>
      <c r="C32">
        <f t="shared" si="0"/>
        <v>1</v>
      </c>
      <c r="D32">
        <f t="shared" si="1"/>
        <v>100</v>
      </c>
      <c r="E32" t="s">
        <v>172</v>
      </c>
    </row>
    <row r="33" spans="1:5" x14ac:dyDescent="0.3">
      <c r="A33">
        <v>1</v>
      </c>
      <c r="B33">
        <v>0</v>
      </c>
      <c r="C33">
        <f t="shared" si="0"/>
        <v>1</v>
      </c>
      <c r="D33">
        <f t="shared" si="1"/>
        <v>100</v>
      </c>
      <c r="E33" t="s">
        <v>176</v>
      </c>
    </row>
    <row r="34" spans="1:5" x14ac:dyDescent="0.3">
      <c r="A34">
        <v>0</v>
      </c>
      <c r="B34">
        <v>1</v>
      </c>
      <c r="C34">
        <f t="shared" si="0"/>
        <v>1</v>
      </c>
      <c r="D34">
        <f t="shared" si="1"/>
        <v>0</v>
      </c>
      <c r="E34" t="s">
        <v>180</v>
      </c>
    </row>
    <row r="35" spans="1:5" x14ac:dyDescent="0.3">
      <c r="A35">
        <f>SUM(A1:A34)</f>
        <v>69</v>
      </c>
      <c r="B35">
        <f>SUM(B1:B34)</f>
        <v>30</v>
      </c>
      <c r="C35">
        <f>SUM(C1:C34)</f>
        <v>99</v>
      </c>
      <c r="D35">
        <f t="shared" ref="D35" si="2">(A35/C35) * 100</f>
        <v>69.696969696969703</v>
      </c>
    </row>
    <row r="36" spans="1:5" x14ac:dyDescent="0.3">
      <c r="A36" t="s">
        <v>0</v>
      </c>
      <c r="B36" t="s">
        <v>1</v>
      </c>
      <c r="C36" t="s">
        <v>2</v>
      </c>
      <c r="D36" t="s">
        <v>42</v>
      </c>
    </row>
  </sheetData>
  <sortState xmlns:xlrd2="http://schemas.microsoft.com/office/spreadsheetml/2017/richdata2" ref="A1:E34">
    <sortCondition descending="1" ref="C1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0D38-C19E-4009-94DF-F573CD076B93}">
  <dimension ref="A1:I43"/>
  <sheetViews>
    <sheetView topLeftCell="A21" workbookViewId="0">
      <selection activeCell="I36" sqref="I36"/>
    </sheetView>
  </sheetViews>
  <sheetFormatPr defaultRowHeight="14.4" x14ac:dyDescent="0.3"/>
  <cols>
    <col min="4" max="4" width="14.21875" customWidth="1"/>
    <col min="5" max="5" width="20" customWidth="1"/>
    <col min="9" max="9" width="16.88671875" customWidth="1"/>
  </cols>
  <sheetData>
    <row r="1" spans="1:9" x14ac:dyDescent="0.3">
      <c r="A1">
        <v>7</v>
      </c>
      <c r="B1">
        <v>10</v>
      </c>
      <c r="C1">
        <f t="shared" ref="C1:C41" si="0">SUM(A1, B1)</f>
        <v>17</v>
      </c>
      <c r="D1">
        <f t="shared" ref="D1:D41" si="1">(A1/C1) * 100</f>
        <v>41.17647058823529</v>
      </c>
      <c r="E1" t="s">
        <v>121</v>
      </c>
      <c r="H1" s="1" t="s">
        <v>181</v>
      </c>
      <c r="I1" t="s">
        <v>182</v>
      </c>
    </row>
    <row r="2" spans="1:9" x14ac:dyDescent="0.3">
      <c r="A2">
        <v>3</v>
      </c>
      <c r="B2">
        <v>4</v>
      </c>
      <c r="C2">
        <f t="shared" si="0"/>
        <v>7</v>
      </c>
      <c r="D2">
        <f t="shared" si="1"/>
        <v>42.857142857142854</v>
      </c>
      <c r="E2" t="s">
        <v>109</v>
      </c>
      <c r="H2" s="1" t="s">
        <v>183</v>
      </c>
      <c r="I2" t="s">
        <v>186</v>
      </c>
    </row>
    <row r="3" spans="1:9" x14ac:dyDescent="0.3">
      <c r="A3">
        <v>5</v>
      </c>
      <c r="B3">
        <v>2</v>
      </c>
      <c r="C3">
        <f t="shared" si="0"/>
        <v>7</v>
      </c>
      <c r="D3">
        <f t="shared" si="1"/>
        <v>71.428571428571431</v>
      </c>
      <c r="E3" t="s">
        <v>126</v>
      </c>
      <c r="H3" t="s">
        <v>183</v>
      </c>
    </row>
    <row r="4" spans="1:9" x14ac:dyDescent="0.3">
      <c r="A4">
        <v>5</v>
      </c>
      <c r="B4">
        <v>2</v>
      </c>
      <c r="C4">
        <f t="shared" si="0"/>
        <v>7</v>
      </c>
      <c r="D4">
        <f t="shared" si="1"/>
        <v>71.428571428571431</v>
      </c>
      <c r="E4" t="s">
        <v>135</v>
      </c>
    </row>
    <row r="5" spans="1:9" x14ac:dyDescent="0.3">
      <c r="A5">
        <v>4</v>
      </c>
      <c r="B5">
        <v>3</v>
      </c>
      <c r="C5">
        <f t="shared" si="0"/>
        <v>7</v>
      </c>
      <c r="D5">
        <f t="shared" si="1"/>
        <v>57.142857142857139</v>
      </c>
      <c r="E5" t="s">
        <v>139</v>
      </c>
    </row>
    <row r="6" spans="1:9" x14ac:dyDescent="0.3">
      <c r="A6">
        <v>1</v>
      </c>
      <c r="B6">
        <v>4</v>
      </c>
      <c r="C6">
        <f t="shared" si="0"/>
        <v>5</v>
      </c>
      <c r="D6">
        <f t="shared" si="1"/>
        <v>20</v>
      </c>
      <c r="E6" t="s">
        <v>113</v>
      </c>
      <c r="H6" t="s">
        <v>184</v>
      </c>
      <c r="I6" t="s">
        <v>187</v>
      </c>
    </row>
    <row r="7" spans="1:9" x14ac:dyDescent="0.3">
      <c r="A7">
        <v>5</v>
      </c>
      <c r="B7">
        <v>0</v>
      </c>
      <c r="C7">
        <f t="shared" si="0"/>
        <v>5</v>
      </c>
      <c r="D7">
        <f t="shared" si="1"/>
        <v>100</v>
      </c>
      <c r="E7" t="s">
        <v>114</v>
      </c>
    </row>
    <row r="8" spans="1:9" x14ac:dyDescent="0.3">
      <c r="A8">
        <v>1</v>
      </c>
      <c r="B8">
        <v>3</v>
      </c>
      <c r="C8">
        <f t="shared" si="0"/>
        <v>4</v>
      </c>
      <c r="D8">
        <f t="shared" si="1"/>
        <v>25</v>
      </c>
      <c r="E8" t="s">
        <v>108</v>
      </c>
      <c r="H8" t="s">
        <v>185</v>
      </c>
      <c r="I8" t="s">
        <v>188</v>
      </c>
    </row>
    <row r="9" spans="1:9" x14ac:dyDescent="0.3">
      <c r="A9">
        <v>1</v>
      </c>
      <c r="B9">
        <v>3</v>
      </c>
      <c r="C9">
        <f t="shared" si="0"/>
        <v>4</v>
      </c>
      <c r="D9">
        <f t="shared" si="1"/>
        <v>25</v>
      </c>
      <c r="E9" t="s">
        <v>130</v>
      </c>
    </row>
    <row r="10" spans="1:9" x14ac:dyDescent="0.3">
      <c r="A10">
        <v>3</v>
      </c>
      <c r="B10">
        <v>1</v>
      </c>
      <c r="C10">
        <f t="shared" si="0"/>
        <v>4</v>
      </c>
      <c r="D10">
        <f t="shared" si="1"/>
        <v>75</v>
      </c>
      <c r="E10" t="s">
        <v>138</v>
      </c>
    </row>
    <row r="11" spans="1:9" x14ac:dyDescent="0.3">
      <c r="A11">
        <v>3</v>
      </c>
      <c r="B11">
        <v>1</v>
      </c>
      <c r="C11">
        <f t="shared" si="0"/>
        <v>4</v>
      </c>
      <c r="D11">
        <f t="shared" si="1"/>
        <v>75</v>
      </c>
      <c r="E11" t="s">
        <v>144</v>
      </c>
    </row>
    <row r="12" spans="1:9" x14ac:dyDescent="0.3">
      <c r="A12">
        <v>3</v>
      </c>
      <c r="B12">
        <v>0</v>
      </c>
      <c r="C12">
        <f t="shared" si="0"/>
        <v>3</v>
      </c>
      <c r="D12">
        <f t="shared" si="1"/>
        <v>100</v>
      </c>
      <c r="E12" t="s">
        <v>125</v>
      </c>
    </row>
    <row r="13" spans="1:9" x14ac:dyDescent="0.3">
      <c r="A13">
        <v>3</v>
      </c>
      <c r="B13">
        <v>0</v>
      </c>
      <c r="C13">
        <f t="shared" si="0"/>
        <v>3</v>
      </c>
      <c r="D13">
        <f t="shared" si="1"/>
        <v>100</v>
      </c>
      <c r="E13" t="s">
        <v>132</v>
      </c>
    </row>
    <row r="14" spans="1:9" x14ac:dyDescent="0.3">
      <c r="A14">
        <v>3</v>
      </c>
      <c r="B14">
        <v>0</v>
      </c>
      <c r="C14">
        <f t="shared" si="0"/>
        <v>3</v>
      </c>
      <c r="D14">
        <f t="shared" si="1"/>
        <v>100</v>
      </c>
      <c r="E14" t="s">
        <v>134</v>
      </c>
    </row>
    <row r="15" spans="1:9" x14ac:dyDescent="0.3">
      <c r="A15">
        <v>3</v>
      </c>
      <c r="B15">
        <v>0</v>
      </c>
      <c r="C15">
        <f t="shared" si="0"/>
        <v>3</v>
      </c>
      <c r="D15">
        <f t="shared" si="1"/>
        <v>100</v>
      </c>
      <c r="E15" t="s">
        <v>143</v>
      </c>
    </row>
    <row r="16" spans="1:9" x14ac:dyDescent="0.3">
      <c r="A16">
        <v>2</v>
      </c>
      <c r="B16">
        <v>0</v>
      </c>
      <c r="C16">
        <f t="shared" si="0"/>
        <v>2</v>
      </c>
      <c r="D16">
        <f t="shared" si="1"/>
        <v>100</v>
      </c>
      <c r="E16" t="s">
        <v>117</v>
      </c>
    </row>
    <row r="17" spans="1:5" x14ac:dyDescent="0.3">
      <c r="A17">
        <v>2</v>
      </c>
      <c r="B17">
        <v>0</v>
      </c>
      <c r="C17">
        <f t="shared" si="0"/>
        <v>2</v>
      </c>
      <c r="D17">
        <f t="shared" si="1"/>
        <v>100</v>
      </c>
      <c r="E17" t="s">
        <v>120</v>
      </c>
    </row>
    <row r="18" spans="1:5" x14ac:dyDescent="0.3">
      <c r="A18">
        <v>2</v>
      </c>
      <c r="B18">
        <v>0</v>
      </c>
      <c r="C18">
        <f t="shared" si="0"/>
        <v>2</v>
      </c>
      <c r="D18">
        <f t="shared" si="1"/>
        <v>100</v>
      </c>
      <c r="E18" t="s">
        <v>128</v>
      </c>
    </row>
    <row r="19" spans="1:5" x14ac:dyDescent="0.3">
      <c r="A19">
        <v>2</v>
      </c>
      <c r="B19">
        <v>0</v>
      </c>
      <c r="C19">
        <f t="shared" si="0"/>
        <v>2</v>
      </c>
      <c r="D19">
        <f t="shared" si="1"/>
        <v>100</v>
      </c>
      <c r="E19" t="s">
        <v>131</v>
      </c>
    </row>
    <row r="20" spans="1:5" x14ac:dyDescent="0.3">
      <c r="A20">
        <v>1</v>
      </c>
      <c r="B20">
        <v>1</v>
      </c>
      <c r="C20">
        <f t="shared" si="0"/>
        <v>2</v>
      </c>
      <c r="D20">
        <f t="shared" si="1"/>
        <v>50</v>
      </c>
      <c r="E20" t="s">
        <v>133</v>
      </c>
    </row>
    <row r="21" spans="1:5" x14ac:dyDescent="0.3">
      <c r="A21">
        <v>2</v>
      </c>
      <c r="B21">
        <v>0</v>
      </c>
      <c r="C21">
        <f t="shared" si="0"/>
        <v>2</v>
      </c>
      <c r="D21">
        <f t="shared" si="1"/>
        <v>100</v>
      </c>
      <c r="E21" t="s">
        <v>141</v>
      </c>
    </row>
    <row r="22" spans="1:5" x14ac:dyDescent="0.3">
      <c r="A22">
        <v>1</v>
      </c>
      <c r="B22">
        <v>0</v>
      </c>
      <c r="C22">
        <f t="shared" si="0"/>
        <v>1</v>
      </c>
      <c r="D22">
        <f t="shared" si="1"/>
        <v>100</v>
      </c>
      <c r="E22" t="s">
        <v>106</v>
      </c>
    </row>
    <row r="23" spans="1:5" x14ac:dyDescent="0.3">
      <c r="A23">
        <v>1</v>
      </c>
      <c r="B23">
        <v>0</v>
      </c>
      <c r="C23">
        <f t="shared" si="0"/>
        <v>1</v>
      </c>
      <c r="D23">
        <f t="shared" si="1"/>
        <v>100</v>
      </c>
      <c r="E23" t="s">
        <v>107</v>
      </c>
    </row>
    <row r="24" spans="1:5" x14ac:dyDescent="0.3">
      <c r="A24">
        <v>1</v>
      </c>
      <c r="B24">
        <v>0</v>
      </c>
      <c r="C24">
        <f t="shared" si="0"/>
        <v>1</v>
      </c>
      <c r="D24">
        <f t="shared" si="1"/>
        <v>100</v>
      </c>
      <c r="E24" t="s">
        <v>110</v>
      </c>
    </row>
    <row r="25" spans="1:5" x14ac:dyDescent="0.3">
      <c r="A25">
        <v>1</v>
      </c>
      <c r="B25">
        <v>0</v>
      </c>
      <c r="C25">
        <f t="shared" si="0"/>
        <v>1</v>
      </c>
      <c r="D25">
        <f t="shared" si="1"/>
        <v>100</v>
      </c>
      <c r="E25" t="s">
        <v>112</v>
      </c>
    </row>
    <row r="26" spans="1:5" x14ac:dyDescent="0.3">
      <c r="A26">
        <v>1</v>
      </c>
      <c r="B26">
        <v>0</v>
      </c>
      <c r="C26">
        <f t="shared" si="0"/>
        <v>1</v>
      </c>
      <c r="D26">
        <f t="shared" si="1"/>
        <v>100</v>
      </c>
      <c r="E26" t="s">
        <v>111</v>
      </c>
    </row>
    <row r="27" spans="1:5" x14ac:dyDescent="0.3">
      <c r="A27">
        <v>1</v>
      </c>
      <c r="B27">
        <v>0</v>
      </c>
      <c r="C27">
        <f t="shared" si="0"/>
        <v>1</v>
      </c>
      <c r="D27">
        <f t="shared" si="1"/>
        <v>100</v>
      </c>
      <c r="E27" t="s">
        <v>115</v>
      </c>
    </row>
    <row r="28" spans="1:5" x14ac:dyDescent="0.3">
      <c r="A28">
        <v>1</v>
      </c>
      <c r="B28">
        <v>0</v>
      </c>
      <c r="C28">
        <f t="shared" si="0"/>
        <v>1</v>
      </c>
      <c r="D28">
        <f t="shared" si="1"/>
        <v>100</v>
      </c>
      <c r="E28" t="s">
        <v>116</v>
      </c>
    </row>
    <row r="29" spans="1:5" x14ac:dyDescent="0.3">
      <c r="A29">
        <v>1</v>
      </c>
      <c r="B29">
        <v>0</v>
      </c>
      <c r="C29">
        <f t="shared" si="0"/>
        <v>1</v>
      </c>
      <c r="D29">
        <f t="shared" si="1"/>
        <v>100</v>
      </c>
      <c r="E29" t="s">
        <v>118</v>
      </c>
    </row>
    <row r="30" spans="1:5" x14ac:dyDescent="0.3">
      <c r="A30">
        <v>1</v>
      </c>
      <c r="B30">
        <v>0</v>
      </c>
      <c r="C30">
        <f t="shared" si="0"/>
        <v>1</v>
      </c>
      <c r="D30">
        <f t="shared" si="1"/>
        <v>100</v>
      </c>
      <c r="E30" t="s">
        <v>119</v>
      </c>
    </row>
    <row r="31" spans="1:5" x14ac:dyDescent="0.3">
      <c r="A31">
        <v>1</v>
      </c>
      <c r="B31">
        <v>0</v>
      </c>
      <c r="C31">
        <f t="shared" si="0"/>
        <v>1</v>
      </c>
      <c r="D31">
        <f t="shared" si="1"/>
        <v>100</v>
      </c>
      <c r="E31" t="s">
        <v>122</v>
      </c>
    </row>
    <row r="32" spans="1:5" x14ac:dyDescent="0.3">
      <c r="A32">
        <v>1</v>
      </c>
      <c r="B32">
        <v>0</v>
      </c>
      <c r="C32">
        <f t="shared" si="0"/>
        <v>1</v>
      </c>
      <c r="D32">
        <f t="shared" si="1"/>
        <v>100</v>
      </c>
      <c r="E32" t="s">
        <v>123</v>
      </c>
    </row>
    <row r="33" spans="1:5" x14ac:dyDescent="0.3">
      <c r="A33">
        <v>1</v>
      </c>
      <c r="B33">
        <v>0</v>
      </c>
      <c r="C33">
        <f t="shared" si="0"/>
        <v>1</v>
      </c>
      <c r="D33">
        <f t="shared" si="1"/>
        <v>100</v>
      </c>
      <c r="E33" t="s">
        <v>124</v>
      </c>
    </row>
    <row r="34" spans="1:5" x14ac:dyDescent="0.3">
      <c r="A34">
        <v>1</v>
      </c>
      <c r="B34">
        <v>0</v>
      </c>
      <c r="C34">
        <f t="shared" si="0"/>
        <v>1</v>
      </c>
      <c r="D34">
        <f t="shared" si="1"/>
        <v>100</v>
      </c>
      <c r="E34" t="s">
        <v>127</v>
      </c>
    </row>
    <row r="35" spans="1:5" x14ac:dyDescent="0.3">
      <c r="A35">
        <v>1</v>
      </c>
      <c r="B35">
        <v>0</v>
      </c>
      <c r="C35">
        <f t="shared" si="0"/>
        <v>1</v>
      </c>
      <c r="D35">
        <f t="shared" si="1"/>
        <v>100</v>
      </c>
      <c r="E35" t="s">
        <v>129</v>
      </c>
    </row>
    <row r="36" spans="1:5" x14ac:dyDescent="0.3">
      <c r="A36">
        <v>1</v>
      </c>
      <c r="B36">
        <v>0</v>
      </c>
      <c r="C36">
        <f t="shared" si="0"/>
        <v>1</v>
      </c>
      <c r="D36">
        <f t="shared" si="1"/>
        <v>100</v>
      </c>
      <c r="E36" t="s">
        <v>136</v>
      </c>
    </row>
    <row r="37" spans="1:5" x14ac:dyDescent="0.3">
      <c r="A37">
        <v>1</v>
      </c>
      <c r="B37">
        <v>0</v>
      </c>
      <c r="C37">
        <f t="shared" si="0"/>
        <v>1</v>
      </c>
      <c r="D37">
        <f t="shared" si="1"/>
        <v>100</v>
      </c>
      <c r="E37" t="s">
        <v>137</v>
      </c>
    </row>
    <row r="38" spans="1:5" x14ac:dyDescent="0.3">
      <c r="A38">
        <v>1</v>
      </c>
      <c r="B38">
        <v>0</v>
      </c>
      <c r="C38">
        <f t="shared" si="0"/>
        <v>1</v>
      </c>
      <c r="D38">
        <f t="shared" si="1"/>
        <v>100</v>
      </c>
      <c r="E38" t="s">
        <v>140</v>
      </c>
    </row>
    <row r="39" spans="1:5" x14ac:dyDescent="0.3">
      <c r="A39">
        <v>1</v>
      </c>
      <c r="B39">
        <v>0</v>
      </c>
      <c r="C39">
        <f t="shared" si="0"/>
        <v>1</v>
      </c>
      <c r="D39">
        <f t="shared" si="1"/>
        <v>100</v>
      </c>
      <c r="E39" t="s">
        <v>142</v>
      </c>
    </row>
    <row r="40" spans="1:5" x14ac:dyDescent="0.3">
      <c r="A40">
        <v>1</v>
      </c>
      <c r="B40">
        <v>0</v>
      </c>
      <c r="C40">
        <f t="shared" si="0"/>
        <v>1</v>
      </c>
      <c r="D40">
        <f t="shared" si="1"/>
        <v>100</v>
      </c>
      <c r="E40" t="s">
        <v>145</v>
      </c>
    </row>
    <row r="41" spans="1:5" x14ac:dyDescent="0.3">
      <c r="A41">
        <v>1</v>
      </c>
      <c r="B41">
        <v>0</v>
      </c>
      <c r="C41">
        <f t="shared" si="0"/>
        <v>1</v>
      </c>
      <c r="D41">
        <f t="shared" si="1"/>
        <v>100</v>
      </c>
      <c r="E41" t="s">
        <v>146</v>
      </c>
    </row>
    <row r="42" spans="1:5" x14ac:dyDescent="0.3">
      <c r="A42">
        <f>SUM(A1:A41)</f>
        <v>81</v>
      </c>
      <c r="B42">
        <f>SUM(B1:B41)</f>
        <v>34</v>
      </c>
      <c r="C42">
        <f>SUM(C1:C41)</f>
        <v>115</v>
      </c>
      <c r="D42">
        <f t="shared" ref="D42" si="2">(A42/C42) * 100</f>
        <v>70.434782608695656</v>
      </c>
    </row>
    <row r="43" spans="1:5" x14ac:dyDescent="0.3">
      <c r="A43" t="s">
        <v>0</v>
      </c>
      <c r="B43" t="s">
        <v>1</v>
      </c>
      <c r="C43" t="s">
        <v>2</v>
      </c>
      <c r="D43" t="s">
        <v>42</v>
      </c>
    </row>
  </sheetData>
  <sortState xmlns:xlrd2="http://schemas.microsoft.com/office/spreadsheetml/2017/richdata2" ref="A1:E41">
    <sortCondition descending="1" ref="C1:C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2A7D-683A-46BE-9FBB-AEB8A549E7EA}">
  <dimension ref="A1:I38"/>
  <sheetViews>
    <sheetView topLeftCell="A18" zoomScaleNormal="100" workbookViewId="0">
      <selection activeCell="R38" sqref="R38"/>
    </sheetView>
  </sheetViews>
  <sheetFormatPr defaultRowHeight="14.4" x14ac:dyDescent="0.3"/>
  <cols>
    <col min="4" max="4" width="13.6640625" customWidth="1"/>
    <col min="6" max="6" width="13.109375" customWidth="1"/>
  </cols>
  <sheetData>
    <row r="1" spans="1:9" x14ac:dyDescent="0.3">
      <c r="A1">
        <v>5</v>
      </c>
      <c r="B1">
        <v>19</v>
      </c>
      <c r="C1">
        <v>24</v>
      </c>
      <c r="D1">
        <f t="shared" ref="D1:D37" si="0">(A1/C1) * 100</f>
        <v>20.833333333333336</v>
      </c>
      <c r="E1" t="s">
        <v>201</v>
      </c>
      <c r="H1">
        <v>1</v>
      </c>
      <c r="I1">
        <f>POWER(0.792, H1 - 1) * 0.208</f>
        <v>0.20799999999999999</v>
      </c>
    </row>
    <row r="2" spans="1:9" x14ac:dyDescent="0.3">
      <c r="A2">
        <v>21</v>
      </c>
      <c r="B2">
        <v>1</v>
      </c>
      <c r="C2">
        <v>22</v>
      </c>
      <c r="D2">
        <f t="shared" si="0"/>
        <v>95.454545454545453</v>
      </c>
      <c r="E2" t="s">
        <v>194</v>
      </c>
      <c r="H2">
        <v>2</v>
      </c>
      <c r="I2">
        <f t="shared" ref="I2:I10" si="1">POWER(0.792, H2 - 1) * 0.208</f>
        <v>0.16473599999999999</v>
      </c>
    </row>
    <row r="3" spans="1:9" x14ac:dyDescent="0.3">
      <c r="A3">
        <v>5</v>
      </c>
      <c r="B3">
        <v>2</v>
      </c>
      <c r="C3">
        <v>7</v>
      </c>
      <c r="D3">
        <f t="shared" si="0"/>
        <v>71.428571428571431</v>
      </c>
      <c r="E3" t="s">
        <v>202</v>
      </c>
      <c r="H3">
        <v>3</v>
      </c>
      <c r="I3">
        <f t="shared" si="1"/>
        <v>0.13047091199999999</v>
      </c>
    </row>
    <row r="4" spans="1:9" x14ac:dyDescent="0.3">
      <c r="A4">
        <v>2</v>
      </c>
      <c r="B4">
        <v>5</v>
      </c>
      <c r="C4">
        <v>7</v>
      </c>
      <c r="D4">
        <f t="shared" si="0"/>
        <v>28.571428571428569</v>
      </c>
      <c r="E4" t="s">
        <v>205</v>
      </c>
      <c r="H4">
        <v>4</v>
      </c>
      <c r="I4">
        <f t="shared" si="1"/>
        <v>0.10333296230400001</v>
      </c>
    </row>
    <row r="5" spans="1:9" x14ac:dyDescent="0.3">
      <c r="A5">
        <v>6</v>
      </c>
      <c r="B5">
        <v>0</v>
      </c>
      <c r="C5">
        <v>6</v>
      </c>
      <c r="D5">
        <f t="shared" si="0"/>
        <v>100</v>
      </c>
      <c r="E5" t="s">
        <v>199</v>
      </c>
      <c r="H5">
        <v>5</v>
      </c>
      <c r="I5">
        <f t="shared" si="1"/>
        <v>8.1839706144768001E-2</v>
      </c>
    </row>
    <row r="6" spans="1:9" x14ac:dyDescent="0.3">
      <c r="A6">
        <v>1</v>
      </c>
      <c r="B6">
        <v>3</v>
      </c>
      <c r="C6">
        <v>4</v>
      </c>
      <c r="D6">
        <f t="shared" si="0"/>
        <v>25</v>
      </c>
      <c r="E6" t="s">
        <v>204</v>
      </c>
      <c r="H6">
        <v>6</v>
      </c>
      <c r="I6">
        <f t="shared" si="1"/>
        <v>6.4817047266656255E-2</v>
      </c>
    </row>
    <row r="7" spans="1:9" x14ac:dyDescent="0.3">
      <c r="A7">
        <v>3</v>
      </c>
      <c r="B7">
        <v>1</v>
      </c>
      <c r="C7">
        <v>4</v>
      </c>
      <c r="D7">
        <f t="shared" si="0"/>
        <v>75</v>
      </c>
      <c r="E7" t="s">
        <v>213</v>
      </c>
      <c r="H7">
        <v>7</v>
      </c>
      <c r="I7">
        <f t="shared" si="1"/>
        <v>5.1335101435191759E-2</v>
      </c>
    </row>
    <row r="8" spans="1:9" x14ac:dyDescent="0.3">
      <c r="A8">
        <v>4</v>
      </c>
      <c r="B8">
        <v>0</v>
      </c>
      <c r="C8">
        <v>4</v>
      </c>
      <c r="D8">
        <f t="shared" si="0"/>
        <v>100</v>
      </c>
      <c r="E8" t="s">
        <v>223</v>
      </c>
      <c r="H8">
        <v>8</v>
      </c>
      <c r="I8">
        <f t="shared" si="1"/>
        <v>4.0657400336671874E-2</v>
      </c>
    </row>
    <row r="9" spans="1:9" x14ac:dyDescent="0.3">
      <c r="A9">
        <v>3</v>
      </c>
      <c r="B9">
        <v>0</v>
      </c>
      <c r="C9">
        <v>3</v>
      </c>
      <c r="D9">
        <f t="shared" si="0"/>
        <v>100</v>
      </c>
      <c r="E9" t="s">
        <v>192</v>
      </c>
      <c r="H9">
        <v>9</v>
      </c>
      <c r="I9">
        <f t="shared" si="1"/>
        <v>3.2200661066644126E-2</v>
      </c>
    </row>
    <row r="10" spans="1:9" x14ac:dyDescent="0.3">
      <c r="A10">
        <v>3</v>
      </c>
      <c r="B10">
        <v>0</v>
      </c>
      <c r="C10">
        <v>3</v>
      </c>
      <c r="D10">
        <f t="shared" si="0"/>
        <v>100</v>
      </c>
      <c r="E10" t="s">
        <v>197</v>
      </c>
      <c r="H10">
        <v>10</v>
      </c>
      <c r="I10">
        <f t="shared" si="1"/>
        <v>2.5502923564782145E-2</v>
      </c>
    </row>
    <row r="11" spans="1:9" x14ac:dyDescent="0.3">
      <c r="A11">
        <v>3</v>
      </c>
      <c r="B11">
        <v>0</v>
      </c>
      <c r="C11">
        <v>3</v>
      </c>
      <c r="D11">
        <f t="shared" si="0"/>
        <v>100</v>
      </c>
      <c r="E11" t="s">
        <v>206</v>
      </c>
    </row>
    <row r="12" spans="1:9" x14ac:dyDescent="0.3">
      <c r="A12">
        <v>2</v>
      </c>
      <c r="B12">
        <v>1</v>
      </c>
      <c r="C12">
        <v>3</v>
      </c>
      <c r="D12">
        <f t="shared" si="0"/>
        <v>66.666666666666657</v>
      </c>
      <c r="E12" t="s">
        <v>214</v>
      </c>
      <c r="G12">
        <v>0</v>
      </c>
      <c r="H12">
        <v>0</v>
      </c>
      <c r="I12">
        <v>0</v>
      </c>
    </row>
    <row r="13" spans="1:9" x14ac:dyDescent="0.3">
      <c r="A13">
        <v>2</v>
      </c>
      <c r="B13">
        <v>1</v>
      </c>
      <c r="C13">
        <v>3</v>
      </c>
      <c r="D13">
        <f t="shared" si="0"/>
        <v>66.666666666666657</v>
      </c>
      <c r="E13" t="s">
        <v>215</v>
      </c>
      <c r="G13">
        <f>COMBIN(8-1, H13 - 1) * POWER(0.208, H13) * POWER(0.792, 8 - H13)</f>
        <v>4.0657400336671874E-2</v>
      </c>
      <c r="H13">
        <v>1</v>
      </c>
      <c r="I13">
        <f>_xlfn.NEGBINOM.DIST(8,H13,0.208, FALSE)</f>
        <v>3.2200661066644133E-2</v>
      </c>
    </row>
    <row r="14" spans="1:9" x14ac:dyDescent="0.3">
      <c r="A14">
        <v>1</v>
      </c>
      <c r="B14">
        <v>2</v>
      </c>
      <c r="C14">
        <v>3</v>
      </c>
      <c r="D14">
        <f t="shared" si="0"/>
        <v>33.333333333333329</v>
      </c>
      <c r="E14" t="s">
        <v>216</v>
      </c>
      <c r="G14">
        <f t="shared" ref="G14:G20" si="2">COMBIN(8-1, H14 - 1) * POWER(0.208, H14) * POWER(0.792, 8 - H14)</f>
        <v>7.4743907689639205E-2</v>
      </c>
      <c r="H14">
        <v>2</v>
      </c>
      <c r="I14">
        <f t="shared" ref="I14:I20" si="3">_xlfn.NEGBINOM.DIST(7,H14,0.208, FALSE)</f>
        <v>6.7653914160221998E-2</v>
      </c>
    </row>
    <row r="15" spans="1:9" x14ac:dyDescent="0.3">
      <c r="A15">
        <v>3</v>
      </c>
      <c r="B15">
        <v>0</v>
      </c>
      <c r="C15">
        <v>3</v>
      </c>
      <c r="D15">
        <f t="shared" si="0"/>
        <v>100</v>
      </c>
      <c r="E15" t="s">
        <v>222</v>
      </c>
      <c r="G15">
        <f t="shared" si="2"/>
        <v>5.8889139391836945E-2</v>
      </c>
      <c r="H15">
        <v>3</v>
      </c>
      <c r="I15">
        <f t="shared" si="3"/>
        <v>6.3324063653967824E-2</v>
      </c>
    </row>
    <row r="16" spans="1:9" x14ac:dyDescent="0.3">
      <c r="A16">
        <v>1</v>
      </c>
      <c r="B16">
        <v>1</v>
      </c>
      <c r="C16">
        <v>2</v>
      </c>
      <c r="D16">
        <f t="shared" si="0"/>
        <v>50</v>
      </c>
      <c r="E16" t="s">
        <v>190</v>
      </c>
      <c r="G16">
        <f t="shared" si="2"/>
        <v>2.5776390979591925E-2</v>
      </c>
      <c r="H16">
        <v>4</v>
      </c>
      <c r="I16">
        <f t="shared" si="3"/>
        <v>4.3904684133417665E-2</v>
      </c>
    </row>
    <row r="17" spans="1:9" x14ac:dyDescent="0.3">
      <c r="A17">
        <v>1</v>
      </c>
      <c r="B17">
        <v>1</v>
      </c>
      <c r="C17">
        <v>2</v>
      </c>
      <c r="D17">
        <f t="shared" si="0"/>
        <v>50</v>
      </c>
      <c r="E17" t="s">
        <v>195</v>
      </c>
      <c r="G17">
        <f t="shared" si="2"/>
        <v>6.7695572269635363E-3</v>
      </c>
      <c r="H17">
        <v>5</v>
      </c>
      <c r="I17">
        <f t="shared" si="3"/>
        <v>2.511347932431492E-2</v>
      </c>
    </row>
    <row r="18" spans="1:9" x14ac:dyDescent="0.3">
      <c r="A18">
        <v>1</v>
      </c>
      <c r="B18">
        <v>1</v>
      </c>
      <c r="C18">
        <v>2</v>
      </c>
      <c r="D18">
        <f t="shared" si="0"/>
        <v>50</v>
      </c>
      <c r="E18" t="s">
        <v>196</v>
      </c>
      <c r="G18">
        <f t="shared" si="2"/>
        <v>1.066718108491224E-3</v>
      </c>
      <c r="H18">
        <v>6</v>
      </c>
      <c r="I18">
        <f t="shared" si="3"/>
        <v>1.2536648878697992E-2</v>
      </c>
    </row>
    <row r="19" spans="1:9" x14ac:dyDescent="0.3">
      <c r="A19">
        <v>2</v>
      </c>
      <c r="B19">
        <v>0</v>
      </c>
      <c r="C19">
        <v>2</v>
      </c>
      <c r="D19">
        <f t="shared" si="0"/>
        <v>100</v>
      </c>
      <c r="E19" t="s">
        <v>198</v>
      </c>
      <c r="G19">
        <f t="shared" si="2"/>
        <v>9.338273003626875E-5</v>
      </c>
      <c r="H19">
        <v>7</v>
      </c>
      <c r="I19">
        <f t="shared" si="3"/>
        <v>5.6498497613332232E-3</v>
      </c>
    </row>
    <row r="20" spans="1:9" x14ac:dyDescent="0.3">
      <c r="A20">
        <v>2</v>
      </c>
      <c r="B20">
        <v>0</v>
      </c>
      <c r="C20">
        <v>2</v>
      </c>
      <c r="D20">
        <f t="shared" si="0"/>
        <v>100</v>
      </c>
      <c r="E20" t="s">
        <v>207</v>
      </c>
      <c r="G20">
        <f t="shared" si="2"/>
        <v>3.5035367690374997E-6</v>
      </c>
      <c r="H20">
        <v>8</v>
      </c>
      <c r="I20">
        <f t="shared" si="3"/>
        <v>2.3503375007146239E-3</v>
      </c>
    </row>
    <row r="21" spans="1:9" x14ac:dyDescent="0.3">
      <c r="A21">
        <v>2</v>
      </c>
      <c r="B21">
        <v>0</v>
      </c>
      <c r="C21">
        <v>2</v>
      </c>
      <c r="D21">
        <f t="shared" si="0"/>
        <v>100</v>
      </c>
      <c r="E21" t="s">
        <v>209</v>
      </c>
      <c r="G21">
        <f>SUM(G12:G20)</f>
        <v>0.20799999999999999</v>
      </c>
      <c r="I21">
        <f>SUM(I12:I20)</f>
        <v>0.25273363847931235</v>
      </c>
    </row>
    <row r="22" spans="1:9" x14ac:dyDescent="0.3">
      <c r="A22">
        <v>2</v>
      </c>
      <c r="B22">
        <v>0</v>
      </c>
      <c r="C22">
        <v>2</v>
      </c>
      <c r="D22">
        <f t="shared" si="0"/>
        <v>100</v>
      </c>
      <c r="E22" t="s">
        <v>210</v>
      </c>
    </row>
    <row r="23" spans="1:9" x14ac:dyDescent="0.3">
      <c r="A23">
        <v>1</v>
      </c>
      <c r="B23">
        <v>1</v>
      </c>
      <c r="C23">
        <v>2</v>
      </c>
      <c r="D23">
        <f t="shared" si="0"/>
        <v>50</v>
      </c>
      <c r="E23" t="s">
        <v>219</v>
      </c>
    </row>
    <row r="24" spans="1:9" x14ac:dyDescent="0.3">
      <c r="A24">
        <v>2</v>
      </c>
      <c r="B24">
        <v>0</v>
      </c>
      <c r="C24">
        <v>2</v>
      </c>
      <c r="D24">
        <f t="shared" si="0"/>
        <v>100</v>
      </c>
      <c r="E24" t="s">
        <v>220</v>
      </c>
    </row>
    <row r="25" spans="1:9" x14ac:dyDescent="0.3">
      <c r="A25">
        <v>0</v>
      </c>
      <c r="B25">
        <v>1</v>
      </c>
      <c r="C25">
        <v>1</v>
      </c>
      <c r="D25">
        <f t="shared" si="0"/>
        <v>0</v>
      </c>
      <c r="E25" t="s">
        <v>189</v>
      </c>
    </row>
    <row r="26" spans="1:9" x14ac:dyDescent="0.3">
      <c r="A26">
        <v>1</v>
      </c>
      <c r="B26">
        <v>0</v>
      </c>
      <c r="C26">
        <v>1</v>
      </c>
      <c r="D26">
        <f t="shared" si="0"/>
        <v>100</v>
      </c>
      <c r="E26" t="s">
        <v>191</v>
      </c>
    </row>
    <row r="27" spans="1:9" x14ac:dyDescent="0.3">
      <c r="A27">
        <v>1</v>
      </c>
      <c r="B27">
        <v>0</v>
      </c>
      <c r="C27">
        <v>1</v>
      </c>
      <c r="D27">
        <f t="shared" si="0"/>
        <v>100</v>
      </c>
      <c r="E27" t="s">
        <v>193</v>
      </c>
    </row>
    <row r="28" spans="1:9" x14ac:dyDescent="0.3">
      <c r="A28">
        <v>1</v>
      </c>
      <c r="B28">
        <v>0</v>
      </c>
      <c r="C28">
        <v>1</v>
      </c>
      <c r="D28">
        <f t="shared" si="0"/>
        <v>100</v>
      </c>
      <c r="E28" t="s">
        <v>200</v>
      </c>
    </row>
    <row r="29" spans="1:9" x14ac:dyDescent="0.3">
      <c r="A29">
        <v>1</v>
      </c>
      <c r="B29">
        <v>0</v>
      </c>
      <c r="C29">
        <v>1</v>
      </c>
      <c r="D29">
        <f t="shared" si="0"/>
        <v>100</v>
      </c>
      <c r="E29" t="s">
        <v>203</v>
      </c>
    </row>
    <row r="30" spans="1:9" x14ac:dyDescent="0.3">
      <c r="A30">
        <v>1</v>
      </c>
      <c r="B30">
        <v>0</v>
      </c>
      <c r="C30">
        <v>1</v>
      </c>
      <c r="D30">
        <f t="shared" si="0"/>
        <v>100</v>
      </c>
      <c r="E30" t="s">
        <v>208</v>
      </c>
    </row>
    <row r="31" spans="1:9" x14ac:dyDescent="0.3">
      <c r="A31">
        <v>0</v>
      </c>
      <c r="B31">
        <v>1</v>
      </c>
      <c r="C31">
        <v>1</v>
      </c>
      <c r="D31">
        <f t="shared" si="0"/>
        <v>0</v>
      </c>
      <c r="E31" t="s">
        <v>211</v>
      </c>
    </row>
    <row r="32" spans="1:9" x14ac:dyDescent="0.3">
      <c r="A32">
        <v>1</v>
      </c>
      <c r="B32">
        <v>0</v>
      </c>
      <c r="C32">
        <v>1</v>
      </c>
      <c r="D32">
        <f t="shared" si="0"/>
        <v>100</v>
      </c>
      <c r="E32" t="s">
        <v>212</v>
      </c>
    </row>
    <row r="33" spans="1:5" x14ac:dyDescent="0.3">
      <c r="A33">
        <v>1</v>
      </c>
      <c r="B33">
        <v>0</v>
      </c>
      <c r="C33">
        <v>1</v>
      </c>
      <c r="D33">
        <f t="shared" si="0"/>
        <v>100</v>
      </c>
      <c r="E33" t="s">
        <v>217</v>
      </c>
    </row>
    <row r="34" spans="1:5" x14ac:dyDescent="0.3">
      <c r="A34">
        <v>1</v>
      </c>
      <c r="B34">
        <v>0</v>
      </c>
      <c r="C34">
        <v>1</v>
      </c>
      <c r="D34">
        <f t="shared" si="0"/>
        <v>100</v>
      </c>
      <c r="E34" t="s">
        <v>218</v>
      </c>
    </row>
    <row r="35" spans="1:5" x14ac:dyDescent="0.3">
      <c r="A35">
        <v>1</v>
      </c>
      <c r="B35">
        <v>0</v>
      </c>
      <c r="C35">
        <v>1</v>
      </c>
      <c r="D35">
        <f t="shared" si="0"/>
        <v>100</v>
      </c>
      <c r="E35" t="s">
        <v>221</v>
      </c>
    </row>
    <row r="36" spans="1:5" x14ac:dyDescent="0.3">
      <c r="A36">
        <v>1</v>
      </c>
      <c r="B36">
        <v>0</v>
      </c>
      <c r="C36">
        <v>1</v>
      </c>
      <c r="D36">
        <f t="shared" si="0"/>
        <v>100</v>
      </c>
      <c r="E36" t="s">
        <v>224</v>
      </c>
    </row>
    <row r="37" spans="1:5" x14ac:dyDescent="0.3">
      <c r="A37">
        <f>SUM(A1:A36)</f>
        <v>88</v>
      </c>
      <c r="B37">
        <f>SUM(B1:B36)</f>
        <v>41</v>
      </c>
      <c r="C37">
        <f>SUM(A37, B37)</f>
        <v>129</v>
      </c>
      <c r="D37">
        <f t="shared" si="0"/>
        <v>68.217054263565885</v>
      </c>
    </row>
    <row r="38" spans="1:5" x14ac:dyDescent="0.3">
      <c r="A38" t="s">
        <v>0</v>
      </c>
      <c r="B38" t="s">
        <v>1</v>
      </c>
      <c r="C38" t="s">
        <v>2</v>
      </c>
      <c r="D38" t="s">
        <v>42</v>
      </c>
    </row>
  </sheetData>
  <sortState xmlns:xlrd2="http://schemas.microsoft.com/office/spreadsheetml/2017/richdata2" ref="A1:E36">
    <sortCondition descending="1" ref="C1:C3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758B-5ABC-40E0-8E61-9FF764E0C070}">
  <dimension ref="A1:E40"/>
  <sheetViews>
    <sheetView topLeftCell="A17" workbookViewId="0">
      <selection activeCell="H17" sqref="H17"/>
    </sheetView>
  </sheetViews>
  <sheetFormatPr defaultRowHeight="14.4" x14ac:dyDescent="0.3"/>
  <cols>
    <col min="4" max="4" width="15.109375" customWidth="1"/>
    <col min="5" max="5" width="22.33203125" customWidth="1"/>
  </cols>
  <sheetData>
    <row r="1" spans="1:5" x14ac:dyDescent="0.3">
      <c r="A1">
        <v>3</v>
      </c>
      <c r="B1">
        <v>2</v>
      </c>
      <c r="C1">
        <v>5</v>
      </c>
      <c r="D1">
        <f t="shared" ref="D1:D39" si="0">(A1/C1) * 100</f>
        <v>60</v>
      </c>
      <c r="E1" t="s">
        <v>240</v>
      </c>
    </row>
    <row r="2" spans="1:5" x14ac:dyDescent="0.3">
      <c r="A2">
        <v>4</v>
      </c>
      <c r="B2">
        <v>1</v>
      </c>
      <c r="C2">
        <v>5</v>
      </c>
      <c r="D2">
        <f t="shared" si="0"/>
        <v>80</v>
      </c>
      <c r="E2" t="s">
        <v>241</v>
      </c>
    </row>
    <row r="3" spans="1:5" x14ac:dyDescent="0.3">
      <c r="A3">
        <v>1</v>
      </c>
      <c r="B3">
        <v>4</v>
      </c>
      <c r="C3">
        <v>5</v>
      </c>
      <c r="D3">
        <f t="shared" si="0"/>
        <v>20</v>
      </c>
      <c r="E3" t="s">
        <v>252</v>
      </c>
    </row>
    <row r="4" spans="1:5" x14ac:dyDescent="0.3">
      <c r="A4">
        <v>0</v>
      </c>
      <c r="B4">
        <v>3</v>
      </c>
      <c r="C4">
        <v>3</v>
      </c>
      <c r="D4">
        <f t="shared" si="0"/>
        <v>0</v>
      </c>
      <c r="E4" t="s">
        <v>228</v>
      </c>
    </row>
    <row r="5" spans="1:5" x14ac:dyDescent="0.3">
      <c r="A5">
        <v>2</v>
      </c>
      <c r="B5">
        <v>1</v>
      </c>
      <c r="C5">
        <v>3</v>
      </c>
      <c r="D5">
        <f t="shared" si="0"/>
        <v>66.666666666666657</v>
      </c>
      <c r="E5" t="s">
        <v>232</v>
      </c>
    </row>
    <row r="6" spans="1:5" x14ac:dyDescent="0.3">
      <c r="A6">
        <v>0</v>
      </c>
      <c r="B6">
        <v>3</v>
      </c>
      <c r="C6">
        <v>3</v>
      </c>
      <c r="D6">
        <f t="shared" si="0"/>
        <v>0</v>
      </c>
      <c r="E6" t="s">
        <v>236</v>
      </c>
    </row>
    <row r="7" spans="1:5" x14ac:dyDescent="0.3">
      <c r="A7">
        <v>1</v>
      </c>
      <c r="B7">
        <v>2</v>
      </c>
      <c r="C7">
        <v>3</v>
      </c>
      <c r="D7">
        <f t="shared" si="0"/>
        <v>33.333333333333329</v>
      </c>
      <c r="E7" t="s">
        <v>239</v>
      </c>
    </row>
    <row r="8" spans="1:5" x14ac:dyDescent="0.3">
      <c r="A8">
        <v>1</v>
      </c>
      <c r="B8">
        <v>2</v>
      </c>
      <c r="C8">
        <v>3</v>
      </c>
      <c r="D8">
        <f t="shared" si="0"/>
        <v>33.333333333333329</v>
      </c>
      <c r="E8" t="s">
        <v>248</v>
      </c>
    </row>
    <row r="9" spans="1:5" x14ac:dyDescent="0.3">
      <c r="A9">
        <v>1</v>
      </c>
      <c r="B9">
        <v>2</v>
      </c>
      <c r="C9">
        <v>3</v>
      </c>
      <c r="D9">
        <f t="shared" si="0"/>
        <v>33.333333333333329</v>
      </c>
      <c r="E9" t="s">
        <v>259</v>
      </c>
    </row>
    <row r="10" spans="1:5" x14ac:dyDescent="0.3">
      <c r="A10">
        <v>2</v>
      </c>
      <c r="B10">
        <v>0</v>
      </c>
      <c r="C10">
        <v>2</v>
      </c>
      <c r="D10">
        <f t="shared" si="0"/>
        <v>100</v>
      </c>
      <c r="E10" t="s">
        <v>226</v>
      </c>
    </row>
    <row r="11" spans="1:5" x14ac:dyDescent="0.3">
      <c r="A11">
        <v>2</v>
      </c>
      <c r="B11">
        <v>0</v>
      </c>
      <c r="C11">
        <v>2</v>
      </c>
      <c r="D11">
        <f t="shared" si="0"/>
        <v>100</v>
      </c>
      <c r="E11" t="s">
        <v>227</v>
      </c>
    </row>
    <row r="12" spans="1:5" x14ac:dyDescent="0.3">
      <c r="A12">
        <v>2</v>
      </c>
      <c r="B12">
        <v>0</v>
      </c>
      <c r="C12">
        <v>2</v>
      </c>
      <c r="D12">
        <f t="shared" si="0"/>
        <v>100</v>
      </c>
      <c r="E12" t="s">
        <v>233</v>
      </c>
    </row>
    <row r="13" spans="1:5" x14ac:dyDescent="0.3">
      <c r="A13">
        <v>0</v>
      </c>
      <c r="B13">
        <v>2</v>
      </c>
      <c r="C13">
        <v>2</v>
      </c>
      <c r="D13">
        <f t="shared" si="0"/>
        <v>0</v>
      </c>
      <c r="E13" t="s">
        <v>234</v>
      </c>
    </row>
    <row r="14" spans="1:5" x14ac:dyDescent="0.3">
      <c r="A14">
        <v>2</v>
      </c>
      <c r="B14">
        <v>0</v>
      </c>
      <c r="C14">
        <v>2</v>
      </c>
      <c r="D14">
        <f t="shared" si="0"/>
        <v>100</v>
      </c>
      <c r="E14" t="s">
        <v>242</v>
      </c>
    </row>
    <row r="15" spans="1:5" x14ac:dyDescent="0.3">
      <c r="A15">
        <v>1</v>
      </c>
      <c r="B15">
        <v>1</v>
      </c>
      <c r="C15">
        <v>2</v>
      </c>
      <c r="D15">
        <f t="shared" si="0"/>
        <v>50</v>
      </c>
      <c r="E15" t="s">
        <v>243</v>
      </c>
    </row>
    <row r="16" spans="1:5" x14ac:dyDescent="0.3">
      <c r="A16">
        <v>2</v>
      </c>
      <c r="B16">
        <v>0</v>
      </c>
      <c r="C16">
        <v>2</v>
      </c>
      <c r="D16">
        <f t="shared" si="0"/>
        <v>100</v>
      </c>
      <c r="E16" t="s">
        <v>247</v>
      </c>
    </row>
    <row r="17" spans="1:5" x14ac:dyDescent="0.3">
      <c r="A17">
        <v>1</v>
      </c>
      <c r="B17">
        <v>1</v>
      </c>
      <c r="C17">
        <v>2</v>
      </c>
      <c r="D17">
        <f t="shared" si="0"/>
        <v>50</v>
      </c>
      <c r="E17" t="s">
        <v>250</v>
      </c>
    </row>
    <row r="18" spans="1:5" x14ac:dyDescent="0.3">
      <c r="A18">
        <v>1</v>
      </c>
      <c r="B18">
        <v>1</v>
      </c>
      <c r="C18">
        <v>2</v>
      </c>
      <c r="D18">
        <f t="shared" si="0"/>
        <v>50</v>
      </c>
      <c r="E18" t="s">
        <v>253</v>
      </c>
    </row>
    <row r="19" spans="1:5" x14ac:dyDescent="0.3">
      <c r="A19">
        <v>2</v>
      </c>
      <c r="B19">
        <v>0</v>
      </c>
      <c r="C19">
        <v>2</v>
      </c>
      <c r="D19">
        <f t="shared" si="0"/>
        <v>100</v>
      </c>
      <c r="E19" t="s">
        <v>254</v>
      </c>
    </row>
    <row r="20" spans="1:5" x14ac:dyDescent="0.3">
      <c r="A20">
        <v>1</v>
      </c>
      <c r="B20">
        <v>1</v>
      </c>
      <c r="C20">
        <v>2</v>
      </c>
      <c r="D20">
        <f t="shared" si="0"/>
        <v>50</v>
      </c>
      <c r="E20" t="s">
        <v>257</v>
      </c>
    </row>
    <row r="21" spans="1:5" x14ac:dyDescent="0.3">
      <c r="A21">
        <v>2</v>
      </c>
      <c r="B21">
        <v>0</v>
      </c>
      <c r="C21">
        <v>2</v>
      </c>
      <c r="D21">
        <f t="shared" si="0"/>
        <v>100</v>
      </c>
      <c r="E21" t="s">
        <v>258</v>
      </c>
    </row>
    <row r="22" spans="1:5" x14ac:dyDescent="0.3">
      <c r="A22">
        <v>2</v>
      </c>
      <c r="B22">
        <v>0</v>
      </c>
      <c r="C22">
        <v>2</v>
      </c>
      <c r="D22">
        <f t="shared" si="0"/>
        <v>100</v>
      </c>
      <c r="E22" t="s">
        <v>262</v>
      </c>
    </row>
    <row r="23" spans="1:5" x14ac:dyDescent="0.3">
      <c r="A23">
        <v>0</v>
      </c>
      <c r="B23">
        <v>1</v>
      </c>
      <c r="C23">
        <v>1</v>
      </c>
      <c r="D23">
        <f t="shared" si="0"/>
        <v>0</v>
      </c>
      <c r="E23" t="s">
        <v>225</v>
      </c>
    </row>
    <row r="24" spans="1:5" x14ac:dyDescent="0.3">
      <c r="A24">
        <v>1</v>
      </c>
      <c r="B24">
        <v>0</v>
      </c>
      <c r="C24">
        <v>1</v>
      </c>
      <c r="D24">
        <f t="shared" si="0"/>
        <v>100</v>
      </c>
      <c r="E24" t="s">
        <v>229</v>
      </c>
    </row>
    <row r="25" spans="1:5" x14ac:dyDescent="0.3">
      <c r="A25">
        <v>0</v>
      </c>
      <c r="B25">
        <v>1</v>
      </c>
      <c r="C25">
        <v>1</v>
      </c>
      <c r="D25">
        <f t="shared" si="0"/>
        <v>0</v>
      </c>
      <c r="E25" t="s">
        <v>230</v>
      </c>
    </row>
    <row r="26" spans="1:5" x14ac:dyDescent="0.3">
      <c r="A26">
        <v>0</v>
      </c>
      <c r="B26">
        <v>1</v>
      </c>
      <c r="C26">
        <v>1</v>
      </c>
      <c r="D26">
        <f t="shared" si="0"/>
        <v>0</v>
      </c>
      <c r="E26" t="s">
        <v>231</v>
      </c>
    </row>
    <row r="27" spans="1:5" x14ac:dyDescent="0.3">
      <c r="A27">
        <v>1</v>
      </c>
      <c r="B27">
        <v>0</v>
      </c>
      <c r="C27">
        <v>1</v>
      </c>
      <c r="D27">
        <f t="shared" si="0"/>
        <v>100</v>
      </c>
      <c r="E27" t="s">
        <v>235</v>
      </c>
    </row>
    <row r="28" spans="1:5" x14ac:dyDescent="0.3">
      <c r="A28">
        <v>1</v>
      </c>
      <c r="B28">
        <v>0</v>
      </c>
      <c r="C28">
        <v>1</v>
      </c>
      <c r="D28">
        <f t="shared" si="0"/>
        <v>100</v>
      </c>
      <c r="E28" t="s">
        <v>237</v>
      </c>
    </row>
    <row r="29" spans="1:5" x14ac:dyDescent="0.3">
      <c r="A29">
        <v>1</v>
      </c>
      <c r="B29">
        <v>0</v>
      </c>
      <c r="C29">
        <v>1</v>
      </c>
      <c r="D29">
        <f t="shared" si="0"/>
        <v>100</v>
      </c>
      <c r="E29" t="s">
        <v>238</v>
      </c>
    </row>
    <row r="30" spans="1:5" x14ac:dyDescent="0.3">
      <c r="A30">
        <v>1</v>
      </c>
      <c r="B30">
        <v>0</v>
      </c>
      <c r="C30">
        <v>1</v>
      </c>
      <c r="D30">
        <f t="shared" si="0"/>
        <v>100</v>
      </c>
      <c r="E30" t="s">
        <v>244</v>
      </c>
    </row>
    <row r="31" spans="1:5" x14ac:dyDescent="0.3">
      <c r="A31">
        <v>0</v>
      </c>
      <c r="B31">
        <v>1</v>
      </c>
      <c r="C31">
        <v>1</v>
      </c>
      <c r="D31">
        <f t="shared" si="0"/>
        <v>0</v>
      </c>
      <c r="E31" t="s">
        <v>245</v>
      </c>
    </row>
    <row r="32" spans="1:5" x14ac:dyDescent="0.3">
      <c r="A32">
        <v>1</v>
      </c>
      <c r="B32">
        <v>0</v>
      </c>
      <c r="C32">
        <v>1</v>
      </c>
      <c r="D32">
        <f t="shared" si="0"/>
        <v>100</v>
      </c>
      <c r="E32" t="s">
        <v>246</v>
      </c>
    </row>
    <row r="33" spans="1:5" x14ac:dyDescent="0.3">
      <c r="A33">
        <v>1</v>
      </c>
      <c r="B33">
        <v>0</v>
      </c>
      <c r="C33">
        <v>1</v>
      </c>
      <c r="D33">
        <f t="shared" si="0"/>
        <v>100</v>
      </c>
      <c r="E33" t="s">
        <v>249</v>
      </c>
    </row>
    <row r="34" spans="1:5" x14ac:dyDescent="0.3">
      <c r="A34">
        <v>1</v>
      </c>
      <c r="B34">
        <v>0</v>
      </c>
      <c r="C34">
        <v>1</v>
      </c>
      <c r="D34">
        <f t="shared" si="0"/>
        <v>100</v>
      </c>
      <c r="E34" t="s">
        <v>251</v>
      </c>
    </row>
    <row r="35" spans="1:5" x14ac:dyDescent="0.3">
      <c r="A35">
        <v>0</v>
      </c>
      <c r="B35">
        <v>1</v>
      </c>
      <c r="C35">
        <v>1</v>
      </c>
      <c r="D35">
        <f t="shared" si="0"/>
        <v>0</v>
      </c>
      <c r="E35" t="s">
        <v>255</v>
      </c>
    </row>
    <row r="36" spans="1:5" x14ac:dyDescent="0.3">
      <c r="A36">
        <v>0</v>
      </c>
      <c r="B36">
        <v>1</v>
      </c>
      <c r="C36">
        <v>1</v>
      </c>
      <c r="D36">
        <f t="shared" si="0"/>
        <v>0</v>
      </c>
      <c r="E36" t="s">
        <v>256</v>
      </c>
    </row>
    <row r="37" spans="1:5" x14ac:dyDescent="0.3">
      <c r="A37">
        <v>0</v>
      </c>
      <c r="B37">
        <v>1</v>
      </c>
      <c r="C37">
        <v>1</v>
      </c>
      <c r="D37">
        <f t="shared" si="0"/>
        <v>0</v>
      </c>
      <c r="E37" t="s">
        <v>260</v>
      </c>
    </row>
    <row r="38" spans="1:5" x14ac:dyDescent="0.3">
      <c r="A38">
        <v>1</v>
      </c>
      <c r="B38">
        <v>0</v>
      </c>
      <c r="C38">
        <v>1</v>
      </c>
      <c r="D38">
        <f t="shared" si="0"/>
        <v>100</v>
      </c>
      <c r="E38" t="s">
        <v>261</v>
      </c>
    </row>
    <row r="39" spans="1:5" x14ac:dyDescent="0.3">
      <c r="A39">
        <f>SUM(A3:A38)</f>
        <v>35</v>
      </c>
      <c r="B39">
        <f>SUM(B3:B38)</f>
        <v>30</v>
      </c>
      <c r="C39">
        <f>SUM(A39, B39)</f>
        <v>65</v>
      </c>
      <c r="D39">
        <f t="shared" si="0"/>
        <v>53.846153846153847</v>
      </c>
    </row>
    <row r="40" spans="1:5" x14ac:dyDescent="0.3">
      <c r="A40" t="s">
        <v>0</v>
      </c>
      <c r="B40" t="s">
        <v>1</v>
      </c>
      <c r="C40" t="s">
        <v>2</v>
      </c>
      <c r="D40" t="s">
        <v>42</v>
      </c>
    </row>
  </sheetData>
  <sortState xmlns:xlrd2="http://schemas.microsoft.com/office/spreadsheetml/2017/richdata2" ref="A1:E38">
    <sortCondition descending="1" ref="C1:C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2A09-1F15-4F05-AB98-38EEF5B50D9E}">
  <dimension ref="A1:E38"/>
  <sheetViews>
    <sheetView topLeftCell="A26" workbookViewId="0">
      <selection activeCell="H14" sqref="H14"/>
    </sheetView>
  </sheetViews>
  <sheetFormatPr defaultRowHeight="14.4" x14ac:dyDescent="0.3"/>
  <cols>
    <col min="4" max="4" width="15.21875" customWidth="1"/>
    <col min="5" max="5" width="26.21875" customWidth="1"/>
  </cols>
  <sheetData>
    <row r="1" spans="1:5" x14ac:dyDescent="0.3">
      <c r="A1">
        <v>2</v>
      </c>
      <c r="B1">
        <v>5</v>
      </c>
      <c r="C1">
        <v>7</v>
      </c>
      <c r="D1">
        <f t="shared" ref="D1:D37" si="0">(A1/C1) * 100</f>
        <v>28.571428571428569</v>
      </c>
      <c r="E1" t="s">
        <v>276</v>
      </c>
    </row>
    <row r="2" spans="1:5" x14ac:dyDescent="0.3">
      <c r="A2">
        <v>0</v>
      </c>
      <c r="B2">
        <v>4</v>
      </c>
      <c r="C2">
        <v>4</v>
      </c>
      <c r="D2">
        <f t="shared" si="0"/>
        <v>0</v>
      </c>
      <c r="E2" t="s">
        <v>264</v>
      </c>
    </row>
    <row r="3" spans="1:5" x14ac:dyDescent="0.3">
      <c r="A3">
        <v>4</v>
      </c>
      <c r="B3">
        <v>0</v>
      </c>
      <c r="C3">
        <v>4</v>
      </c>
      <c r="D3">
        <f t="shared" si="0"/>
        <v>100</v>
      </c>
      <c r="E3" t="s">
        <v>272</v>
      </c>
    </row>
    <row r="4" spans="1:5" x14ac:dyDescent="0.3">
      <c r="A4">
        <v>1</v>
      </c>
      <c r="B4">
        <v>3</v>
      </c>
      <c r="C4">
        <v>4</v>
      </c>
      <c r="D4">
        <f t="shared" si="0"/>
        <v>25</v>
      </c>
      <c r="E4" t="s">
        <v>285</v>
      </c>
    </row>
    <row r="5" spans="1:5" x14ac:dyDescent="0.3">
      <c r="A5">
        <v>0</v>
      </c>
      <c r="B5">
        <v>4</v>
      </c>
      <c r="C5">
        <v>4</v>
      </c>
      <c r="D5">
        <f t="shared" si="0"/>
        <v>0</v>
      </c>
      <c r="E5" t="s">
        <v>290</v>
      </c>
    </row>
    <row r="6" spans="1:5" x14ac:dyDescent="0.3">
      <c r="A6">
        <v>4</v>
      </c>
      <c r="B6">
        <v>0</v>
      </c>
      <c r="C6">
        <v>4</v>
      </c>
      <c r="D6">
        <f t="shared" si="0"/>
        <v>100</v>
      </c>
      <c r="E6" t="s">
        <v>291</v>
      </c>
    </row>
    <row r="7" spans="1:5" x14ac:dyDescent="0.3">
      <c r="A7">
        <v>2</v>
      </c>
      <c r="B7">
        <v>1</v>
      </c>
      <c r="C7">
        <v>3</v>
      </c>
      <c r="D7">
        <f t="shared" si="0"/>
        <v>66.666666666666657</v>
      </c>
      <c r="E7" t="s">
        <v>267</v>
      </c>
    </row>
    <row r="8" spans="1:5" x14ac:dyDescent="0.3">
      <c r="A8">
        <v>0</v>
      </c>
      <c r="B8">
        <v>3</v>
      </c>
      <c r="C8">
        <v>3</v>
      </c>
      <c r="D8">
        <f t="shared" si="0"/>
        <v>0</v>
      </c>
      <c r="E8" t="s">
        <v>283</v>
      </c>
    </row>
    <row r="9" spans="1:5" x14ac:dyDescent="0.3">
      <c r="A9">
        <v>0</v>
      </c>
      <c r="B9">
        <v>2</v>
      </c>
      <c r="C9">
        <v>2</v>
      </c>
      <c r="D9">
        <f t="shared" si="0"/>
        <v>0</v>
      </c>
      <c r="E9" t="s">
        <v>268</v>
      </c>
    </row>
    <row r="10" spans="1:5" x14ac:dyDescent="0.3">
      <c r="A10">
        <v>2</v>
      </c>
      <c r="B10">
        <v>0</v>
      </c>
      <c r="C10">
        <v>2</v>
      </c>
      <c r="D10">
        <f t="shared" si="0"/>
        <v>100</v>
      </c>
      <c r="E10" t="s">
        <v>273</v>
      </c>
    </row>
    <row r="11" spans="1:5" x14ac:dyDescent="0.3">
      <c r="A11">
        <v>2</v>
      </c>
      <c r="B11">
        <v>0</v>
      </c>
      <c r="C11">
        <v>2</v>
      </c>
      <c r="D11">
        <f t="shared" si="0"/>
        <v>100</v>
      </c>
      <c r="E11" t="s">
        <v>275</v>
      </c>
    </row>
    <row r="12" spans="1:5" x14ac:dyDescent="0.3">
      <c r="A12">
        <v>2</v>
      </c>
      <c r="B12">
        <v>0</v>
      </c>
      <c r="C12">
        <v>2</v>
      </c>
      <c r="D12">
        <f t="shared" si="0"/>
        <v>100</v>
      </c>
      <c r="E12" t="s">
        <v>279</v>
      </c>
    </row>
    <row r="13" spans="1:5" x14ac:dyDescent="0.3">
      <c r="A13">
        <v>1</v>
      </c>
      <c r="B13">
        <v>1</v>
      </c>
      <c r="C13">
        <v>2</v>
      </c>
      <c r="D13">
        <f t="shared" si="0"/>
        <v>50</v>
      </c>
      <c r="E13" t="s">
        <v>280</v>
      </c>
    </row>
    <row r="14" spans="1:5" x14ac:dyDescent="0.3">
      <c r="A14">
        <v>2</v>
      </c>
      <c r="B14">
        <v>0</v>
      </c>
      <c r="C14">
        <v>2</v>
      </c>
      <c r="D14">
        <f t="shared" si="0"/>
        <v>100</v>
      </c>
      <c r="E14" t="s">
        <v>286</v>
      </c>
    </row>
    <row r="15" spans="1:5" x14ac:dyDescent="0.3">
      <c r="A15">
        <v>2</v>
      </c>
      <c r="B15">
        <v>0</v>
      </c>
      <c r="C15">
        <v>2</v>
      </c>
      <c r="D15">
        <f t="shared" si="0"/>
        <v>100</v>
      </c>
      <c r="E15" t="s">
        <v>287</v>
      </c>
    </row>
    <row r="16" spans="1:5" x14ac:dyDescent="0.3">
      <c r="A16">
        <v>1</v>
      </c>
      <c r="B16">
        <v>1</v>
      </c>
      <c r="C16">
        <v>2</v>
      </c>
      <c r="D16">
        <f t="shared" si="0"/>
        <v>50</v>
      </c>
      <c r="E16" t="s">
        <v>297</v>
      </c>
    </row>
    <row r="17" spans="1:5" x14ac:dyDescent="0.3">
      <c r="A17">
        <v>1</v>
      </c>
      <c r="B17">
        <v>0</v>
      </c>
      <c r="C17">
        <v>1</v>
      </c>
      <c r="D17">
        <f t="shared" si="0"/>
        <v>100</v>
      </c>
      <c r="E17" t="s">
        <v>263</v>
      </c>
    </row>
    <row r="18" spans="1:5" x14ac:dyDescent="0.3">
      <c r="A18">
        <v>0</v>
      </c>
      <c r="B18">
        <v>1</v>
      </c>
      <c r="C18">
        <v>1</v>
      </c>
      <c r="D18">
        <f t="shared" si="0"/>
        <v>0</v>
      </c>
      <c r="E18" t="s">
        <v>265</v>
      </c>
    </row>
    <row r="19" spans="1:5" x14ac:dyDescent="0.3">
      <c r="A19">
        <v>1</v>
      </c>
      <c r="B19">
        <v>0</v>
      </c>
      <c r="C19">
        <v>1</v>
      </c>
      <c r="D19">
        <f t="shared" si="0"/>
        <v>100</v>
      </c>
      <c r="E19" t="s">
        <v>266</v>
      </c>
    </row>
    <row r="20" spans="1:5" x14ac:dyDescent="0.3">
      <c r="A20">
        <v>1</v>
      </c>
      <c r="B20">
        <v>0</v>
      </c>
      <c r="C20">
        <v>1</v>
      </c>
      <c r="D20">
        <f t="shared" si="0"/>
        <v>100</v>
      </c>
      <c r="E20" t="s">
        <v>269</v>
      </c>
    </row>
    <row r="21" spans="1:5" x14ac:dyDescent="0.3">
      <c r="A21">
        <v>0</v>
      </c>
      <c r="B21">
        <v>1</v>
      </c>
      <c r="C21">
        <v>1</v>
      </c>
      <c r="D21">
        <f t="shared" si="0"/>
        <v>0</v>
      </c>
      <c r="E21" t="s">
        <v>270</v>
      </c>
    </row>
    <row r="22" spans="1:5" x14ac:dyDescent="0.3">
      <c r="A22">
        <v>1</v>
      </c>
      <c r="B22">
        <v>0</v>
      </c>
      <c r="C22">
        <v>1</v>
      </c>
      <c r="D22">
        <f t="shared" si="0"/>
        <v>100</v>
      </c>
      <c r="E22" t="s">
        <v>271</v>
      </c>
    </row>
    <row r="23" spans="1:5" x14ac:dyDescent="0.3">
      <c r="A23">
        <v>1</v>
      </c>
      <c r="B23">
        <v>0</v>
      </c>
      <c r="C23">
        <v>1</v>
      </c>
      <c r="D23">
        <f t="shared" si="0"/>
        <v>100</v>
      </c>
      <c r="E23" t="s">
        <v>274</v>
      </c>
    </row>
    <row r="24" spans="1:5" x14ac:dyDescent="0.3">
      <c r="A24">
        <v>1</v>
      </c>
      <c r="B24">
        <v>0</v>
      </c>
      <c r="C24">
        <v>1</v>
      </c>
      <c r="D24">
        <f t="shared" si="0"/>
        <v>100</v>
      </c>
      <c r="E24" t="s">
        <v>277</v>
      </c>
    </row>
    <row r="25" spans="1:5" x14ac:dyDescent="0.3">
      <c r="A25">
        <v>1</v>
      </c>
      <c r="B25">
        <v>0</v>
      </c>
      <c r="C25">
        <v>1</v>
      </c>
      <c r="D25">
        <f t="shared" si="0"/>
        <v>100</v>
      </c>
      <c r="E25" t="s">
        <v>278</v>
      </c>
    </row>
    <row r="26" spans="1:5" x14ac:dyDescent="0.3">
      <c r="A26">
        <v>1</v>
      </c>
      <c r="B26">
        <v>0</v>
      </c>
      <c r="C26">
        <v>1</v>
      </c>
      <c r="D26">
        <f t="shared" si="0"/>
        <v>100</v>
      </c>
      <c r="E26" t="s">
        <v>281</v>
      </c>
    </row>
    <row r="27" spans="1:5" x14ac:dyDescent="0.3">
      <c r="A27">
        <v>1</v>
      </c>
      <c r="B27">
        <v>0</v>
      </c>
      <c r="C27">
        <v>1</v>
      </c>
      <c r="D27">
        <f t="shared" si="0"/>
        <v>100</v>
      </c>
      <c r="E27" t="s">
        <v>282</v>
      </c>
    </row>
    <row r="28" spans="1:5" x14ac:dyDescent="0.3">
      <c r="A28">
        <v>1</v>
      </c>
      <c r="B28">
        <v>0</v>
      </c>
      <c r="C28">
        <v>1</v>
      </c>
      <c r="D28">
        <f t="shared" si="0"/>
        <v>100</v>
      </c>
      <c r="E28" t="s">
        <v>284</v>
      </c>
    </row>
    <row r="29" spans="1:5" x14ac:dyDescent="0.3">
      <c r="A29">
        <v>1</v>
      </c>
      <c r="B29">
        <v>0</v>
      </c>
      <c r="C29">
        <v>1</v>
      </c>
      <c r="D29">
        <f t="shared" si="0"/>
        <v>100</v>
      </c>
      <c r="E29" t="s">
        <v>288</v>
      </c>
    </row>
    <row r="30" spans="1:5" x14ac:dyDescent="0.3">
      <c r="A30">
        <v>1</v>
      </c>
      <c r="B30">
        <v>0</v>
      </c>
      <c r="C30">
        <v>1</v>
      </c>
      <c r="D30">
        <f t="shared" si="0"/>
        <v>100</v>
      </c>
      <c r="E30" t="s">
        <v>289</v>
      </c>
    </row>
    <row r="31" spans="1:5" x14ac:dyDescent="0.3">
      <c r="A31">
        <v>1</v>
      </c>
      <c r="B31">
        <v>0</v>
      </c>
      <c r="C31">
        <v>1</v>
      </c>
      <c r="D31">
        <f t="shared" si="0"/>
        <v>100</v>
      </c>
      <c r="E31" t="s">
        <v>292</v>
      </c>
    </row>
    <row r="32" spans="1:5" x14ac:dyDescent="0.3">
      <c r="A32">
        <v>1</v>
      </c>
      <c r="B32">
        <v>0</v>
      </c>
      <c r="C32">
        <v>1</v>
      </c>
      <c r="D32">
        <f t="shared" si="0"/>
        <v>100</v>
      </c>
      <c r="E32" t="s">
        <v>293</v>
      </c>
    </row>
    <row r="33" spans="1:5" x14ac:dyDescent="0.3">
      <c r="A33">
        <v>1</v>
      </c>
      <c r="B33">
        <v>0</v>
      </c>
      <c r="C33">
        <v>1</v>
      </c>
      <c r="D33">
        <f t="shared" si="0"/>
        <v>100</v>
      </c>
      <c r="E33" t="s">
        <v>294</v>
      </c>
    </row>
    <row r="34" spans="1:5" x14ac:dyDescent="0.3">
      <c r="A34">
        <v>1</v>
      </c>
      <c r="B34">
        <v>0</v>
      </c>
      <c r="C34">
        <v>1</v>
      </c>
      <c r="D34">
        <f t="shared" si="0"/>
        <v>100</v>
      </c>
      <c r="E34" t="s">
        <v>295</v>
      </c>
    </row>
    <row r="35" spans="1:5" x14ac:dyDescent="0.3">
      <c r="A35">
        <v>1</v>
      </c>
      <c r="B35">
        <v>0</v>
      </c>
      <c r="C35">
        <v>1</v>
      </c>
      <c r="D35">
        <f t="shared" si="0"/>
        <v>100</v>
      </c>
      <c r="E35" t="s">
        <v>296</v>
      </c>
    </row>
    <row r="36" spans="1:5" x14ac:dyDescent="0.3">
      <c r="A36">
        <v>1</v>
      </c>
      <c r="B36">
        <v>0</v>
      </c>
      <c r="C36">
        <v>1</v>
      </c>
      <c r="D36">
        <f t="shared" si="0"/>
        <v>100</v>
      </c>
      <c r="E36" t="s">
        <v>298</v>
      </c>
    </row>
    <row r="37" spans="1:5" x14ac:dyDescent="0.3">
      <c r="A37">
        <f>SUM(A1:A36)</f>
        <v>43</v>
      </c>
      <c r="B37">
        <f>SUM(B1:B36)</f>
        <v>26</v>
      </c>
      <c r="C37">
        <f>SUM(A37, B37)</f>
        <v>69</v>
      </c>
      <c r="D37">
        <f t="shared" si="0"/>
        <v>62.318840579710141</v>
      </c>
    </row>
    <row r="38" spans="1:5" x14ac:dyDescent="0.3">
      <c r="A38" t="s">
        <v>0</v>
      </c>
      <c r="B38" t="s">
        <v>1</v>
      </c>
      <c r="C38" t="s">
        <v>2</v>
      </c>
      <c r="D38" t="s">
        <v>42</v>
      </c>
    </row>
  </sheetData>
  <sortState xmlns:xlrd2="http://schemas.microsoft.com/office/spreadsheetml/2017/richdata2" ref="A1:E36">
    <sortCondition descending="1" ref="C1:C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BCEB-13EF-4E9F-8798-A37DE387A861}">
  <dimension ref="A1:E41"/>
  <sheetViews>
    <sheetView topLeftCell="A35" workbookViewId="0">
      <selection activeCell="H10" sqref="H10"/>
    </sheetView>
  </sheetViews>
  <sheetFormatPr defaultRowHeight="14.4" x14ac:dyDescent="0.3"/>
  <cols>
    <col min="4" max="4" width="17.5546875" customWidth="1"/>
    <col min="5" max="5" width="22.33203125" customWidth="1"/>
  </cols>
  <sheetData>
    <row r="1" spans="1:5" x14ac:dyDescent="0.3">
      <c r="A1">
        <v>6</v>
      </c>
      <c r="B1">
        <v>5</v>
      </c>
      <c r="C1">
        <v>11</v>
      </c>
      <c r="D1">
        <f t="shared" ref="D1:D40" si="0">(A1/C1) * 100</f>
        <v>54.54545454545454</v>
      </c>
      <c r="E1" t="s">
        <v>333</v>
      </c>
    </row>
    <row r="2" spans="1:5" x14ac:dyDescent="0.3">
      <c r="A2">
        <v>6</v>
      </c>
      <c r="B2">
        <v>2</v>
      </c>
      <c r="C2">
        <v>8</v>
      </c>
      <c r="D2">
        <f t="shared" si="0"/>
        <v>75</v>
      </c>
      <c r="E2" t="s">
        <v>322</v>
      </c>
    </row>
    <row r="3" spans="1:5" x14ac:dyDescent="0.3">
      <c r="A3">
        <v>4</v>
      </c>
      <c r="B3">
        <v>3</v>
      </c>
      <c r="C3">
        <v>7</v>
      </c>
      <c r="D3">
        <f t="shared" si="0"/>
        <v>57.142857142857139</v>
      </c>
      <c r="E3" t="s">
        <v>323</v>
      </c>
    </row>
    <row r="4" spans="1:5" x14ac:dyDescent="0.3">
      <c r="A4">
        <v>2</v>
      </c>
      <c r="B4">
        <v>4</v>
      </c>
      <c r="C4">
        <v>6</v>
      </c>
      <c r="D4">
        <f t="shared" si="0"/>
        <v>33.333333333333329</v>
      </c>
      <c r="E4" t="s">
        <v>321</v>
      </c>
    </row>
    <row r="5" spans="1:5" x14ac:dyDescent="0.3">
      <c r="A5">
        <v>2</v>
      </c>
      <c r="B5">
        <v>3</v>
      </c>
      <c r="C5">
        <v>5</v>
      </c>
      <c r="D5">
        <f t="shared" si="0"/>
        <v>40</v>
      </c>
      <c r="E5" t="s">
        <v>308</v>
      </c>
    </row>
    <row r="6" spans="1:5" x14ac:dyDescent="0.3">
      <c r="A6">
        <v>4</v>
      </c>
      <c r="B6">
        <v>0</v>
      </c>
      <c r="C6">
        <v>4</v>
      </c>
      <c r="D6">
        <f t="shared" si="0"/>
        <v>100</v>
      </c>
      <c r="E6" t="s">
        <v>324</v>
      </c>
    </row>
    <row r="7" spans="1:5" x14ac:dyDescent="0.3">
      <c r="A7">
        <v>3</v>
      </c>
      <c r="B7">
        <v>1</v>
      </c>
      <c r="C7">
        <v>4</v>
      </c>
      <c r="D7">
        <f t="shared" si="0"/>
        <v>75</v>
      </c>
      <c r="E7" t="s">
        <v>331</v>
      </c>
    </row>
    <row r="8" spans="1:5" x14ac:dyDescent="0.3">
      <c r="A8">
        <v>4</v>
      </c>
      <c r="B8">
        <v>0</v>
      </c>
      <c r="C8">
        <v>4</v>
      </c>
      <c r="D8">
        <f t="shared" si="0"/>
        <v>100</v>
      </c>
      <c r="E8" t="s">
        <v>334</v>
      </c>
    </row>
    <row r="9" spans="1:5" x14ac:dyDescent="0.3">
      <c r="A9">
        <v>1</v>
      </c>
      <c r="B9">
        <v>3</v>
      </c>
      <c r="C9">
        <v>4</v>
      </c>
      <c r="D9">
        <f t="shared" si="0"/>
        <v>25</v>
      </c>
      <c r="E9" t="s">
        <v>335</v>
      </c>
    </row>
    <row r="10" spans="1:5" x14ac:dyDescent="0.3">
      <c r="A10">
        <v>1</v>
      </c>
      <c r="B10">
        <v>2</v>
      </c>
      <c r="C10">
        <v>3</v>
      </c>
      <c r="D10">
        <f t="shared" si="0"/>
        <v>33.333333333333329</v>
      </c>
      <c r="E10" t="s">
        <v>307</v>
      </c>
    </row>
    <row r="11" spans="1:5" x14ac:dyDescent="0.3">
      <c r="A11">
        <v>0</v>
      </c>
      <c r="B11">
        <v>3</v>
      </c>
      <c r="C11">
        <v>3</v>
      </c>
      <c r="D11">
        <f t="shared" si="0"/>
        <v>0</v>
      </c>
      <c r="E11" t="s">
        <v>317</v>
      </c>
    </row>
    <row r="12" spans="1:5" x14ac:dyDescent="0.3">
      <c r="A12">
        <v>0</v>
      </c>
      <c r="B12">
        <v>3</v>
      </c>
      <c r="C12">
        <v>3</v>
      </c>
      <c r="D12">
        <f t="shared" si="0"/>
        <v>0</v>
      </c>
      <c r="E12" t="s">
        <v>327</v>
      </c>
    </row>
    <row r="13" spans="1:5" x14ac:dyDescent="0.3">
      <c r="A13">
        <v>1</v>
      </c>
      <c r="B13">
        <v>1</v>
      </c>
      <c r="C13">
        <v>2</v>
      </c>
      <c r="D13">
        <f t="shared" si="0"/>
        <v>50</v>
      </c>
      <c r="E13" t="s">
        <v>299</v>
      </c>
    </row>
    <row r="14" spans="1:5" x14ac:dyDescent="0.3">
      <c r="A14">
        <v>0</v>
      </c>
      <c r="B14">
        <v>2</v>
      </c>
      <c r="C14">
        <v>2</v>
      </c>
      <c r="D14">
        <f t="shared" si="0"/>
        <v>0</v>
      </c>
      <c r="E14" t="s">
        <v>300</v>
      </c>
    </row>
    <row r="15" spans="1:5" x14ac:dyDescent="0.3">
      <c r="A15">
        <v>2</v>
      </c>
      <c r="B15">
        <v>0</v>
      </c>
      <c r="C15">
        <v>2</v>
      </c>
      <c r="D15">
        <f t="shared" si="0"/>
        <v>100</v>
      </c>
      <c r="E15" t="s">
        <v>305</v>
      </c>
    </row>
    <row r="16" spans="1:5" x14ac:dyDescent="0.3">
      <c r="A16">
        <v>0</v>
      </c>
      <c r="B16">
        <v>2</v>
      </c>
      <c r="C16">
        <v>2</v>
      </c>
      <c r="D16">
        <f t="shared" si="0"/>
        <v>0</v>
      </c>
      <c r="E16" t="s">
        <v>312</v>
      </c>
    </row>
    <row r="17" spans="1:5" x14ac:dyDescent="0.3">
      <c r="A17">
        <v>2</v>
      </c>
      <c r="B17">
        <v>0</v>
      </c>
      <c r="C17">
        <v>2</v>
      </c>
      <c r="D17">
        <f t="shared" si="0"/>
        <v>100</v>
      </c>
      <c r="E17" t="s">
        <v>325</v>
      </c>
    </row>
    <row r="18" spans="1:5" x14ac:dyDescent="0.3">
      <c r="A18">
        <v>1</v>
      </c>
      <c r="B18">
        <v>0</v>
      </c>
      <c r="C18">
        <v>1</v>
      </c>
      <c r="D18">
        <f t="shared" si="0"/>
        <v>100</v>
      </c>
      <c r="E18" t="s">
        <v>301</v>
      </c>
    </row>
    <row r="19" spans="1:5" x14ac:dyDescent="0.3">
      <c r="A19">
        <v>1</v>
      </c>
      <c r="B19">
        <v>0</v>
      </c>
      <c r="C19">
        <v>1</v>
      </c>
      <c r="D19">
        <f t="shared" si="0"/>
        <v>100</v>
      </c>
      <c r="E19" t="s">
        <v>302</v>
      </c>
    </row>
    <row r="20" spans="1:5" x14ac:dyDescent="0.3">
      <c r="A20">
        <v>1</v>
      </c>
      <c r="B20">
        <v>0</v>
      </c>
      <c r="C20">
        <v>1</v>
      </c>
      <c r="D20">
        <f t="shared" si="0"/>
        <v>100</v>
      </c>
      <c r="E20" t="s">
        <v>303</v>
      </c>
    </row>
    <row r="21" spans="1:5" x14ac:dyDescent="0.3">
      <c r="A21">
        <v>0</v>
      </c>
      <c r="B21">
        <v>1</v>
      </c>
      <c r="C21">
        <v>1</v>
      </c>
      <c r="D21">
        <f t="shared" si="0"/>
        <v>0</v>
      </c>
      <c r="E21" t="s">
        <v>304</v>
      </c>
    </row>
    <row r="22" spans="1:5" x14ac:dyDescent="0.3">
      <c r="A22">
        <v>1</v>
      </c>
      <c r="B22">
        <v>0</v>
      </c>
      <c r="C22">
        <v>1</v>
      </c>
      <c r="D22">
        <f t="shared" si="0"/>
        <v>100</v>
      </c>
      <c r="E22" t="s">
        <v>306</v>
      </c>
    </row>
    <row r="23" spans="1:5" x14ac:dyDescent="0.3">
      <c r="A23">
        <v>1</v>
      </c>
      <c r="B23">
        <v>0</v>
      </c>
      <c r="C23">
        <v>1</v>
      </c>
      <c r="D23">
        <f t="shared" si="0"/>
        <v>100</v>
      </c>
      <c r="E23" t="s">
        <v>309</v>
      </c>
    </row>
    <row r="24" spans="1:5" x14ac:dyDescent="0.3">
      <c r="A24">
        <v>1</v>
      </c>
      <c r="B24">
        <v>0</v>
      </c>
      <c r="C24">
        <v>1</v>
      </c>
      <c r="D24">
        <f t="shared" si="0"/>
        <v>100</v>
      </c>
      <c r="E24" t="s">
        <v>310</v>
      </c>
    </row>
    <row r="25" spans="1:5" x14ac:dyDescent="0.3">
      <c r="A25">
        <v>1</v>
      </c>
      <c r="B25">
        <v>0</v>
      </c>
      <c r="C25">
        <v>1</v>
      </c>
      <c r="D25">
        <f t="shared" si="0"/>
        <v>100</v>
      </c>
      <c r="E25" t="s">
        <v>311</v>
      </c>
    </row>
    <row r="26" spans="1:5" x14ac:dyDescent="0.3">
      <c r="A26">
        <v>1</v>
      </c>
      <c r="B26">
        <v>0</v>
      </c>
      <c r="C26">
        <v>1</v>
      </c>
      <c r="D26">
        <f t="shared" si="0"/>
        <v>100</v>
      </c>
      <c r="E26" t="s">
        <v>313</v>
      </c>
    </row>
    <row r="27" spans="1:5" x14ac:dyDescent="0.3">
      <c r="A27">
        <v>1</v>
      </c>
      <c r="B27">
        <v>0</v>
      </c>
      <c r="C27">
        <v>1</v>
      </c>
      <c r="D27">
        <f t="shared" si="0"/>
        <v>100</v>
      </c>
      <c r="E27" t="s">
        <v>314</v>
      </c>
    </row>
    <row r="28" spans="1:5" x14ac:dyDescent="0.3">
      <c r="A28">
        <v>1</v>
      </c>
      <c r="B28">
        <v>0</v>
      </c>
      <c r="C28">
        <v>1</v>
      </c>
      <c r="D28">
        <f t="shared" si="0"/>
        <v>100</v>
      </c>
      <c r="E28" t="s">
        <v>315</v>
      </c>
    </row>
    <row r="29" spans="1:5" x14ac:dyDescent="0.3">
      <c r="A29">
        <v>1</v>
      </c>
      <c r="B29">
        <v>0</v>
      </c>
      <c r="C29">
        <v>1</v>
      </c>
      <c r="D29">
        <f t="shared" si="0"/>
        <v>100</v>
      </c>
      <c r="E29" t="s">
        <v>316</v>
      </c>
    </row>
    <row r="30" spans="1:5" x14ac:dyDescent="0.3">
      <c r="A30">
        <v>1</v>
      </c>
      <c r="B30">
        <v>0</v>
      </c>
      <c r="C30">
        <v>1</v>
      </c>
      <c r="D30">
        <f t="shared" si="0"/>
        <v>100</v>
      </c>
      <c r="E30" t="s">
        <v>318</v>
      </c>
    </row>
    <row r="31" spans="1:5" x14ac:dyDescent="0.3">
      <c r="A31">
        <v>1</v>
      </c>
      <c r="B31">
        <v>0</v>
      </c>
      <c r="C31">
        <v>1</v>
      </c>
      <c r="D31">
        <f t="shared" si="0"/>
        <v>100</v>
      </c>
      <c r="E31" t="s">
        <v>319</v>
      </c>
    </row>
    <row r="32" spans="1:5" x14ac:dyDescent="0.3">
      <c r="A32">
        <v>1</v>
      </c>
      <c r="B32">
        <v>0</v>
      </c>
      <c r="C32">
        <v>1</v>
      </c>
      <c r="D32">
        <f t="shared" si="0"/>
        <v>100</v>
      </c>
      <c r="E32" t="s">
        <v>320</v>
      </c>
    </row>
    <row r="33" spans="1:5" x14ac:dyDescent="0.3">
      <c r="A33">
        <v>1</v>
      </c>
      <c r="B33">
        <v>0</v>
      </c>
      <c r="C33">
        <v>1</v>
      </c>
      <c r="D33">
        <f t="shared" si="0"/>
        <v>100</v>
      </c>
      <c r="E33" t="s">
        <v>326</v>
      </c>
    </row>
    <row r="34" spans="1:5" x14ac:dyDescent="0.3">
      <c r="A34">
        <v>1</v>
      </c>
      <c r="B34">
        <v>0</v>
      </c>
      <c r="C34">
        <v>1</v>
      </c>
      <c r="D34">
        <f t="shared" si="0"/>
        <v>100</v>
      </c>
      <c r="E34" t="s">
        <v>328</v>
      </c>
    </row>
    <row r="35" spans="1:5" x14ac:dyDescent="0.3">
      <c r="A35">
        <v>1</v>
      </c>
      <c r="B35">
        <v>0</v>
      </c>
      <c r="C35">
        <v>1</v>
      </c>
      <c r="D35">
        <f t="shared" si="0"/>
        <v>100</v>
      </c>
      <c r="E35" t="s">
        <v>329</v>
      </c>
    </row>
    <row r="36" spans="1:5" x14ac:dyDescent="0.3">
      <c r="A36">
        <v>0</v>
      </c>
      <c r="B36">
        <v>1</v>
      </c>
      <c r="C36">
        <v>1</v>
      </c>
      <c r="D36">
        <f t="shared" si="0"/>
        <v>0</v>
      </c>
      <c r="E36" t="s">
        <v>330</v>
      </c>
    </row>
    <row r="37" spans="1:5" x14ac:dyDescent="0.3">
      <c r="A37">
        <v>1</v>
      </c>
      <c r="B37">
        <v>0</v>
      </c>
      <c r="C37">
        <v>1</v>
      </c>
      <c r="D37">
        <f t="shared" si="0"/>
        <v>100</v>
      </c>
      <c r="E37" t="s">
        <v>332</v>
      </c>
    </row>
    <row r="38" spans="1:5" x14ac:dyDescent="0.3">
      <c r="A38">
        <v>1</v>
      </c>
      <c r="B38">
        <v>0</v>
      </c>
      <c r="C38">
        <v>1</v>
      </c>
      <c r="D38">
        <f t="shared" si="0"/>
        <v>100</v>
      </c>
      <c r="E38" t="s">
        <v>336</v>
      </c>
    </row>
    <row r="39" spans="1:5" x14ac:dyDescent="0.3">
      <c r="A39">
        <v>1</v>
      </c>
      <c r="B39">
        <v>0</v>
      </c>
      <c r="C39">
        <v>1</v>
      </c>
      <c r="D39">
        <f t="shared" si="0"/>
        <v>100</v>
      </c>
      <c r="E39" t="s">
        <v>337</v>
      </c>
    </row>
    <row r="40" spans="1:5" x14ac:dyDescent="0.3">
      <c r="A40">
        <f>SUM(A4:A39)</f>
        <v>42</v>
      </c>
      <c r="B40">
        <f>SUM(B4:B39)</f>
        <v>26</v>
      </c>
      <c r="C40">
        <f>SUM(A40, B40)</f>
        <v>68</v>
      </c>
      <c r="D40">
        <f t="shared" si="0"/>
        <v>61.764705882352942</v>
      </c>
    </row>
    <row r="41" spans="1:5" x14ac:dyDescent="0.3">
      <c r="A41" t="s">
        <v>0</v>
      </c>
      <c r="B41" t="s">
        <v>1</v>
      </c>
      <c r="C41" t="s">
        <v>2</v>
      </c>
      <c r="D41" t="s">
        <v>42</v>
      </c>
    </row>
  </sheetData>
  <sortState xmlns:xlrd2="http://schemas.microsoft.com/office/spreadsheetml/2017/richdata2" ref="A1:E39">
    <sortCondition descending="1" ref="C1:C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E325-3620-419C-984F-318A4FE8CC27}">
  <dimension ref="A3:Q16"/>
  <sheetViews>
    <sheetView topLeftCell="G5" workbookViewId="0">
      <selection activeCell="W14" sqref="W14"/>
    </sheetView>
  </sheetViews>
  <sheetFormatPr defaultRowHeight="14.4" x14ac:dyDescent="0.3"/>
  <cols>
    <col min="1" max="1" width="12.44140625" bestFit="1" customWidth="1"/>
    <col min="2" max="2" width="10.109375" bestFit="1" customWidth="1"/>
  </cols>
  <sheetData>
    <row r="3" spans="1:17" x14ac:dyDescent="0.3">
      <c r="A3" s="4" t="s">
        <v>380</v>
      </c>
      <c r="B3" t="s">
        <v>381</v>
      </c>
    </row>
    <row r="4" spans="1:17" x14ac:dyDescent="0.3">
      <c r="A4" s="5">
        <v>0</v>
      </c>
      <c r="B4" s="3">
        <v>4</v>
      </c>
      <c r="D4" s="3">
        <v>9.5200000000000007E-2</v>
      </c>
      <c r="F4">
        <v>0</v>
      </c>
      <c r="G4">
        <f>PRODUCT(D4,F4)</f>
        <v>0</v>
      </c>
      <c r="H4">
        <f>POWER((F4 - 3.04666), 2) * D4</f>
        <v>0.88365945721312011</v>
      </c>
      <c r="K4" t="s">
        <v>388</v>
      </c>
      <c r="L4" t="s">
        <v>389</v>
      </c>
      <c r="M4" t="s">
        <v>387</v>
      </c>
      <c r="N4" t="s">
        <v>390</v>
      </c>
      <c r="O4" t="s">
        <v>391</v>
      </c>
      <c r="P4" t="s">
        <v>392</v>
      </c>
    </row>
    <row r="5" spans="1:17" x14ac:dyDescent="0.3">
      <c r="A5" s="5">
        <v>1</v>
      </c>
      <c r="B5" s="3">
        <v>14</v>
      </c>
      <c r="D5">
        <v>0.33333332999999998</v>
      </c>
      <c r="F5">
        <v>1</v>
      </c>
      <c r="G5">
        <f t="shared" ref="G5:G14" si="0">PRODUCT(D5,F5)</f>
        <v>0.33333332999999998</v>
      </c>
      <c r="H5">
        <f t="shared" ref="H5:H14" si="1">POWER((F5 - 3.04666), 2) * D5</f>
        <v>1.3962723712372762</v>
      </c>
      <c r="K5">
        <v>3.05</v>
      </c>
      <c r="L5">
        <v>2.87</v>
      </c>
      <c r="M5">
        <v>0</v>
      </c>
      <c r="N5">
        <f>K$5 - M5*L$5</f>
        <v>3.05</v>
      </c>
      <c r="O5">
        <f>K$5 + M5*L$5</f>
        <v>3.05</v>
      </c>
      <c r="P5" t="e">
        <f>1 - (1/POWER(M5,2))</f>
        <v>#DIV/0!</v>
      </c>
      <c r="Q5" t="e">
        <f>1/POWER(M5,2)</f>
        <v>#DIV/0!</v>
      </c>
    </row>
    <row r="6" spans="1:17" x14ac:dyDescent="0.3">
      <c r="A6" s="5">
        <v>2</v>
      </c>
      <c r="B6" s="3">
        <v>7</v>
      </c>
      <c r="D6" s="3">
        <v>0.16666665999999999</v>
      </c>
      <c r="F6">
        <v>2</v>
      </c>
      <c r="G6">
        <f t="shared" si="0"/>
        <v>0.33333331999999999</v>
      </c>
      <c r="H6">
        <f t="shared" si="1"/>
        <v>0.18258285196335236</v>
      </c>
      <c r="K6">
        <v>3.05</v>
      </c>
      <c r="L6">
        <v>2.87</v>
      </c>
      <c r="M6">
        <v>1</v>
      </c>
      <c r="N6">
        <f t="shared" ref="N6:N9" si="2">K$5 - M6*L$5</f>
        <v>0.17999999999999972</v>
      </c>
      <c r="O6">
        <f t="shared" ref="O6:O9" si="3">K$5 + M6*L$5</f>
        <v>5.92</v>
      </c>
      <c r="P6">
        <f t="shared" ref="P6:P9" si="4">1 - (1/POWER(M6,2))</f>
        <v>0</v>
      </c>
      <c r="Q6">
        <f t="shared" ref="Q6:Q9" si="5">1/POWER(M6,2)</f>
        <v>1</v>
      </c>
    </row>
    <row r="7" spans="1:17" x14ac:dyDescent="0.3">
      <c r="A7" s="5">
        <v>3</v>
      </c>
      <c r="B7" s="3">
        <v>3</v>
      </c>
      <c r="D7">
        <v>7.1400000000000005E-2</v>
      </c>
      <c r="F7">
        <v>3</v>
      </c>
      <c r="G7">
        <f t="shared" si="0"/>
        <v>0.2142</v>
      </c>
      <c r="H7">
        <f t="shared" si="1"/>
        <v>1.5544890984000098E-4</v>
      </c>
      <c r="K7">
        <v>3.05</v>
      </c>
      <c r="L7">
        <v>2.87</v>
      </c>
      <c r="M7">
        <v>2</v>
      </c>
      <c r="N7">
        <v>0</v>
      </c>
      <c r="O7">
        <f t="shared" si="3"/>
        <v>8.7899999999999991</v>
      </c>
      <c r="P7">
        <f t="shared" si="4"/>
        <v>0.75</v>
      </c>
      <c r="Q7">
        <f t="shared" si="5"/>
        <v>0.25</v>
      </c>
    </row>
    <row r="8" spans="1:17" x14ac:dyDescent="0.3">
      <c r="A8" s="5">
        <v>4</v>
      </c>
      <c r="B8" s="3">
        <v>4</v>
      </c>
      <c r="D8">
        <v>9.5200000000000007E-2</v>
      </c>
      <c r="F8">
        <v>4</v>
      </c>
      <c r="G8">
        <f t="shared" si="0"/>
        <v>0.38080000000000003</v>
      </c>
      <c r="H8">
        <f t="shared" si="1"/>
        <v>8.6523201213119974E-2</v>
      </c>
      <c r="K8">
        <v>3.05</v>
      </c>
      <c r="L8">
        <v>2.87</v>
      </c>
      <c r="M8">
        <v>3</v>
      </c>
      <c r="N8">
        <v>0</v>
      </c>
      <c r="O8">
        <f t="shared" si="3"/>
        <v>11.66</v>
      </c>
      <c r="P8">
        <f t="shared" si="4"/>
        <v>0.88888888888888884</v>
      </c>
      <c r="Q8">
        <f t="shared" si="5"/>
        <v>0.1111111111111111</v>
      </c>
    </row>
    <row r="9" spans="1:17" x14ac:dyDescent="0.3">
      <c r="A9" s="5">
        <v>5</v>
      </c>
      <c r="B9" s="3">
        <v>3</v>
      </c>
      <c r="D9">
        <v>7.1400000000000005E-2</v>
      </c>
      <c r="F9">
        <v>5</v>
      </c>
      <c r="G9">
        <f t="shared" si="0"/>
        <v>0.35700000000000004</v>
      </c>
      <c r="H9">
        <f t="shared" si="1"/>
        <v>0.27242935290983999</v>
      </c>
      <c r="K9">
        <v>3.05</v>
      </c>
      <c r="L9">
        <v>2.87</v>
      </c>
      <c r="M9">
        <v>4</v>
      </c>
      <c r="N9">
        <v>0</v>
      </c>
      <c r="O9">
        <f t="shared" si="3"/>
        <v>14.530000000000001</v>
      </c>
      <c r="P9">
        <f t="shared" si="4"/>
        <v>0.9375</v>
      </c>
      <c r="Q9">
        <f t="shared" si="5"/>
        <v>6.25E-2</v>
      </c>
    </row>
    <row r="10" spans="1:17" x14ac:dyDescent="0.3">
      <c r="A10" s="5">
        <v>7</v>
      </c>
      <c r="B10" s="3">
        <v>2</v>
      </c>
      <c r="D10">
        <v>4.7600000000000003E-2</v>
      </c>
      <c r="F10">
        <v>7</v>
      </c>
      <c r="G10">
        <f t="shared" si="0"/>
        <v>0.33320000000000005</v>
      </c>
      <c r="H10">
        <f t="shared" si="1"/>
        <v>0.74393550460655999</v>
      </c>
    </row>
    <row r="11" spans="1:17" x14ac:dyDescent="0.3">
      <c r="A11" s="5">
        <v>8</v>
      </c>
      <c r="B11" s="3">
        <v>2</v>
      </c>
      <c r="D11">
        <v>4.7600000000000003E-2</v>
      </c>
      <c r="F11">
        <v>8</v>
      </c>
      <c r="G11">
        <f t="shared" si="0"/>
        <v>0.38080000000000003</v>
      </c>
      <c r="H11">
        <f t="shared" si="1"/>
        <v>1.16789347260656</v>
      </c>
    </row>
    <row r="12" spans="1:17" x14ac:dyDescent="0.3">
      <c r="A12" s="5">
        <v>9</v>
      </c>
      <c r="B12" s="3">
        <v>1</v>
      </c>
      <c r="D12">
        <v>2.3800000000000002E-2</v>
      </c>
      <c r="F12">
        <v>9</v>
      </c>
      <c r="G12">
        <f t="shared" si="0"/>
        <v>0.2142</v>
      </c>
      <c r="H12">
        <f t="shared" si="1"/>
        <v>0.84352572030327999</v>
      </c>
    </row>
    <row r="13" spans="1:17" x14ac:dyDescent="0.3">
      <c r="A13" s="5">
        <v>10</v>
      </c>
      <c r="B13" s="3">
        <v>1</v>
      </c>
      <c r="D13">
        <v>2.3800000000000002E-2</v>
      </c>
      <c r="F13">
        <v>10</v>
      </c>
      <c r="G13">
        <f t="shared" si="0"/>
        <v>0.23800000000000002</v>
      </c>
      <c r="H13">
        <f t="shared" si="1"/>
        <v>1.1507047043032801</v>
      </c>
    </row>
    <row r="14" spans="1:17" x14ac:dyDescent="0.3">
      <c r="A14" s="5" t="s">
        <v>383</v>
      </c>
      <c r="B14" s="3">
        <v>1</v>
      </c>
      <c r="D14">
        <v>2.3800000000000002E-2</v>
      </c>
      <c r="F14">
        <v>11</v>
      </c>
      <c r="G14">
        <f t="shared" si="0"/>
        <v>0.26180000000000003</v>
      </c>
      <c r="H14">
        <f t="shared" si="1"/>
        <v>1.5054836883032801</v>
      </c>
    </row>
    <row r="15" spans="1:17" x14ac:dyDescent="0.3">
      <c r="A15" s="5" t="s">
        <v>0</v>
      </c>
      <c r="B15" s="3">
        <v>1</v>
      </c>
      <c r="D15">
        <f>SUM(D4:D14)</f>
        <v>0.99979999000000019</v>
      </c>
      <c r="G15">
        <f>SUM(G4:G14)</f>
        <v>3.0466666500000001</v>
      </c>
      <c r="H15">
        <f>SUM(H4:H14)</f>
        <v>8.2331657735695067</v>
      </c>
      <c r="I15">
        <f>SQRT(H15)</f>
        <v>2.869349364153746</v>
      </c>
    </row>
    <row r="16" spans="1:17" x14ac:dyDescent="0.3">
      <c r="A16" s="5" t="s">
        <v>382</v>
      </c>
      <c r="B16" s="3">
        <v>43</v>
      </c>
      <c r="G16" t="s">
        <v>384</v>
      </c>
      <c r="H16" t="s">
        <v>385</v>
      </c>
      <c r="I16" t="s">
        <v>386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Mango</vt:lpstr>
      <vt:lpstr>Armada</vt:lpstr>
      <vt:lpstr>Leffen</vt:lpstr>
      <vt:lpstr>Mew2King</vt:lpstr>
      <vt:lpstr>Plup</vt:lpstr>
      <vt:lpstr>ChuDat</vt:lpstr>
      <vt:lpstr>Wizzrobe</vt:lpstr>
      <vt:lpstr>Axe</vt:lpstr>
      <vt:lpstr>SFAT Supplimental</vt:lpstr>
      <vt:lpstr>SFAT</vt:lpstr>
      <vt:lpstr>HungryBox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Campbell</cp:lastModifiedBy>
  <dcterms:created xsi:type="dcterms:W3CDTF">2025-04-24T16:11:53Z</dcterms:created>
  <dcterms:modified xsi:type="dcterms:W3CDTF">2025-05-06T01:51:48Z</dcterms:modified>
</cp:coreProperties>
</file>