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james\Desktop\Bidirectional Electric Cable Actuator\"/>
    </mc:Choice>
  </mc:AlternateContent>
  <xr:revisionPtr revIDLastSave="0" documentId="13_ncr:1_{4B420239-BB24-4339-8E5B-B3A275291D01}" xr6:coauthVersionLast="47" xr6:coauthVersionMax="47" xr10:uidLastSave="{00000000-0000-0000-0000-000000000000}"/>
  <bookViews>
    <workbookView xWindow="38280" yWindow="-3765" windowWidth="18240" windowHeight="28320" xr2:uid="{00000000-000D-0000-FFFF-FFFF00000000}"/>
  </bookViews>
  <sheets>
    <sheet name="Mk1 BEC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1" l="1"/>
  <c r="F16" i="1"/>
  <c r="G19" i="1"/>
  <c r="F19" i="1"/>
  <c r="C19" i="1"/>
  <c r="C14" i="1"/>
  <c r="C17" i="1"/>
  <c r="C20" i="1"/>
  <c r="F20" i="1" s="1"/>
  <c r="C15" i="1"/>
  <c r="F15" i="1" s="1"/>
  <c r="F14" i="1"/>
  <c r="C18" i="1"/>
  <c r="F18" i="1" s="1"/>
  <c r="C13" i="1"/>
  <c r="F13" i="1" s="1"/>
  <c r="G18" i="1"/>
  <c r="E21" i="1"/>
  <c r="G20" i="1"/>
  <c r="D21" i="1"/>
  <c r="F17" i="1"/>
  <c r="F12" i="1"/>
  <c r="G13" i="1"/>
  <c r="G14" i="1"/>
  <c r="G15" i="1"/>
  <c r="G16" i="1"/>
  <c r="G17" i="1"/>
  <c r="G12" i="1"/>
  <c r="E6" i="1"/>
  <c r="E7" i="1"/>
  <c r="E5" i="1"/>
  <c r="E4" i="1"/>
  <c r="F8" i="1"/>
  <c r="D8" i="1"/>
  <c r="G21" i="1" l="1"/>
  <c r="F21" i="1"/>
  <c r="C21" i="1"/>
  <c r="E8" i="1"/>
  <c r="G24" i="1" l="1"/>
  <c r="G25" i="1" s="1"/>
</calcChain>
</file>

<file path=xl/sharedStrings.xml><?xml version="1.0" encoding="utf-8"?>
<sst xmlns="http://schemas.openxmlformats.org/spreadsheetml/2006/main" count="50" uniqueCount="41">
  <si>
    <t>Description</t>
  </si>
  <si>
    <t>Quantity</t>
  </si>
  <si>
    <t>Unit Cost</t>
  </si>
  <si>
    <t>Total Cost</t>
  </si>
  <si>
    <t>Material</t>
  </si>
  <si>
    <t>PLA</t>
  </si>
  <si>
    <t>Filament (g)</t>
  </si>
  <si>
    <t>3D Printed Parts</t>
  </si>
  <si>
    <t>Manufactured Parts</t>
  </si>
  <si>
    <t>Quantity Used</t>
  </si>
  <si>
    <t>Units Produced</t>
  </si>
  <si>
    <t>Material Cost</t>
  </si>
  <si>
    <t>Assembly Time (hours)</t>
  </si>
  <si>
    <t>Print Time (hours)</t>
  </si>
  <si>
    <t>Time Cost</t>
  </si>
  <si>
    <t>Total</t>
  </si>
  <si>
    <t>Time cost analysis:</t>
  </si>
  <si>
    <t>M3x35mm Threaded Rods</t>
  </si>
  <si>
    <t>Item Cost</t>
  </si>
  <si>
    <t>24T 0.5M 3A Spur Gear</t>
  </si>
  <si>
    <t>M3 Nut</t>
  </si>
  <si>
    <t>Upper Housing</t>
  </si>
  <si>
    <t>Lower Housing</t>
  </si>
  <si>
    <t>Cable Arm</t>
  </si>
  <si>
    <t>Locator Cable Arm</t>
  </si>
  <si>
    <t>AH3503 Hall Effect Sensor</t>
  </si>
  <si>
    <t>N42 Neodymium Magnets</t>
  </si>
  <si>
    <t>https://www.aliexpress.us/item/3256803336760956.html?src=google&amp;gatewayAdapt=glo2usa</t>
  </si>
  <si>
    <t>URL</t>
  </si>
  <si>
    <t>https://www.ebay.com/itm/404683979829?var=674682181519</t>
  </si>
  <si>
    <t>https://www.ebay.com/itm/374530091957</t>
  </si>
  <si>
    <t>https://www.aliexpress.us/item/3256801486828985.html?spm=a2g0o.store_pc_allItems_or_groupList.0.0.5b286025oI4dv7&amp;pdp_npi=4%40dis%21USD%21US%20%244.99%21US%20%244.99%21%21%214.99%214.99%21%40210318ec17146353883816782e84f0%2112000017077236054%21sh%21US%210%21&amp;gatewayAdapt=glo2usa</t>
  </si>
  <si>
    <t>https://www.aliexpress.us/item/3256803593898214.html?spm=a2g0o.productlist.main.7.246360a89kG2mm&amp;algo_pvid=c6c49c67-c7c4-48bd-9f4b-15146f23cfed&amp;aem_p4p_detail=202405020105475321564520107990004495212&amp;algo_exp_id=c6c49c67-c7c4-48bd-9f4b-15146f23cfed-3&amp;pdp_npi=4%40dis%21USD%212.27%211.38%21%21%212.27%211.38%21%402103080817146371472131594ec53a%2112000027143164250%21sea%21US%210%21AB&amp;curPageLogUid=cNOPsZXpjYlg&amp;utparam-url=scene%3Asearch%7Cquery_from%3A&amp;search_p4p_id=202405020105475321564520107990004495212_2</t>
  </si>
  <si>
    <t>N40 DC Motor</t>
  </si>
  <si>
    <t>https://www.aliexpress.us/item/2251832813724554.html?spm=a2g0o.detail.0.0.2518ca30oQYXqG&amp;mp=1&amp;gatewayAdapt=glo2usa</t>
  </si>
  <si>
    <t>https://www.aliexpress.us/item/2261799995009373.html?spm=a2g0o.productlist.main.1.103e49572KQwxn&amp;algo_pvid=1dbc0624-3712-497e-aa2e-bea43dcb4105&amp;algo_exp_id=1dbc0624-3712-497e-aa2e-bea43dcb4105-0&amp;pdp_npi=4%40dis%21USD%211.50%211.35%21%21%211.50%211.35%21%402101c5b117149321761683841eba75%2120000000133211823%21sea%21US%21139778264%21AB&amp;curPageLogUid=XSLKkL23U1mE&amp;utparam-url=scene%3Asearch%7Cquery_from%3A</t>
  </si>
  <si>
    <t>M1.4x4mm Screws</t>
  </si>
  <si>
    <t>8T 0.5M 1A Spur Gear</t>
  </si>
  <si>
    <t>M3x30mm Screws</t>
  </si>
  <si>
    <t>https://www.aliexpress.us/item/2261799995009373.html?spm=a2g0o.productlist.main.1.4c0b9296bui0wc&amp;algo_pvid=292f504a-2f3e-4324-8bef-69f2659804f2&amp;algo_exp_id=292f504a-2f3e-4324-8bef-69f2659804f2-0&amp;pdp_npi=4%40dis%21USD%211.50%211.35%21%21%211.50%211.35%21%402101eac917149337516797268ea123%2120000000133211823%21sea%21US%21139778264%21AB&amp;curPageLogUid=WMkDfwBxHzw5&amp;utparam-url=scene%3Asearch%7Cquery_from%3A</t>
  </si>
  <si>
    <t>https://www.aliexpress.us/p/shoppingcart/index.html?spm=a2g0o.detail.0.0.1d57ca30WOivt7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</si>
</sst>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5">
    <xf numFmtId="0" fontId="0" fillId="0" borderId="0" xfId="0"/>
    <xf numFmtId="164" fontId="0" fillId="0" borderId="0" xfId="0" applyNumberFormat="1"/>
    <xf numFmtId="0" fontId="0" fillId="2" borderId="2" xfId="0" applyFill="1" applyBorder="1"/>
    <xf numFmtId="0" fontId="0" fillId="2" borderId="8" xfId="0" applyFill="1" applyBorder="1"/>
    <xf numFmtId="0" fontId="0" fillId="2" borderId="3" xfId="0" applyFill="1" applyBorder="1"/>
    <xf numFmtId="0" fontId="0" fillId="3" borderId="5" xfId="0" applyFill="1" applyBorder="1"/>
    <xf numFmtId="164" fontId="0" fillId="3" borderId="9" xfId="0" applyNumberFormat="1" applyFill="1" applyBorder="1"/>
    <xf numFmtId="0" fontId="0" fillId="4" borderId="2" xfId="0" applyFill="1" applyBorder="1"/>
    <xf numFmtId="164" fontId="0" fillId="4" borderId="8" xfId="0" applyNumberFormat="1" applyFill="1" applyBorder="1"/>
    <xf numFmtId="0" fontId="0" fillId="4" borderId="5" xfId="0" applyFill="1" applyBorder="1"/>
    <xf numFmtId="164" fontId="0" fillId="4" borderId="9" xfId="0" applyNumberFormat="1" applyFill="1" applyBorder="1"/>
    <xf numFmtId="0" fontId="0" fillId="2" borderId="1" xfId="0" applyFill="1" applyBorder="1"/>
    <xf numFmtId="0" fontId="0" fillId="3" borderId="2" xfId="0" applyFill="1" applyBorder="1"/>
    <xf numFmtId="0" fontId="0" fillId="3" borderId="4" xfId="0" applyFill="1" applyBorder="1"/>
    <xf numFmtId="6" fontId="0" fillId="3" borderId="4" xfId="0" applyNumberFormat="1" applyFill="1" applyBorder="1"/>
    <xf numFmtId="0" fontId="0" fillId="3" borderId="3" xfId="0" applyFill="1" applyBorder="1"/>
    <xf numFmtId="164" fontId="0" fillId="3" borderId="4" xfId="0" applyNumberFormat="1" applyFill="1" applyBorder="1"/>
    <xf numFmtId="0" fontId="0" fillId="4" borderId="13" xfId="0" applyFill="1" applyBorder="1"/>
    <xf numFmtId="0" fontId="0" fillId="4" borderId="11" xfId="0" applyFill="1" applyBorder="1"/>
    <xf numFmtId="8" fontId="0" fillId="4" borderId="13" xfId="0" applyNumberFormat="1" applyFill="1" applyBorder="1"/>
    <xf numFmtId="0" fontId="0" fillId="4" borderId="12" xfId="0" applyFill="1" applyBorder="1"/>
    <xf numFmtId="164" fontId="0" fillId="4" borderId="13" xfId="0" applyNumberFormat="1" applyFill="1" applyBorder="1"/>
    <xf numFmtId="0" fontId="0" fillId="4" borderId="6" xfId="0" applyFill="1" applyBorder="1"/>
    <xf numFmtId="164" fontId="0" fillId="4" borderId="10" xfId="0" applyNumberFormat="1" applyFill="1" applyBorder="1"/>
    <xf numFmtId="0" fontId="0" fillId="4" borderId="7" xfId="0" applyFill="1" applyBorder="1"/>
    <xf numFmtId="0" fontId="0" fillId="4" borderId="10" xfId="0" applyFill="1" applyBorder="1"/>
    <xf numFmtId="2" fontId="0" fillId="4" borderId="3" xfId="0" applyNumberFormat="1" applyFill="1" applyBorder="1"/>
    <xf numFmtId="2" fontId="0" fillId="3" borderId="0" xfId="0" applyNumberFormat="1" applyFill="1"/>
    <xf numFmtId="2" fontId="0" fillId="4" borderId="0" xfId="0" applyNumberFormat="1" applyFill="1"/>
    <xf numFmtId="1" fontId="0" fillId="4" borderId="3" xfId="0" applyNumberFormat="1" applyFill="1" applyBorder="1"/>
    <xf numFmtId="1" fontId="0" fillId="3" borderId="0" xfId="0" applyNumberFormat="1" applyFill="1"/>
    <xf numFmtId="1" fontId="0" fillId="4" borderId="0" xfId="0" applyNumberFormat="1" applyFill="1"/>
    <xf numFmtId="49" fontId="0" fillId="4" borderId="8" xfId="0" applyNumberFormat="1" applyFill="1" applyBorder="1"/>
    <xf numFmtId="49" fontId="0" fillId="3" borderId="9" xfId="0" applyNumberFormat="1" applyFill="1" applyBorder="1"/>
    <xf numFmtId="49" fontId="0" fillId="4" borderId="9" xfId="0" applyNumberFormat="1" applyFill="1" applyBorder="1"/>
    <xf numFmtId="1" fontId="0" fillId="4" borderId="2" xfId="0" applyNumberFormat="1" applyFill="1" applyBorder="1"/>
    <xf numFmtId="1" fontId="0" fillId="3" borderId="5" xfId="0" applyNumberFormat="1" applyFill="1" applyBorder="1"/>
    <xf numFmtId="1" fontId="0" fillId="4" borderId="5" xfId="0" applyNumberFormat="1" applyFill="1" applyBorder="1"/>
    <xf numFmtId="0" fontId="1" fillId="4" borderId="5" xfId="0" applyFont="1" applyFill="1" applyBorder="1"/>
    <xf numFmtId="164" fontId="1" fillId="4" borderId="9" xfId="0" applyNumberFormat="1" applyFont="1" applyFill="1" applyBorder="1"/>
    <xf numFmtId="1" fontId="1" fillId="4" borderId="0" xfId="0" applyNumberFormat="1" applyFont="1" applyFill="1"/>
    <xf numFmtId="1" fontId="1" fillId="4" borderId="5" xfId="0" applyNumberFormat="1" applyFont="1" applyFill="1" applyBorder="1"/>
    <xf numFmtId="164" fontId="0" fillId="4" borderId="2" xfId="0" applyNumberFormat="1" applyFill="1" applyBorder="1"/>
    <xf numFmtId="164" fontId="0" fillId="3" borderId="5" xfId="0" applyNumberFormat="1" applyFill="1" applyBorder="1"/>
    <xf numFmtId="164" fontId="0" fillId="4" borderId="5" xfId="0" applyNumberFormat="1" applyFill="1" applyBorder="1"/>
    <xf numFmtId="164" fontId="1" fillId="4" borderId="5" xfId="0" applyNumberFormat="1" applyFont="1" applyFill="1" applyBorder="1"/>
    <xf numFmtId="0" fontId="0" fillId="2" borderId="6" xfId="0" applyFill="1" applyBorder="1"/>
    <xf numFmtId="0" fontId="0" fillId="2" borderId="10" xfId="0" applyFill="1" applyBorder="1"/>
    <xf numFmtId="0" fontId="0" fillId="2" borderId="7" xfId="0" applyFill="1" applyBorder="1"/>
    <xf numFmtId="1" fontId="0" fillId="4" borderId="8" xfId="0" applyNumberFormat="1" applyFill="1" applyBorder="1"/>
    <xf numFmtId="1" fontId="0" fillId="3" borderId="9" xfId="0" applyNumberFormat="1" applyFill="1" applyBorder="1"/>
    <xf numFmtId="1" fontId="0" fillId="4" borderId="9" xfId="0" applyNumberFormat="1" applyFill="1" applyBorder="1"/>
    <xf numFmtId="1" fontId="1" fillId="4" borderId="9" xfId="0" applyNumberFormat="1" applyFont="1" applyFill="1" applyBorder="1"/>
    <xf numFmtId="0" fontId="2" fillId="4" borderId="9" xfId="1" applyFill="1" applyBorder="1"/>
    <xf numFmtId="0" fontId="2" fillId="3" borderId="9" xfId="1" applyFill="1" applyBorder="1"/>
    <xf numFmtId="0" fontId="2" fillId="4" borderId="8" xfId="1" applyFill="1" applyBorder="1"/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1" fillId="3" borderId="5" xfId="0" applyFont="1" applyFill="1" applyBorder="1"/>
    <xf numFmtId="164" fontId="1" fillId="3" borderId="9" xfId="0" applyNumberFormat="1" applyFont="1" applyFill="1" applyBorder="1"/>
    <xf numFmtId="1" fontId="1" fillId="3" borderId="0" xfId="0" applyNumberFormat="1" applyFont="1" applyFill="1"/>
    <xf numFmtId="1" fontId="1" fillId="3" borderId="5" xfId="0" applyNumberFormat="1" applyFont="1" applyFill="1" applyBorder="1"/>
    <xf numFmtId="0" fontId="0" fillId="3" borderId="6" xfId="0" applyFill="1" applyBorder="1"/>
    <xf numFmtId="164" fontId="0" fillId="3" borderId="10" xfId="0" applyNumberFormat="1" applyFill="1" applyBorder="1"/>
    <xf numFmtId="1" fontId="0" fillId="3" borderId="7" xfId="0" applyNumberFormat="1" applyFill="1" applyBorder="1"/>
    <xf numFmtId="1" fontId="0" fillId="3" borderId="6" xfId="0" applyNumberFormat="1" applyFill="1" applyBorder="1"/>
    <xf numFmtId="164" fontId="0" fillId="3" borderId="6" xfId="0" applyNumberFormat="1" applyFill="1" applyBorder="1"/>
    <xf numFmtId="1" fontId="0" fillId="3" borderId="10" xfId="0" applyNumberForma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bay.com/itm/404683979829?var=674682181519" TargetMode="External"/><Relationship Id="rId7" Type="http://schemas.openxmlformats.org/officeDocument/2006/relationships/hyperlink" Target="https://www.aliexpress.us/item/2251832813724554.html?spm=a2g0o.detail.0.0.2518ca30oQYXqG&amp;mp=1&amp;gatewayAdapt=glo2usa" TargetMode="External"/><Relationship Id="rId2" Type="http://schemas.openxmlformats.org/officeDocument/2006/relationships/hyperlink" Target="https://www.ebay.com/itm/374530091957" TargetMode="External"/><Relationship Id="rId1" Type="http://schemas.openxmlformats.org/officeDocument/2006/relationships/hyperlink" Target="https://www.aliexpress.us/item/2261799995009373.html?spm=a2g0o.productlist.main.1.103e49572KQwxn&amp;algo_pvid=1dbc0624-3712-497e-aa2e-bea43dcb4105&amp;algo_exp_id=1dbc0624-3712-497e-aa2e-bea43dcb4105-0&amp;pdp_npi=4%40dis%21USD%211.50%211.35%21%21%211.50%211.35%21%402101c5b117149321761683841eba75%2120000000133211823%21sea%21US%21139778264%21AB&amp;curPageLogUid=XSLKkL23U1mE&amp;utparam-url=scene%3Asearch%7Cquery_from%3A" TargetMode="External"/><Relationship Id="rId6" Type="http://schemas.openxmlformats.org/officeDocument/2006/relationships/hyperlink" Target="https://www.aliexpress.us/item/3256803593898214.html?spm=a2g0o.productlist.main.7.246360a89kG2mm&amp;algo_pvid=c6c49c67-c7c4-48bd-9f4b-15146f23cfed&amp;aem_p4p_detail=202405020105475321564520107990004495212&amp;algo_exp_id=c6c49c67-c7c4-48bd-9f4b-15146f23cfed-3&amp;pdp_npi=4%40dis%21USD%212.27%211.38%21%21%212.27%211.38%21%402103080817146371472131594ec53a%2112000027143164250%21sea%21US%210%21AB&amp;curPageLogUid=cNOPsZXpjYlg&amp;utparam-url=scene%3Asearch%7Cquery_from%3A&amp;search_p4p_id=202405020105475321564520107990004495212_2" TargetMode="External"/><Relationship Id="rId5" Type="http://schemas.openxmlformats.org/officeDocument/2006/relationships/hyperlink" Target="https://www.aliexpress.us/item/3256801486828985.html?spm=a2g0o.store_pc_allItems_or_groupList.0.0.5b286025oI4dv7&amp;pdp_npi=4%40dis%21USD%21US%20%244.99%21US%20%244.99%21%21%214.99%214.99%21%40210318ec17146353883816782e84f0%2112000017077236054%21sh%21US%210%21&amp;gatewayAdapt=glo2usa" TargetMode="External"/><Relationship Id="rId4" Type="http://schemas.openxmlformats.org/officeDocument/2006/relationships/hyperlink" Target="https://www.aliexpress.us/item/3256803336760956.html?src=google&amp;gatewayAdapt=glo2us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25"/>
  <sheetViews>
    <sheetView tabSelected="1" workbookViewId="0">
      <selection activeCell="H21" sqref="H21"/>
    </sheetView>
  </sheetViews>
  <sheetFormatPr defaultRowHeight="15" x14ac:dyDescent="0.25"/>
  <cols>
    <col min="2" max="2" width="25" customWidth="1"/>
    <col min="3" max="7" width="14.28515625" customWidth="1"/>
    <col min="8" max="8" width="85.7109375" customWidth="1"/>
  </cols>
  <sheetData>
    <row r="1" spans="2:8" ht="15.75" thickBot="1" x14ac:dyDescent="0.3"/>
    <row r="2" spans="2:8" ht="15.75" thickBot="1" x14ac:dyDescent="0.3">
      <c r="B2" s="56" t="s">
        <v>7</v>
      </c>
      <c r="C2" s="57"/>
      <c r="D2" s="57"/>
      <c r="E2" s="57"/>
      <c r="F2" s="57"/>
      <c r="G2" s="58"/>
    </row>
    <row r="3" spans="2:8" ht="15.75" thickBot="1" x14ac:dyDescent="0.3">
      <c r="B3" s="2" t="s">
        <v>0</v>
      </c>
      <c r="C3" s="3" t="s">
        <v>2</v>
      </c>
      <c r="D3" s="4" t="s">
        <v>1</v>
      </c>
      <c r="E3" s="3" t="s">
        <v>3</v>
      </c>
      <c r="F3" s="4" t="s">
        <v>6</v>
      </c>
      <c r="G3" s="3" t="s">
        <v>4</v>
      </c>
    </row>
    <row r="4" spans="2:8" x14ac:dyDescent="0.25">
      <c r="B4" s="7" t="s">
        <v>21</v>
      </c>
      <c r="C4" s="8">
        <v>0.18</v>
      </c>
      <c r="D4" s="29">
        <v>1</v>
      </c>
      <c r="E4" s="8">
        <f>C4*D4</f>
        <v>0.18</v>
      </c>
      <c r="F4" s="26">
        <v>9.11</v>
      </c>
      <c r="G4" s="32" t="s">
        <v>5</v>
      </c>
    </row>
    <row r="5" spans="2:8" x14ac:dyDescent="0.25">
      <c r="B5" s="5" t="s">
        <v>22</v>
      </c>
      <c r="C5" s="6">
        <v>0.11</v>
      </c>
      <c r="D5" s="30">
        <v>1</v>
      </c>
      <c r="E5" s="6">
        <f>C5*D5</f>
        <v>0.11</v>
      </c>
      <c r="F5" s="27">
        <v>5.64</v>
      </c>
      <c r="G5" s="33" t="s">
        <v>5</v>
      </c>
    </row>
    <row r="6" spans="2:8" x14ac:dyDescent="0.25">
      <c r="B6" s="9" t="s">
        <v>23</v>
      </c>
      <c r="C6" s="10">
        <v>0.03</v>
      </c>
      <c r="D6" s="31">
        <v>1</v>
      </c>
      <c r="E6" s="10">
        <f t="shared" ref="E6:E7" si="0">C6*D6</f>
        <v>0.03</v>
      </c>
      <c r="F6" s="28">
        <v>1.47</v>
      </c>
      <c r="G6" s="34" t="s">
        <v>5</v>
      </c>
    </row>
    <row r="7" spans="2:8" x14ac:dyDescent="0.25">
      <c r="B7" s="5" t="s">
        <v>24</v>
      </c>
      <c r="C7" s="6">
        <v>0.05</v>
      </c>
      <c r="D7" s="30">
        <v>1</v>
      </c>
      <c r="E7" s="6">
        <f t="shared" si="0"/>
        <v>0.05</v>
      </c>
      <c r="F7" s="27">
        <v>2.67</v>
      </c>
      <c r="G7" s="33" t="s">
        <v>5</v>
      </c>
    </row>
    <row r="8" spans="2:8" ht="15.75" thickBot="1" x14ac:dyDescent="0.3">
      <c r="B8" s="22" t="s">
        <v>15</v>
      </c>
      <c r="C8" s="23"/>
      <c r="D8" s="24">
        <f>SUM(D4:D7)</f>
        <v>4</v>
      </c>
      <c r="E8" s="23">
        <f>SUM(E4:E7)</f>
        <v>0.36999999999999994</v>
      </c>
      <c r="F8" s="24">
        <f>SUM(F4:F7)</f>
        <v>18.89</v>
      </c>
      <c r="G8" s="25"/>
    </row>
    <row r="9" spans="2:8" ht="15.75" thickBot="1" x14ac:dyDescent="0.3">
      <c r="C9" s="1"/>
      <c r="E9" s="1"/>
    </row>
    <row r="10" spans="2:8" ht="15.75" thickBot="1" x14ac:dyDescent="0.3">
      <c r="B10" s="62" t="s">
        <v>8</v>
      </c>
      <c r="C10" s="63"/>
      <c r="D10" s="63"/>
      <c r="E10" s="63"/>
      <c r="F10" s="63"/>
      <c r="G10" s="63"/>
      <c r="H10" s="64"/>
    </row>
    <row r="11" spans="2:8" ht="15.75" thickBot="1" x14ac:dyDescent="0.3">
      <c r="B11" s="46" t="s">
        <v>0</v>
      </c>
      <c r="C11" s="47" t="s">
        <v>18</v>
      </c>
      <c r="D11" s="48" t="s">
        <v>1</v>
      </c>
      <c r="E11" s="47" t="s">
        <v>9</v>
      </c>
      <c r="F11" s="46" t="s">
        <v>2</v>
      </c>
      <c r="G11" s="47" t="s">
        <v>10</v>
      </c>
      <c r="H11" s="11" t="s">
        <v>28</v>
      </c>
    </row>
    <row r="12" spans="2:8" x14ac:dyDescent="0.25">
      <c r="B12" s="7" t="s">
        <v>17</v>
      </c>
      <c r="C12" s="8">
        <v>4.84</v>
      </c>
      <c r="D12" s="29">
        <v>10</v>
      </c>
      <c r="E12" s="35">
        <v>2</v>
      </c>
      <c r="F12" s="42">
        <f>IFERROR((C12/D12)*E12,0)</f>
        <v>0.96799999999999997</v>
      </c>
      <c r="G12" s="49">
        <f>IFERROR(D12/E12,0)</f>
        <v>5</v>
      </c>
      <c r="H12" s="55" t="s">
        <v>29</v>
      </c>
    </row>
    <row r="13" spans="2:8" x14ac:dyDescent="0.25">
      <c r="B13" s="5" t="s">
        <v>26</v>
      </c>
      <c r="C13" s="6">
        <f>11.99</f>
        <v>11.99</v>
      </c>
      <c r="D13" s="30">
        <v>30</v>
      </c>
      <c r="E13" s="36">
        <v>1</v>
      </c>
      <c r="F13" s="43">
        <f t="shared" ref="F13:F20" si="1">IFERROR((C13/D13)*E13,0)</f>
        <v>0.39966666666666667</v>
      </c>
      <c r="G13" s="50">
        <f t="shared" ref="G13:G20" si="2">IFERROR(D13/E13,0)</f>
        <v>30</v>
      </c>
      <c r="H13" s="54" t="s">
        <v>30</v>
      </c>
    </row>
    <row r="14" spans="2:8" x14ac:dyDescent="0.25">
      <c r="B14" s="9" t="s">
        <v>36</v>
      </c>
      <c r="C14" s="10">
        <f>1.35+2.14</f>
        <v>3.49</v>
      </c>
      <c r="D14" s="31">
        <v>100</v>
      </c>
      <c r="E14" s="37">
        <v>2</v>
      </c>
      <c r="F14" s="44">
        <f t="shared" si="1"/>
        <v>6.9800000000000001E-2</v>
      </c>
      <c r="G14" s="51">
        <f t="shared" si="2"/>
        <v>50</v>
      </c>
      <c r="H14" s="53" t="s">
        <v>35</v>
      </c>
    </row>
    <row r="15" spans="2:8" x14ac:dyDescent="0.25">
      <c r="B15" s="5" t="s">
        <v>19</v>
      </c>
      <c r="C15" s="6">
        <f>4.49+3.46</f>
        <v>7.95</v>
      </c>
      <c r="D15" s="30">
        <v>100</v>
      </c>
      <c r="E15" s="36">
        <v>3</v>
      </c>
      <c r="F15" s="43">
        <f t="shared" si="1"/>
        <v>0.23849999999999999</v>
      </c>
      <c r="G15" s="50">
        <f t="shared" si="2"/>
        <v>33.333333333333336</v>
      </c>
      <c r="H15" s="54" t="s">
        <v>31</v>
      </c>
    </row>
    <row r="16" spans="2:8" x14ac:dyDescent="0.25">
      <c r="B16" s="9" t="s">
        <v>37</v>
      </c>
      <c r="C16" s="10">
        <f>3.99+3.46</f>
        <v>7.45</v>
      </c>
      <c r="D16" s="31">
        <v>20</v>
      </c>
      <c r="E16" s="37">
        <v>1</v>
      </c>
      <c r="F16" s="44">
        <f t="shared" si="1"/>
        <v>0.3725</v>
      </c>
      <c r="G16" s="51">
        <f t="shared" si="2"/>
        <v>20</v>
      </c>
      <c r="H16" s="53" t="s">
        <v>40</v>
      </c>
    </row>
    <row r="17" spans="2:8" x14ac:dyDescent="0.25">
      <c r="B17" s="5" t="s">
        <v>33</v>
      </c>
      <c r="C17" s="6">
        <f>4.25+2.63</f>
        <v>6.88</v>
      </c>
      <c r="D17" s="30">
        <v>4</v>
      </c>
      <c r="E17" s="36">
        <v>1</v>
      </c>
      <c r="F17" s="43">
        <f t="shared" si="1"/>
        <v>1.72</v>
      </c>
      <c r="G17" s="50">
        <f t="shared" si="2"/>
        <v>4</v>
      </c>
      <c r="H17" s="54" t="s">
        <v>34</v>
      </c>
    </row>
    <row r="18" spans="2:8" x14ac:dyDescent="0.25">
      <c r="B18" s="38" t="s">
        <v>25</v>
      </c>
      <c r="C18" s="39">
        <f>1.95+3.12</f>
        <v>5.07</v>
      </c>
      <c r="D18" s="40">
        <v>50</v>
      </c>
      <c r="E18" s="41">
        <v>1</v>
      </c>
      <c r="F18" s="45">
        <f t="shared" si="1"/>
        <v>0.1014</v>
      </c>
      <c r="G18" s="52">
        <f t="shared" si="2"/>
        <v>50</v>
      </c>
      <c r="H18" s="53" t="s">
        <v>27</v>
      </c>
    </row>
    <row r="19" spans="2:8" x14ac:dyDescent="0.25">
      <c r="B19" s="65" t="s">
        <v>38</v>
      </c>
      <c r="C19" s="66">
        <f>2.7+2.14</f>
        <v>4.84</v>
      </c>
      <c r="D19" s="67">
        <v>50</v>
      </c>
      <c r="E19" s="68">
        <v>2</v>
      </c>
      <c r="F19" s="45">
        <f t="shared" si="1"/>
        <v>0.19359999999999999</v>
      </c>
      <c r="G19" s="52">
        <f t="shared" si="2"/>
        <v>25</v>
      </c>
      <c r="H19" s="53" t="s">
        <v>39</v>
      </c>
    </row>
    <row r="20" spans="2:8" x14ac:dyDescent="0.25">
      <c r="B20" s="9" t="s">
        <v>20</v>
      </c>
      <c r="C20" s="10">
        <f>1.38+1.58</f>
        <v>2.96</v>
      </c>
      <c r="D20" s="31">
        <v>50</v>
      </c>
      <c r="E20" s="37">
        <v>4</v>
      </c>
      <c r="F20" s="44">
        <f t="shared" si="1"/>
        <v>0.23680000000000001</v>
      </c>
      <c r="G20" s="51">
        <f t="shared" si="2"/>
        <v>12.5</v>
      </c>
      <c r="H20" s="54" t="s">
        <v>32</v>
      </c>
    </row>
    <row r="21" spans="2:8" ht="15.75" thickBot="1" x14ac:dyDescent="0.3">
      <c r="B21" s="69" t="s">
        <v>15</v>
      </c>
      <c r="C21" s="70">
        <f>SUM(C12:C17)</f>
        <v>42.6</v>
      </c>
      <c r="D21" s="71">
        <f>SUM(D12:D20)</f>
        <v>414</v>
      </c>
      <c r="E21" s="72">
        <f>SUM(E12:E20)</f>
        <v>17</v>
      </c>
      <c r="F21" s="73">
        <f>SUM(F12:F20)</f>
        <v>4.3002666666666665</v>
      </c>
      <c r="G21" s="74">
        <f>MIN(G12:G20)</f>
        <v>4</v>
      </c>
      <c r="H21" s="25"/>
    </row>
    <row r="22" spans="2:8" ht="15" customHeight="1" thickBot="1" x14ac:dyDescent="0.3"/>
    <row r="23" spans="2:8" ht="15.75" thickBot="1" x14ac:dyDescent="0.3">
      <c r="B23" s="59" t="s">
        <v>16</v>
      </c>
      <c r="C23" s="60"/>
      <c r="D23" s="60"/>
      <c r="E23" s="60"/>
      <c r="F23" s="60"/>
      <c r="G23" s="61"/>
    </row>
    <row r="24" spans="2:8" ht="15" customHeight="1" thickBot="1" x14ac:dyDescent="0.3">
      <c r="B24" s="12" t="s">
        <v>12</v>
      </c>
      <c r="C24" s="13">
        <v>0.25</v>
      </c>
      <c r="D24" s="12" t="s">
        <v>14</v>
      </c>
      <c r="E24" s="14">
        <v>15</v>
      </c>
      <c r="F24" s="15" t="s">
        <v>11</v>
      </c>
      <c r="G24" s="16">
        <f>E8+F21</f>
        <v>4.6702666666666666</v>
      </c>
    </row>
    <row r="25" spans="2:8" ht="15.75" thickBot="1" x14ac:dyDescent="0.3">
      <c r="B25" s="18" t="s">
        <v>13</v>
      </c>
      <c r="C25" s="17">
        <v>0.3</v>
      </c>
      <c r="D25" s="18" t="s">
        <v>14</v>
      </c>
      <c r="E25" s="19">
        <v>0.5</v>
      </c>
      <c r="F25" s="20" t="s">
        <v>3</v>
      </c>
      <c r="G25" s="21">
        <f>G24+(E24*C24)+(E25*C25)</f>
        <v>8.5702666666666669</v>
      </c>
    </row>
  </sheetData>
  <mergeCells count="3">
    <mergeCell ref="B2:G2"/>
    <mergeCell ref="B23:G23"/>
    <mergeCell ref="B10:H10"/>
  </mergeCells>
  <hyperlinks>
    <hyperlink ref="H14" r:id="rId1" display="https://www.aliexpress.us/item/2261799995009373.html?spm=a2g0o.productlist.main.1.103e49572KQwxn&amp;algo_pvid=1dbc0624-3712-497e-aa2e-bea43dcb4105&amp;algo_exp_id=1dbc0624-3712-497e-aa2e-bea43dcb4105-0&amp;pdp_npi=4%40dis%21USD%211.50%211.35%21%21%211.50%211.35%21%402101c5b117149321761683841eba75%2120000000133211823%21sea%21US%21139778264%21AB&amp;curPageLogUid=XSLKkL23U1mE&amp;utparam-url=scene%3Asearch%7Cquery_from%3A" xr:uid="{993DBF3C-6FD2-420F-970B-0777D5FC5A15}"/>
    <hyperlink ref="H13" r:id="rId2" xr:uid="{A2633CC6-7CC0-44D3-AFF3-294E66A505A5}"/>
    <hyperlink ref="H12" r:id="rId3" xr:uid="{B02AF464-F61D-436E-B186-5E539BABD23A}"/>
    <hyperlink ref="H18" r:id="rId4" xr:uid="{959C0FBD-21FA-48C6-8C39-FE914B2BF44A}"/>
    <hyperlink ref="H15" r:id="rId5" display="https://www.aliexpress.us/item/3256801486828985.html?spm=a2g0o.store_pc_allItems_or_groupList.0.0.5b286025oI4dv7&amp;pdp_npi=4%40dis%21USD%21US%20%244.99%21US%20%244.99%21%21%214.99%214.99%21%40210318ec17146353883816782e84f0%2112000017077236054%21sh%21US%210%21&amp;gatewayAdapt=glo2usa" xr:uid="{2910303C-83A9-42D5-90AB-9C62510D9E0D}"/>
    <hyperlink ref="H20" r:id="rId6" display="https://www.aliexpress.us/item/3256803593898214.html?spm=a2g0o.productlist.main.7.246360a89kG2mm&amp;algo_pvid=c6c49c67-c7c4-48bd-9f4b-15146f23cfed&amp;aem_p4p_detail=202405020105475321564520107990004495212&amp;algo_exp_id=c6c49c67-c7c4-48bd-9f4b-15146f23cfed-3&amp;pdp_npi=4%40dis%21USD%212.27%211.38%21%21%212.27%211.38%21%402103080817146371472131594ec53a%2112000027143164250%21sea%21US%210%21AB&amp;curPageLogUid=cNOPsZXpjYlg&amp;utparam-url=scene%3Asearch%7Cquery_from%3A&amp;search_p4p_id=202405020105475321564520107990004495212_2" xr:uid="{6AEBF7E3-2C39-4589-8141-089D8BE3F02C}"/>
    <hyperlink ref="H17" r:id="rId7" xr:uid="{FE53BE57-EB8F-4857-917F-EA7B3CCD1CF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Mk1 BECA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Carroll</dc:creator>
  <cp:lastModifiedBy>Carroll, James A.</cp:lastModifiedBy>
  <dcterms:created xsi:type="dcterms:W3CDTF">2015-06-05T18:17:20Z</dcterms:created>
  <dcterms:modified xsi:type="dcterms:W3CDTF">2024-05-05T22:51:43Z</dcterms:modified>
</cp:coreProperties>
</file>