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hinneck\data\students\BabneetSingh\MASc\ForGithub\"/>
    </mc:Choice>
  </mc:AlternateContent>
  <xr:revisionPtr revIDLastSave="0" documentId="8_{5398BEAF-B24B-4A2A-ACCB-B00F3EEB9B10}" xr6:coauthVersionLast="47" xr6:coauthVersionMax="47" xr10:uidLastSave="{00000000-0000-0000-0000-000000000000}"/>
  <bookViews>
    <workbookView xWindow="3900" yWindow="1260" windowWidth="19905" windowHeight="14940" activeTab="1" xr2:uid="{104F7741-9555-6C46-82D6-2778412DC595}"/>
  </bookViews>
  <sheets>
    <sheet name="Sheet5" sheetId="5" r:id="rId1"/>
    <sheet name="Sheet8" sheetId="8" r:id="rId2"/>
    <sheet name="Sheet1" sheetId="1" r:id="rId3"/>
    <sheet name="Sheet2" sheetId="2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T10" i="1" l="1"/>
  <c r="AT24" i="1"/>
  <c r="AT26" i="1"/>
  <c r="AT27" i="1"/>
  <c r="AT48" i="1"/>
  <c r="AT54" i="1"/>
  <c r="AT59" i="1"/>
  <c r="AT62" i="1"/>
  <c r="AT67" i="1"/>
  <c r="AT77" i="1"/>
  <c r="AT78" i="1"/>
  <c r="AT81" i="1"/>
  <c r="AT85" i="1"/>
  <c r="AT106" i="1"/>
  <c r="AV96" i="1"/>
  <c r="AV97" i="1" s="1"/>
  <c r="AV98" i="1" s="1"/>
  <c r="AV99" i="1" s="1"/>
  <c r="AV100" i="1" s="1"/>
  <c r="AV101" i="1" s="1"/>
  <c r="AV102" i="1" s="1"/>
  <c r="AV103" i="1" s="1"/>
  <c r="AV104" i="1" s="1"/>
  <c r="AV105" i="1" s="1"/>
  <c r="AU109" i="1"/>
  <c r="AQ5" i="1" l="1"/>
  <c r="AQ6" i="1"/>
  <c r="AQ7" i="1"/>
  <c r="AQ8" i="1"/>
  <c r="AQ9" i="1"/>
  <c r="AQ10" i="1"/>
  <c r="AQ11" i="1"/>
  <c r="AQ12" i="1"/>
  <c r="AQ13" i="1"/>
  <c r="AQ14" i="1"/>
  <c r="AR14" i="1" s="1"/>
  <c r="AW14" i="1" s="1"/>
  <c r="AQ15" i="1"/>
  <c r="AR15" i="1" s="1"/>
  <c r="AW15" i="1" s="1"/>
  <c r="AQ16" i="1"/>
  <c r="AR16" i="1" s="1"/>
  <c r="AW16" i="1" s="1"/>
  <c r="AQ17" i="1"/>
  <c r="AQ18" i="1"/>
  <c r="AQ19" i="1"/>
  <c r="AQ20" i="1"/>
  <c r="AR20" i="1" s="1"/>
  <c r="AW20" i="1" s="1"/>
  <c r="AQ21" i="1"/>
  <c r="AQ22" i="1"/>
  <c r="AQ23" i="1"/>
  <c r="AQ24" i="1"/>
  <c r="AQ25" i="1"/>
  <c r="AQ26" i="1"/>
  <c r="AQ27" i="1"/>
  <c r="AQ28" i="1"/>
  <c r="AR28" i="1" s="1"/>
  <c r="AW28" i="1" s="1"/>
  <c r="AQ29" i="1"/>
  <c r="AQ30" i="1"/>
  <c r="AQ31" i="1"/>
  <c r="AQ32" i="1"/>
  <c r="AQ33" i="1"/>
  <c r="AQ34" i="1"/>
  <c r="AQ35" i="1"/>
  <c r="AQ36" i="1"/>
  <c r="AQ37" i="1"/>
  <c r="AQ38" i="1"/>
  <c r="AR38" i="1" s="1"/>
  <c r="AW38" i="1" s="1"/>
  <c r="AQ39" i="1"/>
  <c r="AR39" i="1" s="1"/>
  <c r="AW39" i="1" s="1"/>
  <c r="AQ40" i="1"/>
  <c r="AR40" i="1" s="1"/>
  <c r="AW40" i="1" s="1"/>
  <c r="AQ41" i="1"/>
  <c r="AQ42" i="1"/>
  <c r="AQ43" i="1"/>
  <c r="AQ44" i="1"/>
  <c r="AQ45" i="1"/>
  <c r="AQ46" i="1"/>
  <c r="AQ47" i="1"/>
  <c r="AQ48" i="1"/>
  <c r="AQ49" i="1"/>
  <c r="AQ50" i="1"/>
  <c r="AR50" i="1" s="1"/>
  <c r="AW50" i="1" s="1"/>
  <c r="AQ51" i="1"/>
  <c r="AR51" i="1" s="1"/>
  <c r="AW51" i="1" s="1"/>
  <c r="AQ52" i="1"/>
  <c r="AR52" i="1" s="1"/>
  <c r="AW52" i="1" s="1"/>
  <c r="AQ53" i="1"/>
  <c r="AQ54" i="1"/>
  <c r="AQ55" i="1"/>
  <c r="AQ56" i="1"/>
  <c r="AQ57" i="1"/>
  <c r="AQ58" i="1"/>
  <c r="AQ59" i="1"/>
  <c r="AQ60" i="1"/>
  <c r="AQ61" i="1"/>
  <c r="AQ62" i="1"/>
  <c r="AQ63" i="1"/>
  <c r="AR63" i="1" s="1"/>
  <c r="AW63" i="1" s="1"/>
  <c r="AQ64" i="1"/>
  <c r="AR64" i="1" s="1"/>
  <c r="AW64" i="1" s="1"/>
  <c r="AQ65" i="1"/>
  <c r="AQ66" i="1"/>
  <c r="AQ67" i="1"/>
  <c r="AQ68" i="1"/>
  <c r="AQ69" i="1"/>
  <c r="AQ70" i="1"/>
  <c r="AQ71" i="1"/>
  <c r="AQ72" i="1"/>
  <c r="AQ73" i="1"/>
  <c r="AQ74" i="1"/>
  <c r="AR74" i="1" s="1"/>
  <c r="AW74" i="1" s="1"/>
  <c r="AQ75" i="1"/>
  <c r="AQ76" i="1"/>
  <c r="AR76" i="1" s="1"/>
  <c r="AW76" i="1" s="1"/>
  <c r="AQ77" i="1"/>
  <c r="AQ78" i="1"/>
  <c r="AQ79" i="1"/>
  <c r="AQ80" i="1"/>
  <c r="AQ81" i="1"/>
  <c r="AQ82" i="1"/>
  <c r="AQ83" i="1"/>
  <c r="AQ84" i="1"/>
  <c r="AQ85" i="1"/>
  <c r="AQ86" i="1"/>
  <c r="AR86" i="1" s="1"/>
  <c r="AW86" i="1" s="1"/>
  <c r="AQ87" i="1"/>
  <c r="AR87" i="1" s="1"/>
  <c r="AW87" i="1" s="1"/>
  <c r="AQ88" i="1"/>
  <c r="AR88" i="1" s="1"/>
  <c r="AW88" i="1" s="1"/>
  <c r="AQ89" i="1"/>
  <c r="AQ90" i="1"/>
  <c r="AQ91" i="1"/>
  <c r="AQ92" i="1"/>
  <c r="AR92" i="1" s="1"/>
  <c r="AW92" i="1" s="1"/>
  <c r="AQ93" i="1"/>
  <c r="AQ94" i="1"/>
  <c r="AQ95" i="1"/>
  <c r="AQ96" i="1"/>
  <c r="AQ97" i="1"/>
  <c r="AQ98" i="1"/>
  <c r="AR98" i="1" s="1"/>
  <c r="AW98" i="1" s="1"/>
  <c r="AQ99" i="1"/>
  <c r="AR99" i="1" s="1"/>
  <c r="AW99" i="1" s="1"/>
  <c r="AQ100" i="1"/>
  <c r="AR100" i="1" s="1"/>
  <c r="AW100" i="1" s="1"/>
  <c r="AQ101" i="1"/>
  <c r="AQ102" i="1"/>
  <c r="AQ103" i="1"/>
  <c r="AQ104" i="1"/>
  <c r="AR104" i="1" s="1"/>
  <c r="AW104" i="1" s="1"/>
  <c r="AQ105" i="1"/>
  <c r="AQ106" i="1"/>
  <c r="AQ107" i="1"/>
  <c r="AR107" i="1" s="1"/>
  <c r="AW107" i="1" s="1"/>
  <c r="AQ4" i="1"/>
  <c r="AR4" i="1" s="1"/>
  <c r="AW4" i="1" s="1"/>
  <c r="AR5" i="1"/>
  <c r="AW5" i="1" s="1"/>
  <c r="AS5" i="1"/>
  <c r="AT5" i="1" s="1"/>
  <c r="AR6" i="1"/>
  <c r="AW6" i="1" s="1"/>
  <c r="AS6" i="1"/>
  <c r="AT6" i="1" s="1"/>
  <c r="AR7" i="1"/>
  <c r="AW7" i="1" s="1"/>
  <c r="AS7" i="1"/>
  <c r="AT7" i="1" s="1"/>
  <c r="AR8" i="1"/>
  <c r="AW8" i="1" s="1"/>
  <c r="AS8" i="1"/>
  <c r="AT8" i="1" s="1"/>
  <c r="AR9" i="1"/>
  <c r="AW9" i="1" s="1"/>
  <c r="AS9" i="1"/>
  <c r="AR11" i="1"/>
  <c r="AW11" i="1" s="1"/>
  <c r="AS11" i="1"/>
  <c r="AT11" i="1" s="1"/>
  <c r="AR12" i="1"/>
  <c r="AW12" i="1" s="1"/>
  <c r="AS12" i="1"/>
  <c r="AT12" i="1" s="1"/>
  <c r="AR13" i="1"/>
  <c r="AW13" i="1" s="1"/>
  <c r="AS13" i="1"/>
  <c r="AT13" i="1" s="1"/>
  <c r="AS14" i="1"/>
  <c r="AS15" i="1"/>
  <c r="AS16" i="1"/>
  <c r="AR17" i="1"/>
  <c r="AW17" i="1" s="1"/>
  <c r="AS17" i="1"/>
  <c r="AT17" i="1" s="1"/>
  <c r="AR18" i="1"/>
  <c r="AW18" i="1" s="1"/>
  <c r="AS18" i="1"/>
  <c r="AT18" i="1" s="1"/>
  <c r="AR19" i="1"/>
  <c r="AW19" i="1" s="1"/>
  <c r="AS19" i="1"/>
  <c r="AT19" i="1" s="1"/>
  <c r="AS20" i="1"/>
  <c r="AR21" i="1"/>
  <c r="AW21" i="1" s="1"/>
  <c r="AS21" i="1"/>
  <c r="AT21" i="1" s="1"/>
  <c r="AR22" i="1"/>
  <c r="AW22" i="1" s="1"/>
  <c r="AS22" i="1"/>
  <c r="AR23" i="1"/>
  <c r="AW23" i="1" s="1"/>
  <c r="AS23" i="1"/>
  <c r="AT23" i="1" s="1"/>
  <c r="AR25" i="1"/>
  <c r="AW25" i="1" s="1"/>
  <c r="AS25" i="1"/>
  <c r="AT25" i="1" s="1"/>
  <c r="AS28" i="1"/>
  <c r="AR29" i="1"/>
  <c r="AW29" i="1" s="1"/>
  <c r="AS29" i="1"/>
  <c r="AT29" i="1" s="1"/>
  <c r="AR30" i="1"/>
  <c r="AW30" i="1" s="1"/>
  <c r="AS30" i="1"/>
  <c r="AT30" i="1" s="1"/>
  <c r="AR31" i="1"/>
  <c r="AW31" i="1" s="1"/>
  <c r="AS31" i="1"/>
  <c r="AR32" i="1"/>
  <c r="AW32" i="1" s="1"/>
  <c r="AS32" i="1"/>
  <c r="AT32" i="1" s="1"/>
  <c r="AR33" i="1"/>
  <c r="AW33" i="1" s="1"/>
  <c r="AS33" i="1"/>
  <c r="AT33" i="1" s="1"/>
  <c r="AR34" i="1"/>
  <c r="AW34" i="1" s="1"/>
  <c r="AS34" i="1"/>
  <c r="AT34" i="1" s="1"/>
  <c r="AR35" i="1"/>
  <c r="AW35" i="1" s="1"/>
  <c r="AS35" i="1"/>
  <c r="AT35" i="1" s="1"/>
  <c r="AR36" i="1"/>
  <c r="AW36" i="1" s="1"/>
  <c r="AS36" i="1"/>
  <c r="AT36" i="1" s="1"/>
  <c r="AR37" i="1"/>
  <c r="AW37" i="1" s="1"/>
  <c r="AS37" i="1"/>
  <c r="AS38" i="1"/>
  <c r="AS39" i="1"/>
  <c r="AS40" i="1"/>
  <c r="AR41" i="1"/>
  <c r="AW41" i="1" s="1"/>
  <c r="AS41" i="1"/>
  <c r="AT41" i="1" s="1"/>
  <c r="AR42" i="1"/>
  <c r="AW42" i="1" s="1"/>
  <c r="AS42" i="1"/>
  <c r="AT42" i="1" s="1"/>
  <c r="AR43" i="1"/>
  <c r="AW43" i="1" s="1"/>
  <c r="AS43" i="1"/>
  <c r="AR44" i="1"/>
  <c r="AW44" i="1" s="1"/>
  <c r="AS44" i="1"/>
  <c r="AT44" i="1" s="1"/>
  <c r="AR45" i="1"/>
  <c r="AW45" i="1" s="1"/>
  <c r="AS45" i="1"/>
  <c r="AT45" i="1" s="1"/>
  <c r="AR46" i="1"/>
  <c r="AW46" i="1" s="1"/>
  <c r="AS46" i="1"/>
  <c r="AT46" i="1" s="1"/>
  <c r="AR47" i="1"/>
  <c r="AW47" i="1" s="1"/>
  <c r="AS47" i="1"/>
  <c r="AT47" i="1" s="1"/>
  <c r="AR49" i="1"/>
  <c r="AW49" i="1" s="1"/>
  <c r="AS49" i="1"/>
  <c r="AT49" i="1" s="1"/>
  <c r="AS50" i="1"/>
  <c r="AS51" i="1"/>
  <c r="AS52" i="1"/>
  <c r="AR53" i="1"/>
  <c r="AW53" i="1" s="1"/>
  <c r="AS53" i="1"/>
  <c r="AT53" i="1" s="1"/>
  <c r="AR55" i="1"/>
  <c r="AW55" i="1" s="1"/>
  <c r="AS55" i="1"/>
  <c r="AT55" i="1" s="1"/>
  <c r="AR56" i="1"/>
  <c r="AW56" i="1" s="1"/>
  <c r="AS56" i="1"/>
  <c r="AT56" i="1" s="1"/>
  <c r="AR57" i="1"/>
  <c r="AW57" i="1" s="1"/>
  <c r="AS57" i="1"/>
  <c r="AR58" i="1"/>
  <c r="AW58" i="1" s="1"/>
  <c r="AS58" i="1"/>
  <c r="AT58" i="1" s="1"/>
  <c r="AR60" i="1"/>
  <c r="AW60" i="1" s="1"/>
  <c r="AS60" i="1"/>
  <c r="AT60" i="1" s="1"/>
  <c r="AR61" i="1"/>
  <c r="AW61" i="1" s="1"/>
  <c r="AS61" i="1"/>
  <c r="AT61" i="1" s="1"/>
  <c r="AS63" i="1"/>
  <c r="AS64" i="1"/>
  <c r="AR65" i="1"/>
  <c r="AW65" i="1" s="1"/>
  <c r="AS65" i="1"/>
  <c r="AR66" i="1"/>
  <c r="AW66" i="1" s="1"/>
  <c r="AS66" i="1"/>
  <c r="AT66" i="1" s="1"/>
  <c r="AR68" i="1"/>
  <c r="AW68" i="1" s="1"/>
  <c r="AS68" i="1"/>
  <c r="AT68" i="1" s="1"/>
  <c r="AR69" i="1"/>
  <c r="AW69" i="1" s="1"/>
  <c r="AS69" i="1"/>
  <c r="AT69" i="1" s="1"/>
  <c r="AR70" i="1"/>
  <c r="AW70" i="1" s="1"/>
  <c r="AS70" i="1"/>
  <c r="AT70" i="1" s="1"/>
  <c r="AR71" i="1"/>
  <c r="AW71" i="1" s="1"/>
  <c r="AS71" i="1"/>
  <c r="AT71" i="1" s="1"/>
  <c r="AR72" i="1"/>
  <c r="AW72" i="1" s="1"/>
  <c r="AS72" i="1"/>
  <c r="AR73" i="1"/>
  <c r="AW73" i="1" s="1"/>
  <c r="AS73" i="1"/>
  <c r="AT73" i="1" s="1"/>
  <c r="AS74" i="1"/>
  <c r="AR75" i="1"/>
  <c r="AW75" i="1" s="1"/>
  <c r="AS75" i="1"/>
  <c r="AT75" i="1" s="1"/>
  <c r="AS76" i="1"/>
  <c r="AR79" i="1"/>
  <c r="AW79" i="1" s="1"/>
  <c r="AS79" i="1"/>
  <c r="AT79" i="1" s="1"/>
  <c r="AR80" i="1"/>
  <c r="AW80" i="1" s="1"/>
  <c r="AS80" i="1"/>
  <c r="AR82" i="1"/>
  <c r="AW82" i="1" s="1"/>
  <c r="AS82" i="1"/>
  <c r="AT82" i="1" s="1"/>
  <c r="AR83" i="1"/>
  <c r="AW83" i="1" s="1"/>
  <c r="AS83" i="1"/>
  <c r="AT83" i="1" s="1"/>
  <c r="AR84" i="1"/>
  <c r="AW84" i="1" s="1"/>
  <c r="AS84" i="1"/>
  <c r="AT84" i="1" s="1"/>
  <c r="AS86" i="1"/>
  <c r="AS87" i="1"/>
  <c r="AS88" i="1"/>
  <c r="AR89" i="1"/>
  <c r="AW89" i="1" s="1"/>
  <c r="AS89" i="1"/>
  <c r="AT89" i="1" s="1"/>
  <c r="AR90" i="1"/>
  <c r="AW90" i="1" s="1"/>
  <c r="AS90" i="1"/>
  <c r="AT90" i="1" s="1"/>
  <c r="AR91" i="1"/>
  <c r="AW91" i="1" s="1"/>
  <c r="AS91" i="1"/>
  <c r="AT91" i="1" s="1"/>
  <c r="AS92" i="1"/>
  <c r="AR93" i="1"/>
  <c r="AW93" i="1" s="1"/>
  <c r="AS93" i="1"/>
  <c r="AT93" i="1" s="1"/>
  <c r="AR94" i="1"/>
  <c r="AW94" i="1" s="1"/>
  <c r="AS94" i="1"/>
  <c r="AR95" i="1"/>
  <c r="AW95" i="1" s="1"/>
  <c r="AS95" i="1"/>
  <c r="AT95" i="1" s="1"/>
  <c r="AR96" i="1"/>
  <c r="AW96" i="1" s="1"/>
  <c r="AS96" i="1"/>
  <c r="AT96" i="1" s="1"/>
  <c r="AR97" i="1"/>
  <c r="AW97" i="1" s="1"/>
  <c r="AS97" i="1"/>
  <c r="AT97" i="1" s="1"/>
  <c r="AS98" i="1"/>
  <c r="AS99" i="1"/>
  <c r="AS100" i="1"/>
  <c r="AR101" i="1"/>
  <c r="AW101" i="1" s="1"/>
  <c r="AS101" i="1"/>
  <c r="AT101" i="1" s="1"/>
  <c r="AR102" i="1"/>
  <c r="AW102" i="1" s="1"/>
  <c r="AS102" i="1"/>
  <c r="AT102" i="1" s="1"/>
  <c r="AR103" i="1"/>
  <c r="AW103" i="1" s="1"/>
  <c r="AS103" i="1"/>
  <c r="AT103" i="1" s="1"/>
  <c r="AS104" i="1"/>
  <c r="AR105" i="1"/>
  <c r="AW105" i="1" s="1"/>
  <c r="AS105" i="1"/>
  <c r="AT105" i="1" s="1"/>
  <c r="AS107" i="1"/>
  <c r="AT107" i="1" s="1"/>
  <c r="AS4" i="1"/>
  <c r="AT52" i="1" l="1"/>
  <c r="AT39" i="1"/>
  <c r="AT51" i="1"/>
  <c r="AT38" i="1"/>
  <c r="AT4" i="1"/>
  <c r="AT100" i="1"/>
  <c r="AT94" i="1"/>
  <c r="AT88" i="1"/>
  <c r="AT80" i="1"/>
  <c r="AT72" i="1"/>
  <c r="AT65" i="1"/>
  <c r="AT57" i="1"/>
  <c r="AT50" i="1"/>
  <c r="AT43" i="1"/>
  <c r="AT37" i="1"/>
  <c r="AT31" i="1"/>
  <c r="AT22" i="1"/>
  <c r="AT16" i="1"/>
  <c r="AT9" i="1"/>
  <c r="AT99" i="1"/>
  <c r="AT15" i="1"/>
  <c r="AT40" i="1"/>
  <c r="AT74" i="1"/>
  <c r="AT87" i="1"/>
  <c r="AT64" i="1"/>
  <c r="AT104" i="1"/>
  <c r="AT20" i="1"/>
  <c r="AT28" i="1"/>
  <c r="AT98" i="1"/>
  <c r="AT92" i="1"/>
  <c r="AT86" i="1"/>
  <c r="AT76" i="1"/>
  <c r="AT63" i="1"/>
  <c r="AT14" i="1"/>
  <c r="AA111" i="1"/>
  <c r="AA112" i="1"/>
  <c r="AA4" i="1"/>
  <c r="AA102" i="1"/>
  <c r="AA5" i="1"/>
  <c r="AA6" i="1"/>
  <c r="AA109" i="1" s="1"/>
  <c r="AA7" i="1"/>
  <c r="AA8" i="1"/>
  <c r="AA9" i="1"/>
  <c r="AA11" i="1"/>
  <c r="AA12" i="1"/>
  <c r="AA13" i="1"/>
  <c r="AA16" i="1"/>
  <c r="AA18" i="1"/>
  <c r="AA19" i="1"/>
  <c r="AA20" i="1"/>
  <c r="AA21" i="1"/>
  <c r="AA22" i="1"/>
  <c r="AA23" i="1"/>
  <c r="AA25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9" i="1"/>
  <c r="AA51" i="1"/>
  <c r="AA52" i="1"/>
  <c r="AA53" i="1"/>
  <c r="AA55" i="1"/>
  <c r="AA56" i="1"/>
  <c r="AA57" i="1"/>
  <c r="AA58" i="1"/>
  <c r="AA60" i="1"/>
  <c r="AA61" i="1"/>
  <c r="AA63" i="1"/>
  <c r="AA64" i="1"/>
  <c r="AA65" i="1"/>
  <c r="AA66" i="1"/>
  <c r="AA67" i="1"/>
  <c r="AA68" i="1"/>
  <c r="AA69" i="1"/>
  <c r="AA70" i="1"/>
  <c r="AA71" i="1"/>
  <c r="AA73" i="1"/>
  <c r="AA74" i="1"/>
  <c r="AA75" i="1"/>
  <c r="AA76" i="1"/>
  <c r="AA77" i="1"/>
  <c r="AA79" i="1"/>
  <c r="AA80" i="1"/>
  <c r="AA82" i="1"/>
  <c r="AA83" i="1"/>
  <c r="AA84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3" i="1"/>
  <c r="AA104" i="1"/>
  <c r="AA105" i="1"/>
  <c r="AA107" i="1"/>
  <c r="AL110" i="1"/>
  <c r="AL111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4" i="1"/>
  <c r="AB4" i="1"/>
  <c r="T110" i="1"/>
  <c r="T111" i="1"/>
  <c r="AB5" i="1"/>
  <c r="AB6" i="1"/>
  <c r="AB7" i="1"/>
  <c r="AB9" i="1"/>
  <c r="AB11" i="1"/>
  <c r="AB13" i="1"/>
  <c r="AB16" i="1"/>
  <c r="AB18" i="1"/>
  <c r="AB19" i="1"/>
  <c r="AB20" i="1"/>
  <c r="AB21" i="1"/>
  <c r="AB22" i="1"/>
  <c r="AB23" i="1"/>
  <c r="AB25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9" i="1"/>
  <c r="AB51" i="1"/>
  <c r="AB52" i="1"/>
  <c r="AB53" i="1"/>
  <c r="AB55" i="1"/>
  <c r="AB56" i="1"/>
  <c r="AB57" i="1"/>
  <c r="AB58" i="1"/>
  <c r="AB60" i="1"/>
  <c r="AB61" i="1"/>
  <c r="AB63" i="1"/>
  <c r="AB64" i="1"/>
  <c r="AB65" i="1"/>
  <c r="AB66" i="1"/>
  <c r="AB67" i="1"/>
  <c r="AB68" i="1"/>
  <c r="AB69" i="1"/>
  <c r="AB70" i="1"/>
  <c r="AB71" i="1"/>
  <c r="AB73" i="1"/>
  <c r="AB74" i="1"/>
  <c r="AB75" i="1"/>
  <c r="AB76" i="1"/>
  <c r="AB77" i="1"/>
  <c r="AB79" i="1"/>
  <c r="AB80" i="1"/>
  <c r="AB81" i="1"/>
  <c r="AB82" i="1"/>
  <c r="AB83" i="1"/>
  <c r="AB84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2" i="1"/>
  <c r="AB103" i="1"/>
  <c r="AB104" i="1"/>
  <c r="AB105" i="1"/>
  <c r="AB107" i="1"/>
  <c r="AT109" i="1" l="1"/>
  <c r="AT110" i="1" s="1"/>
  <c r="AT112" i="1"/>
  <c r="AB109" i="1"/>
  <c r="AB111" i="1"/>
  <c r="U5" i="1" l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4" i="1"/>
  <c r="AF9" i="1"/>
  <c r="AF13" i="1"/>
  <c r="AF15" i="1"/>
  <c r="AF16" i="1"/>
  <c r="AF20" i="1"/>
  <c r="AF29" i="1"/>
  <c r="AF30" i="1"/>
  <c r="AF31" i="1"/>
  <c r="AF33" i="1"/>
  <c r="AF35" i="1"/>
  <c r="AF36" i="1"/>
  <c r="AF38" i="1"/>
  <c r="AF39" i="1"/>
  <c r="AF42" i="1"/>
  <c r="AF46" i="1"/>
  <c r="AF49" i="1"/>
  <c r="AF55" i="1"/>
  <c r="AF56" i="1"/>
  <c r="AF58" i="1"/>
  <c r="AF61" i="1"/>
  <c r="AF63" i="1"/>
  <c r="AF64" i="1"/>
  <c r="AF65" i="1"/>
  <c r="AF66" i="1"/>
  <c r="AF70" i="1"/>
  <c r="AF71" i="1"/>
  <c r="AF73" i="1"/>
  <c r="AF76" i="1"/>
  <c r="AF77" i="1"/>
  <c r="AF80" i="1"/>
  <c r="AF86" i="1"/>
  <c r="AF87" i="1"/>
  <c r="AF88" i="1"/>
  <c r="AF91" i="1"/>
  <c r="AF94" i="1"/>
  <c r="AF95" i="1"/>
  <c r="AF96" i="1"/>
  <c r="AF97" i="1"/>
  <c r="AF99" i="1"/>
  <c r="AF103" i="1"/>
  <c r="AF104" i="1"/>
  <c r="AF105" i="1"/>
  <c r="AF107" i="1"/>
  <c r="AF4" i="1"/>
  <c r="AF110" i="1" l="1"/>
  <c r="AF114" i="1"/>
  <c r="AF109" i="1"/>
  <c r="AF111" i="1"/>
  <c r="AA110" i="1"/>
  <c r="AG9" i="1" l="1"/>
  <c r="AG13" i="1"/>
  <c r="AG15" i="1"/>
  <c r="AG16" i="1"/>
  <c r="AG20" i="1"/>
  <c r="AG29" i="1"/>
  <c r="AG30" i="1"/>
  <c r="AG31" i="1"/>
  <c r="AG33" i="1"/>
  <c r="AG35" i="1"/>
  <c r="AG36" i="1"/>
  <c r="AG38" i="1"/>
  <c r="AG39" i="1"/>
  <c r="AG42" i="1"/>
  <c r="AG46" i="1"/>
  <c r="AG49" i="1"/>
  <c r="AG55" i="1"/>
  <c r="AG56" i="1"/>
  <c r="AG58" i="1"/>
  <c r="AG61" i="1"/>
  <c r="AG63" i="1"/>
  <c r="AG64" i="1"/>
  <c r="AG65" i="1"/>
  <c r="AG66" i="1"/>
  <c r="AG70" i="1"/>
  <c r="AG71" i="1"/>
  <c r="AG73" i="1"/>
  <c r="AG76" i="1"/>
  <c r="AG77" i="1"/>
  <c r="AG80" i="1"/>
  <c r="AG86" i="1"/>
  <c r="AG87" i="1"/>
  <c r="AG88" i="1"/>
  <c r="AG91" i="1"/>
  <c r="AG94" i="1"/>
  <c r="AG95" i="1"/>
  <c r="AG96" i="1"/>
  <c r="AG97" i="1"/>
  <c r="AG99" i="1"/>
  <c r="AG103" i="1"/>
  <c r="AG104" i="1"/>
  <c r="AG105" i="1"/>
  <c r="AG107" i="1"/>
  <c r="AG4" i="1"/>
  <c r="AG111" i="1" l="1"/>
  <c r="AG109" i="1"/>
  <c r="AG110" i="1"/>
  <c r="AE97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4" i="1"/>
  <c r="AE9" i="1"/>
  <c r="AE13" i="1"/>
  <c r="AE15" i="1"/>
  <c r="AE16" i="1"/>
  <c r="AE20" i="1"/>
  <c r="AE29" i="1"/>
  <c r="AE30" i="1"/>
  <c r="AE31" i="1"/>
  <c r="AE33" i="1"/>
  <c r="AE35" i="1"/>
  <c r="AE36" i="1"/>
  <c r="AE38" i="1"/>
  <c r="AE39" i="1"/>
  <c r="AE42" i="1"/>
  <c r="AE46" i="1"/>
  <c r="AE49" i="1"/>
  <c r="AE55" i="1"/>
  <c r="AE56" i="1"/>
  <c r="AE58" i="1"/>
  <c r="AE61" i="1"/>
  <c r="AE63" i="1"/>
  <c r="AE64" i="1"/>
  <c r="AE65" i="1"/>
  <c r="AE66" i="1"/>
  <c r="AE70" i="1"/>
  <c r="AE71" i="1"/>
  <c r="AE73" i="1"/>
  <c r="AE76" i="1"/>
  <c r="AE77" i="1"/>
  <c r="AE80" i="1"/>
  <c r="AE86" i="1"/>
  <c r="AE87" i="1"/>
  <c r="AE88" i="1"/>
  <c r="AE91" i="1"/>
  <c r="AE94" i="1"/>
  <c r="AE95" i="1"/>
  <c r="AE96" i="1"/>
  <c r="AE99" i="1"/>
  <c r="AE103" i="1"/>
  <c r="AE104" i="1"/>
  <c r="AE105" i="1"/>
  <c r="AE107" i="1"/>
  <c r="AE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4" i="1"/>
  <c r="AD114" i="1" l="1"/>
  <c r="AE109" i="1"/>
  <c r="AD110" i="1"/>
  <c r="AE114" i="1"/>
  <c r="AE120" i="1"/>
  <c r="AE118" i="1"/>
  <c r="AE116" i="1"/>
  <c r="AE115" i="1"/>
  <c r="AE119" i="1"/>
  <c r="AE117" i="1"/>
  <c r="AF119" i="1"/>
  <c r="AF117" i="1"/>
  <c r="AF120" i="1"/>
  <c r="AF118" i="1"/>
  <c r="AF115" i="1"/>
  <c r="AF116" i="1"/>
  <c r="AE110" i="1"/>
  <c r="AD119" i="1"/>
  <c r="AD117" i="1"/>
  <c r="AD118" i="1"/>
  <c r="AD116" i="1"/>
  <c r="AD115" i="1"/>
  <c r="AD120" i="1"/>
  <c r="AE111" i="1"/>
  <c r="AD111" i="1"/>
  <c r="AD109" i="1"/>
  <c r="AF122" i="1" l="1"/>
  <c r="AF123" i="1"/>
  <c r="AF127" i="1"/>
  <c r="AE125" i="1"/>
  <c r="AD128" i="1"/>
  <c r="AF124" i="1"/>
  <c r="AE124" i="1"/>
  <c r="AF128" i="1"/>
  <c r="AE123" i="1"/>
  <c r="AE126" i="1"/>
  <c r="AF125" i="1"/>
  <c r="AE127" i="1"/>
  <c r="AD126" i="1"/>
  <c r="AE128" i="1"/>
  <c r="AD123" i="1"/>
  <c r="AD127" i="1"/>
  <c r="AF126" i="1"/>
  <c r="AD125" i="1"/>
  <c r="AE122" i="1"/>
  <c r="AD124" i="1"/>
  <c r="T114" i="1"/>
  <c r="AD122" i="1"/>
</calcChain>
</file>

<file path=xl/sharedStrings.xml><?xml version="1.0" encoding="utf-8"?>
<sst xmlns="http://schemas.openxmlformats.org/spreadsheetml/2006/main" count="776" uniqueCount="430">
  <si>
    <t>model_A12_case01</t>
  </si>
  <si>
    <t>model_A12_case02</t>
  </si>
  <si>
    <t>model_A12_case03</t>
  </si>
  <si>
    <t>model_A12_case04</t>
  </si>
  <si>
    <t>model_A12_case05</t>
  </si>
  <si>
    <t>model_A12_case06</t>
  </si>
  <si>
    <t>model_A12_case07</t>
  </si>
  <si>
    <t>model_A12_case08</t>
  </si>
  <si>
    <t>model_A12_case09</t>
  </si>
  <si>
    <t>model_A12_case10</t>
  </si>
  <si>
    <t>model_A12_case11</t>
  </si>
  <si>
    <t>model_A12_case12</t>
  </si>
  <si>
    <t>model_A12_case13</t>
  </si>
  <si>
    <t>model_A12_case14</t>
  </si>
  <si>
    <t>model_A12_case15</t>
  </si>
  <si>
    <t>model_A18_case01</t>
  </si>
  <si>
    <t>model_A18_case02</t>
  </si>
  <si>
    <t>model_A18_case03</t>
  </si>
  <si>
    <t>model_A18_case05</t>
  </si>
  <si>
    <t>model_A18_case07</t>
  </si>
  <si>
    <t>model_A18_case08</t>
  </si>
  <si>
    <t>model_A18_case09</t>
  </si>
  <si>
    <t>model_A18_case10</t>
  </si>
  <si>
    <t>model_A18_case11</t>
  </si>
  <si>
    <t>model_A18_case12</t>
  </si>
  <si>
    <t>model_A18_case13</t>
  </si>
  <si>
    <t>model_A18_case14</t>
  </si>
  <si>
    <t>model_A18_case15</t>
  </si>
  <si>
    <t>model_A18_case16</t>
  </si>
  <si>
    <t>model_A18_case17</t>
  </si>
  <si>
    <t>model_A18_case18</t>
  </si>
  <si>
    <t>model_A18_case19</t>
  </si>
  <si>
    <t>model_A18_case21</t>
  </si>
  <si>
    <t>model_A24_case01</t>
  </si>
  <si>
    <t>model_A24_case02</t>
  </si>
  <si>
    <t>model_A24_case03</t>
  </si>
  <si>
    <t>model_A24_case05</t>
  </si>
  <si>
    <t>model_A24_case06</t>
  </si>
  <si>
    <t>model_A24_case07</t>
  </si>
  <si>
    <t>model_A24_case08</t>
  </si>
  <si>
    <t>model_A24_case09</t>
  </si>
  <si>
    <t>model_A24_case12</t>
  </si>
  <si>
    <t>model_A24_case13</t>
  </si>
  <si>
    <t>model_A24_case14</t>
  </si>
  <si>
    <t>model_A24_case15</t>
  </si>
  <si>
    <t>model_A24_case17</t>
  </si>
  <si>
    <t>model_A24_case18</t>
  </si>
  <si>
    <t>model_A24_case19</t>
  </si>
  <si>
    <t>model_A24_case20</t>
  </si>
  <si>
    <t>model_A24_case21</t>
  </si>
  <si>
    <t>model_A30_case01</t>
  </si>
  <si>
    <t>model_A30_case03</t>
  </si>
  <si>
    <t>model_A30_case04</t>
  </si>
  <si>
    <t>model_A30_case05</t>
  </si>
  <si>
    <t>model_A30_case06</t>
  </si>
  <si>
    <t>model_A30_case08</t>
  </si>
  <si>
    <t>model_A30_case09</t>
  </si>
  <si>
    <t>model_A30_case10</t>
  </si>
  <si>
    <t>model_A30_case11</t>
  </si>
  <si>
    <t>model_A30_case13</t>
  </si>
  <si>
    <t>model_A30_case15</t>
  </si>
  <si>
    <t>model_A30_case16</t>
  </si>
  <si>
    <t>model_A30_case18</t>
  </si>
  <si>
    <t>model_A30_case20</t>
  </si>
  <si>
    <t>model_A4_case01</t>
  </si>
  <si>
    <t>model_A4_case02</t>
  </si>
  <si>
    <t>model_A4_case04</t>
  </si>
  <si>
    <t>model_A4_case05</t>
  </si>
  <si>
    <t>model_A4_case06</t>
  </si>
  <si>
    <t>model_A4_case07</t>
  </si>
  <si>
    <t>model_A4_case08</t>
  </si>
  <si>
    <t>model_A4_case09</t>
  </si>
  <si>
    <t>model_A4_case10</t>
  </si>
  <si>
    <t>model_A4_case11</t>
  </si>
  <si>
    <t>model_A4_case12</t>
  </si>
  <si>
    <t>model_A4_case13</t>
  </si>
  <si>
    <t>model_A4_case14</t>
  </si>
  <si>
    <t>model_A4_case15</t>
  </si>
  <si>
    <t>model_A4_case16</t>
  </si>
  <si>
    <t>model_A4_case17</t>
  </si>
  <si>
    <t>model_A4_case18</t>
  </si>
  <si>
    <t>model_A4_case19</t>
  </si>
  <si>
    <t>model_A4_case20</t>
  </si>
  <si>
    <t>model_A4_case21</t>
  </si>
  <si>
    <t>model_A8_case02</t>
  </si>
  <si>
    <t>model_A8_case03</t>
  </si>
  <si>
    <t>model_A8_case04</t>
  </si>
  <si>
    <t>model_A8_case05</t>
  </si>
  <si>
    <t>model_A8_case06</t>
  </si>
  <si>
    <t>model_A8_case07</t>
  </si>
  <si>
    <t>model_A8_case08</t>
  </si>
  <si>
    <t>model_A8_case09</t>
  </si>
  <si>
    <t>model_A8_case10</t>
  </si>
  <si>
    <t>model_A8_case11</t>
  </si>
  <si>
    <t>model_A8_case12</t>
  </si>
  <si>
    <t>model_A8_case13</t>
  </si>
  <si>
    <t>model_A8_case14</t>
  </si>
  <si>
    <t>model_A8_case15</t>
  </si>
  <si>
    <t>model_A8_case16</t>
  </si>
  <si>
    <t>model_A8_case17</t>
  </si>
  <si>
    <t>model_A8_case18</t>
  </si>
  <si>
    <t>model_A8_case19</t>
  </si>
  <si>
    <t>model_A8_case20</t>
  </si>
  <si>
    <t>model_A8_case21</t>
  </si>
  <si>
    <t>USER INPUT</t>
  </si>
  <si>
    <t>MCAD</t>
  </si>
  <si>
    <t>CPLEX vs MCAD</t>
  </si>
  <si>
    <t>model_name</t>
  </si>
  <si>
    <t>RT constraint</t>
  </si>
  <si>
    <t>num tasks</t>
  </si>
  <si>
    <t>r_proc [ms]</t>
  </si>
  <si>
    <t>Solution (optimal) [W]</t>
  </si>
  <si>
    <t>Runtime [s]</t>
  </si>
  <si>
    <t>MCAD Power [W]</t>
  </si>
  <si>
    <t>Net delay [ms]</t>
  </si>
  <si>
    <t>Init Depl</t>
  </si>
  <si>
    <t>Moves</t>
  </si>
  <si>
    <t>Power diff [%]</t>
  </si>
  <si>
    <t>CPLEX min network delay</t>
  </si>
  <si>
    <t>CPLEX min power</t>
  </si>
  <si>
    <t>Solution (optimal) [ms]</t>
  </si>
  <si>
    <t>Power bound [W]</t>
  </si>
  <si>
    <t>random_28</t>
  </si>
  <si>
    <t>PARTITION</t>
  </si>
  <si>
    <t>random_14</t>
  </si>
  <si>
    <t>random_8</t>
  </si>
  <si>
    <t>random_18</t>
  </si>
  <si>
    <t>random_75</t>
  </si>
  <si>
    <t>random_329</t>
  </si>
  <si>
    <t>random_56</t>
  </si>
  <si>
    <t>random_129</t>
  </si>
  <si>
    <t>random_26</t>
  </si>
  <si>
    <t>random_201</t>
  </si>
  <si>
    <t>random_17</t>
  </si>
  <si>
    <t>random_42</t>
  </si>
  <si>
    <t>random_31</t>
  </si>
  <si>
    <t>hbfmemdec</t>
  </si>
  <si>
    <t>random_249</t>
  </si>
  <si>
    <t>random_41</t>
  </si>
  <si>
    <t>random_191</t>
  </si>
  <si>
    <t>random_53</t>
  </si>
  <si>
    <t>random_5</t>
  </si>
  <si>
    <t>hbfprocinc</t>
  </si>
  <si>
    <t>random_24</t>
  </si>
  <si>
    <t>random_9</t>
  </si>
  <si>
    <t>random_16</t>
  </si>
  <si>
    <t>random_334</t>
  </si>
  <si>
    <t>random_2316</t>
  </si>
  <si>
    <t>random_414</t>
  </si>
  <si>
    <t>random_192</t>
  </si>
  <si>
    <t>random_416</t>
  </si>
  <si>
    <t>random_398</t>
  </si>
  <si>
    <t>random_96</t>
  </si>
  <si>
    <t>random_137</t>
  </si>
  <si>
    <t>random_37</t>
  </si>
  <si>
    <t>random_49</t>
  </si>
  <si>
    <t>random_158</t>
  </si>
  <si>
    <t>random_48</t>
  </si>
  <si>
    <t>random_58</t>
  </si>
  <si>
    <t>random_206</t>
  </si>
  <si>
    <t>random_54</t>
  </si>
  <si>
    <t>random_11</t>
  </si>
  <si>
    <t>random_85</t>
  </si>
  <si>
    <t>random_13</t>
  </si>
  <si>
    <t>RUAEE_UNCOARSEN</t>
  </si>
  <si>
    <t>random_105</t>
  </si>
  <si>
    <t>random_78</t>
  </si>
  <si>
    <t>random_21</t>
  </si>
  <si>
    <t>random_50</t>
  </si>
  <si>
    <t>random_162</t>
  </si>
  <si>
    <t>random_3</t>
  </si>
  <si>
    <t>random_36</t>
  </si>
  <si>
    <t>random_1107</t>
  </si>
  <si>
    <t>random_198</t>
  </si>
  <si>
    <t>random_145</t>
  </si>
  <si>
    <t>random_254</t>
  </si>
  <si>
    <t>random_64</t>
  </si>
  <si>
    <t>random_161</t>
  </si>
  <si>
    <t>random_71</t>
  </si>
  <si>
    <t>random_390</t>
  </si>
  <si>
    <t>random_12</t>
  </si>
  <si>
    <t>random_475</t>
  </si>
  <si>
    <t>random_189</t>
  </si>
  <si>
    <t>random_1267</t>
  </si>
  <si>
    <t>random_70</t>
  </si>
  <si>
    <t>random_23</t>
  </si>
  <si>
    <t>random_482</t>
  </si>
  <si>
    <t>random_1161</t>
  </si>
  <si>
    <t>random_35</t>
  </si>
  <si>
    <t>random_39</t>
  </si>
  <si>
    <t>random_175</t>
  </si>
  <si>
    <t>random_272</t>
  </si>
  <si>
    <t>random_344</t>
  </si>
  <si>
    <t>random_62</t>
  </si>
  <si>
    <t>random_1550</t>
  </si>
  <si>
    <t>random_19</t>
  </si>
  <si>
    <t>random_403</t>
  </si>
  <si>
    <t>random_103</t>
  </si>
  <si>
    <t>random_7373</t>
  </si>
  <si>
    <t>random_314</t>
  </si>
  <si>
    <t>random_65</t>
  </si>
  <si>
    <t>random_363</t>
  </si>
  <si>
    <t>random_153</t>
  </si>
  <si>
    <t>random_601</t>
  </si>
  <si>
    <t>random_271</t>
  </si>
  <si>
    <t>random_15</t>
  </si>
  <si>
    <t>random_80</t>
  </si>
  <si>
    <t>Alg Phase</t>
  </si>
  <si>
    <t>Total Runs</t>
  </si>
  <si>
    <t>Bad Runs</t>
  </si>
  <si>
    <t>Good Runs</t>
  </si>
  <si>
    <t>$$$$</t>
  </si>
  <si>
    <t>Bound vs CPLEX</t>
  </si>
  <si>
    <t>Bound vs MCAD</t>
  </si>
  <si>
    <t>Runtime [ms]</t>
  </si>
  <si>
    <t>min</t>
  </si>
  <si>
    <t>max</t>
  </si>
  <si>
    <t>positive</t>
  </si>
  <si>
    <t>0-1%</t>
  </si>
  <si>
    <t>1-5%</t>
  </si>
  <si>
    <t>5-10%</t>
  </si>
  <si>
    <t>10-20%</t>
  </si>
  <si>
    <t>20-30%</t>
  </si>
  <si>
    <t>30-40%</t>
  </si>
  <si>
    <t>40-50%</t>
  </si>
  <si>
    <t>Runtime diff [s]</t>
  </si>
  <si>
    <t>Count</t>
  </si>
  <si>
    <t xml:space="preserve">Count </t>
  </si>
  <si>
    <t>R_lqns</t>
  </si>
  <si>
    <t>R_lpmcad vs R_lqns</t>
  </si>
  <si>
    <t>R_lpmcad vs R_req</t>
  </si>
  <si>
    <t>model_A12_case01_-1</t>
  </si>
  <si>
    <t>model_A12_case02_-1</t>
  </si>
  <si>
    <t>model_A12_case03_-1</t>
  </si>
  <si>
    <t>model_A12_case04_-1</t>
  </si>
  <si>
    <t>model_A12_case05_-1</t>
  </si>
  <si>
    <t>model_A12_case06_-1</t>
  </si>
  <si>
    <t>model_A12_case07_-1</t>
  </si>
  <si>
    <t>model_A12_case08_-1</t>
  </si>
  <si>
    <t>model_A12_case09_-1</t>
  </si>
  <si>
    <t>model_A12_case10_-1</t>
  </si>
  <si>
    <t>model_A12_case11_-1</t>
  </si>
  <si>
    <t>model_A12_case12_-1</t>
  </si>
  <si>
    <t>model_A12_case13_-1</t>
  </si>
  <si>
    <t>model_A12_case14_-1</t>
  </si>
  <si>
    <t>model_A12_case15_-1</t>
  </si>
  <si>
    <t>model_A18_case01_-1</t>
  </si>
  <si>
    <t>model_A18_case02_-1</t>
  </si>
  <si>
    <t>model_A18_case03_-1</t>
  </si>
  <si>
    <t>model_A18_case05_-1</t>
  </si>
  <si>
    <t>model_A18_case07_-1</t>
  </si>
  <si>
    <t>model_A18_case08_-1</t>
  </si>
  <si>
    <t>model_A18_case09_-1</t>
  </si>
  <si>
    <t>model_A18_case10_-1</t>
  </si>
  <si>
    <t>model_A18_case11_-1</t>
  </si>
  <si>
    <t>model_A18_case12_-1</t>
  </si>
  <si>
    <t>model_A18_case13_-1</t>
  </si>
  <si>
    <t>model_A18_case14_-1</t>
  </si>
  <si>
    <t>model_A18_case15_-1</t>
  </si>
  <si>
    <t>model_A18_case16_-1</t>
  </si>
  <si>
    <t>model_A18_case17_-1</t>
  </si>
  <si>
    <t>model_A18_case18_-1</t>
  </si>
  <si>
    <t>model_A18_case19_-1</t>
  </si>
  <si>
    <t>model_A18_case21_-1</t>
  </si>
  <si>
    <t>model_A24_case01_-1</t>
  </si>
  <si>
    <t>model_A24_case02_-1</t>
  </si>
  <si>
    <t>model_A24_case03_-1</t>
  </si>
  <si>
    <t>model_A24_case05_-1</t>
  </si>
  <si>
    <t>model_A24_case06_-1</t>
  </si>
  <si>
    <t>model_A24_case07_-1</t>
  </si>
  <si>
    <t>model_A24_case08_-1</t>
  </si>
  <si>
    <t>model_A24_case09_-1</t>
  </si>
  <si>
    <t>model_A24_case12_-1</t>
  </si>
  <si>
    <t>model_A24_case13_-1</t>
  </si>
  <si>
    <t>model_A24_case14_-1</t>
  </si>
  <si>
    <t>model_A24_case15_-1</t>
  </si>
  <si>
    <t>model_A24_case17_-1</t>
  </si>
  <si>
    <t>model_A24_case18_-1</t>
  </si>
  <si>
    <t>model_A24_case19_-1</t>
  </si>
  <si>
    <t>model_A24_case20_-1</t>
  </si>
  <si>
    <t>model_A24_case21_-1</t>
  </si>
  <si>
    <t>model_A30_case01_-1</t>
  </si>
  <si>
    <t>model_A30_case03_-1</t>
  </si>
  <si>
    <t>model_A30_case04_-1</t>
  </si>
  <si>
    <t>model_A30_case05_-1</t>
  </si>
  <si>
    <t>model_A30_case06_-1</t>
  </si>
  <si>
    <t>model_A30_case08_-1</t>
  </si>
  <si>
    <t>model_A30_case09_-1</t>
  </si>
  <si>
    <t>model_A30_case10_-1</t>
  </si>
  <si>
    <t>model_A30_case11_-1</t>
  </si>
  <si>
    <t>model_A30_case13_-1</t>
  </si>
  <si>
    <t>model_A30_case15_-1</t>
  </si>
  <si>
    <t>model_A30_case16_-1</t>
  </si>
  <si>
    <t>model_A30_case18_-1</t>
  </si>
  <si>
    <t>model_A30_case20_-1</t>
  </si>
  <si>
    <t>model_A4_case01_-1</t>
  </si>
  <si>
    <t>model_A4_case02_-1</t>
  </si>
  <si>
    <t>model_A4_case04_-1</t>
  </si>
  <si>
    <t>model_A4_case05_-1</t>
  </si>
  <si>
    <t>model_A4_case06_-1</t>
  </si>
  <si>
    <t>model_A4_case07_-1</t>
  </si>
  <si>
    <t>model_A4_case08_-1</t>
  </si>
  <si>
    <t>model_A4_case09_-1</t>
  </si>
  <si>
    <t>model_A4_case10_-1</t>
  </si>
  <si>
    <t>model_A4_case11_-1</t>
  </si>
  <si>
    <t>model_A4_case12_-1</t>
  </si>
  <si>
    <t>model_A4_case13_-1</t>
  </si>
  <si>
    <t>model_A4_case14_-1</t>
  </si>
  <si>
    <t>model_A4_case15_-1</t>
  </si>
  <si>
    <t>model_A4_case16_-1</t>
  </si>
  <si>
    <t>model_A4_case17_-1</t>
  </si>
  <si>
    <t>model_A4_case18_-1</t>
  </si>
  <si>
    <t>model_A4_case19_-1</t>
  </si>
  <si>
    <t>model_A4_case20_-1</t>
  </si>
  <si>
    <t>model_A4_case21_-1</t>
  </si>
  <si>
    <t>model_A8_case02_-1</t>
  </si>
  <si>
    <t>model_A8_case03_-1</t>
  </si>
  <si>
    <t>model_A8_case04_-1</t>
  </si>
  <si>
    <t>model_A8_case05_-1</t>
  </si>
  <si>
    <t>model_A8_case06_-1</t>
  </si>
  <si>
    <t>model_A8_case07_-1</t>
  </si>
  <si>
    <t>model_A8_case08_-1</t>
  </si>
  <si>
    <t>model_A8_case09_-1</t>
  </si>
  <si>
    <t>model_A8_case10_-1</t>
  </si>
  <si>
    <t>model_A8_case11_-1</t>
  </si>
  <si>
    <t>model_A8_case12_-1</t>
  </si>
  <si>
    <t>model_A8_case13_-1</t>
  </si>
  <si>
    <t>model_A8_case14_-1</t>
  </si>
  <si>
    <t>model_A8_case15_-1</t>
  </si>
  <si>
    <t>model_A8_case16_-1</t>
  </si>
  <si>
    <t>model_A8_case17_-1</t>
  </si>
  <si>
    <t>model_A8_case18_-1</t>
  </si>
  <si>
    <t>model_A8_case19_-1</t>
  </si>
  <si>
    <t>model_A8_case20_-1</t>
  </si>
  <si>
    <t>model_A8_case21_-1</t>
  </si>
  <si>
    <t>CPLEX first feasible solution</t>
  </si>
  <si>
    <t>Power/Objective [W]</t>
  </si>
  <si>
    <t>CPLEX runtime [sec]</t>
  </si>
  <si>
    <t>Cplex first vs LPD</t>
  </si>
  <si>
    <t>negative</t>
  </si>
  <si>
    <t>random_53_hem</t>
  </si>
  <si>
    <t>random_9_hem</t>
  </si>
  <si>
    <t>random_10_hem</t>
  </si>
  <si>
    <t>random_76_hem</t>
  </si>
  <si>
    <t>random_73_hem</t>
  </si>
  <si>
    <t>random_5_hem</t>
  </si>
  <si>
    <t>random_42_hem</t>
  </si>
  <si>
    <t>random_21_hem</t>
  </si>
  <si>
    <t>random_179_hem</t>
  </si>
  <si>
    <t>random_34_hem</t>
  </si>
  <si>
    <t>random_195_hem</t>
  </si>
  <si>
    <t>random_18_hem</t>
  </si>
  <si>
    <t>random_13_hem</t>
  </si>
  <si>
    <t>random_51_hem</t>
  </si>
  <si>
    <t>random_261_hem</t>
  </si>
  <si>
    <t>random_1117_hem</t>
  </si>
  <si>
    <t>random_264_hem</t>
  </si>
  <si>
    <t>random_36_hem</t>
  </si>
  <si>
    <t>random_315_hem</t>
  </si>
  <si>
    <t>random_85_hem</t>
  </si>
  <si>
    <t>random_22_hem</t>
  </si>
  <si>
    <t>random_1068_hem</t>
  </si>
  <si>
    <t>ruaeeprocdec_hem</t>
  </si>
  <si>
    <t>random_33_hem</t>
  </si>
  <si>
    <t>random_43_hem</t>
  </si>
  <si>
    <t>random_32_hem</t>
  </si>
  <si>
    <t>random_26_hem</t>
  </si>
  <si>
    <t>random_148_hem</t>
  </si>
  <si>
    <t>random_55_hem</t>
  </si>
  <si>
    <t>random_98_hem</t>
  </si>
  <si>
    <t>random_163_hem</t>
  </si>
  <si>
    <t>random_63_hem</t>
  </si>
  <si>
    <t>random_92_hem</t>
  </si>
  <si>
    <t>hbfprocinc_hem</t>
  </si>
  <si>
    <t>random_101_hem</t>
  </si>
  <si>
    <t>random_31_hem</t>
  </si>
  <si>
    <t>random_74_hem</t>
  </si>
  <si>
    <t>random_7_hem</t>
  </si>
  <si>
    <t>random_257_hem</t>
  </si>
  <si>
    <t>random_14_hem</t>
  </si>
  <si>
    <t>random_984_hem</t>
  </si>
  <si>
    <t>random_226_hem</t>
  </si>
  <si>
    <t>random_67_hem</t>
  </si>
  <si>
    <t>random_419_hem</t>
  </si>
  <si>
    <t>random_133_hem</t>
  </si>
  <si>
    <t>random_28_hem</t>
  </si>
  <si>
    <t>random_160_hem</t>
  </si>
  <si>
    <t>random_186_hem</t>
  </si>
  <si>
    <t>random_935_hem</t>
  </si>
  <si>
    <t>random_185_hem</t>
  </si>
  <si>
    <t>random_337_hem</t>
  </si>
  <si>
    <t>random_462_hem</t>
  </si>
  <si>
    <t>random_311_hem</t>
  </si>
  <si>
    <t>random_209_hem</t>
  </si>
  <si>
    <t>random_37_hem</t>
  </si>
  <si>
    <t>random_560_hem</t>
  </si>
  <si>
    <t>random_223_hem</t>
  </si>
  <si>
    <t>random_168_hem</t>
  </si>
  <si>
    <t>random_520_hem</t>
  </si>
  <si>
    <t>random_46_hem</t>
  </si>
  <si>
    <t>random_147_hem</t>
  </si>
  <si>
    <t>random_960_hem</t>
  </si>
  <si>
    <t>random_38_hem</t>
  </si>
  <si>
    <t>random_114_hem</t>
  </si>
  <si>
    <t>random_41_hem</t>
  </si>
  <si>
    <t>random_2_hem</t>
  </si>
  <si>
    <t>random_94_hem</t>
  </si>
  <si>
    <t>random_159_hem</t>
  </si>
  <si>
    <t>random_52_hem</t>
  </si>
  <si>
    <t>random_1887_hem</t>
  </si>
  <si>
    <t>random_266_hem</t>
  </si>
  <si>
    <t>random_83_hem</t>
  </si>
  <si>
    <t>random_267_hem</t>
  </si>
  <si>
    <t>random_336_hem</t>
  </si>
  <si>
    <t>random_102_hem</t>
  </si>
  <si>
    <t>conv</t>
  </si>
  <si>
    <t>users</t>
  </si>
  <si>
    <t>thruput</t>
  </si>
  <si>
    <t>InfTask LQNS Re-runs</t>
  </si>
  <si>
    <t>Rproc lqns</t>
  </si>
  <si>
    <t>R LPD</t>
  </si>
  <si>
    <t>More</t>
  </si>
  <si>
    <t>Frequency</t>
  </si>
  <si>
    <t>case</t>
  </si>
  <si>
    <t>histo bins</t>
  </si>
  <si>
    <t>0</t>
  </si>
  <si>
    <t>min=02.12</t>
  </si>
  <si>
    <t>Rlqns</t>
  </si>
  <si>
    <t>(Rlqn-Rreq</t>
  </si>
  <si>
    <t>100(Rlpds - Rlq)/Rlq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</si>
</sst>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Arial"/>
      <family val="2"/>
    </font>
    <font>
      <sz val="12"/>
      <color rgb="FF202124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2"/>
      <color rgb="FF222222"/>
      <name val="Arial"/>
      <family val="2"/>
    </font>
    <font>
      <sz val="12"/>
      <color theme="1"/>
      <name val="Calibri"/>
      <family val="2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2" fillId="0" borderId="0" xfId="0" applyFont="1"/>
    <xf numFmtId="2" fontId="0" fillId="0" borderId="0" xfId="0" applyNumberFormat="1"/>
    <xf numFmtId="2" fontId="1" fillId="0" borderId="0" xfId="0" applyNumberFormat="1" applyFont="1"/>
    <xf numFmtId="2" fontId="2" fillId="0" borderId="0" xfId="0" applyNumberFormat="1" applyFont="1"/>
    <xf numFmtId="2" fontId="0" fillId="0" borderId="0" xfId="0" applyNumberFormat="1" applyAlignment="1">
      <alignment horizontal="left"/>
    </xf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1" fontId="3" fillId="0" borderId="0" xfId="0" applyNumberFormat="1" applyFont="1"/>
    <xf numFmtId="1" fontId="0" fillId="0" borderId="0" xfId="0" applyNumberFormat="1"/>
    <xf numFmtId="2" fontId="1" fillId="0" borderId="0" xfId="0" applyNumberFormat="1" applyFont="1" applyAlignment="1">
      <alignment horizontal="right"/>
    </xf>
    <xf numFmtId="0" fontId="4" fillId="0" borderId="0" xfId="0" applyFont="1"/>
    <xf numFmtId="0" fontId="4" fillId="0" borderId="0" xfId="0" applyFont="1" applyFill="1"/>
    <xf numFmtId="2" fontId="5" fillId="0" borderId="0" xfId="0" applyNumberFormat="1" applyFont="1"/>
    <xf numFmtId="0" fontId="6" fillId="0" borderId="0" xfId="0" applyFont="1"/>
    <xf numFmtId="47" fontId="7" fillId="0" borderId="0" xfId="0" applyNumberFormat="1" applyFont="1"/>
    <xf numFmtId="0" fontId="7" fillId="0" borderId="0" xfId="0" applyFont="1"/>
    <xf numFmtId="2" fontId="0" fillId="0" borderId="0" xfId="0" applyNumberFormat="1" applyFont="1"/>
    <xf numFmtId="0" fontId="0" fillId="0" borderId="0" xfId="0" applyFont="1"/>
    <xf numFmtId="47" fontId="0" fillId="0" borderId="0" xfId="0" applyNumberFormat="1" applyFont="1"/>
    <xf numFmtId="0" fontId="0" fillId="0" borderId="0" xfId="0" applyFill="1" applyBorder="1" applyAlignment="1"/>
    <xf numFmtId="0" fontId="0" fillId="0" borderId="1" xfId="0" applyFill="1" applyBorder="1" applyAlignment="1"/>
    <xf numFmtId="0" fontId="8" fillId="0" borderId="2" xfId="0" applyFont="1" applyFill="1" applyBorder="1" applyAlignment="1">
      <alignment horizontal="center"/>
    </xf>
    <xf numFmtId="0" fontId="0" fillId="0" borderId="0" xfId="0" applyNumberForma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/>
            </a:pPr>
            <a:r>
              <a:rPr lang="en-CA" sz="800"/>
              <a:t>Relative Safety Margin of Response Times by LPD</a:t>
            </a:r>
          </a:p>
        </c:rich>
      </c:tx>
      <c:layout>
        <c:manualLayout>
          <c:xMode val="edge"/>
          <c:yMode val="edge"/>
          <c:x val="0.24468117955843754"/>
          <c:y val="0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Sheet5!$A$2:$A$12</c:f>
              <c:strCache>
                <c:ptCount val="11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More</c:v>
                </c:pt>
              </c:strCache>
            </c:strRef>
          </c:cat>
          <c:val>
            <c:numRef>
              <c:f>Sheet5!$B$2:$B$12</c:f>
              <c:numCache>
                <c:formatCode>General</c:formatCode>
                <c:ptCount val="11"/>
                <c:pt idx="0">
                  <c:v>48</c:v>
                </c:pt>
                <c:pt idx="1">
                  <c:v>17</c:v>
                </c:pt>
                <c:pt idx="2">
                  <c:v>7</c:v>
                </c:pt>
                <c:pt idx="3">
                  <c:v>5</c:v>
                </c:pt>
                <c:pt idx="4">
                  <c:v>3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FB-4476-9C60-AC26048087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10451440"/>
        <c:axId val="2006652272"/>
      </c:barChart>
      <c:catAx>
        <c:axId val="2010451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ctr">
                  <a:defRPr/>
                </a:pPr>
                <a:r>
                  <a:rPr lang="en-CA" sz="800" b="0"/>
                  <a:t>Relative difference</a:t>
                </a:r>
                <a:r>
                  <a:rPr lang="en-CA" sz="800" b="0" baseline="0"/>
                  <a:t> (Rlpd - Rlqns)/Rlqns</a:t>
                </a:r>
                <a:endParaRPr lang="en-CA" sz="800" b="0"/>
              </a:p>
            </c:rich>
          </c:tx>
          <c:layout>
            <c:manualLayout>
              <c:xMode val="edge"/>
              <c:yMode val="edge"/>
              <c:x val="0.23437265194791829"/>
              <c:y val="0.8920670973820580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006652272"/>
        <c:crosses val="autoZero"/>
        <c:auto val="1"/>
        <c:lblAlgn val="ctr"/>
        <c:lblOffset val="100"/>
        <c:noMultiLvlLbl val="0"/>
      </c:catAx>
      <c:valAx>
        <c:axId val="2006652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/>
                </a:pPr>
                <a:r>
                  <a:rPr lang="en-CA" sz="800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2010451440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0"/>
            </a:pPr>
            <a:r>
              <a:rPr lang="en-CA" sz="800" b="0"/>
              <a:t>Relative Difference</a:t>
            </a:r>
            <a:r>
              <a:rPr lang="en-CA" sz="800" b="0" baseline="0"/>
              <a:t> in Response Times, LPD vs the Requirement</a:t>
            </a:r>
            <a:endParaRPr lang="en-CA" sz="800" b="0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Sheet8!$A$2:$A$12</c:f>
              <c:strCache>
                <c:ptCount val="11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More</c:v>
                </c:pt>
              </c:strCache>
            </c:strRef>
          </c:cat>
          <c:val>
            <c:numRef>
              <c:f>Sheet8!$B$2:$B$12</c:f>
              <c:numCache>
                <c:formatCode>General</c:formatCode>
                <c:ptCount val="11"/>
                <c:pt idx="0">
                  <c:v>15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11</c:v>
                </c:pt>
                <c:pt idx="5">
                  <c:v>3</c:v>
                </c:pt>
                <c:pt idx="6">
                  <c:v>11</c:v>
                </c:pt>
                <c:pt idx="7">
                  <c:v>7</c:v>
                </c:pt>
                <c:pt idx="8">
                  <c:v>3</c:v>
                </c:pt>
                <c:pt idx="9">
                  <c:v>3</c:v>
                </c:pt>
                <c:pt idx="10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90-46FA-9116-5C2082C6DA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1775776"/>
        <c:axId val="62229152"/>
      </c:barChart>
      <c:catAx>
        <c:axId val="2021775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CA" sz="800" b="0"/>
                  <a:t>Relative difference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600"/>
            </a:pPr>
            <a:endParaRPr lang="en-US"/>
          </a:p>
        </c:txPr>
        <c:crossAx val="62229152"/>
        <c:crosses val="autoZero"/>
        <c:auto val="1"/>
        <c:lblAlgn val="ctr"/>
        <c:lblOffset val="100"/>
        <c:noMultiLvlLbl val="0"/>
      </c:catAx>
      <c:valAx>
        <c:axId val="622291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CA" sz="800" b="0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21775776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MIQP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Sheet1!$E$4:$E$107</c:f>
              <c:numCache>
                <c:formatCode>General</c:formatCode>
                <c:ptCount val="104"/>
                <c:pt idx="0">
                  <c:v>85</c:v>
                </c:pt>
                <c:pt idx="1">
                  <c:v>112</c:v>
                </c:pt>
                <c:pt idx="2">
                  <c:v>96</c:v>
                </c:pt>
                <c:pt idx="3">
                  <c:v>66</c:v>
                </c:pt>
                <c:pt idx="4">
                  <c:v>107</c:v>
                </c:pt>
                <c:pt idx="5">
                  <c:v>84</c:v>
                </c:pt>
                <c:pt idx="6">
                  <c:v>128</c:v>
                </c:pt>
                <c:pt idx="7">
                  <c:v>89</c:v>
                </c:pt>
                <c:pt idx="8">
                  <c:v>102</c:v>
                </c:pt>
                <c:pt idx="9">
                  <c:v>87</c:v>
                </c:pt>
                <c:pt idx="10">
                  <c:v>162</c:v>
                </c:pt>
                <c:pt idx="11">
                  <c:v>95</c:v>
                </c:pt>
                <c:pt idx="12">
                  <c:v>87</c:v>
                </c:pt>
                <c:pt idx="13">
                  <c:v>148</c:v>
                </c:pt>
                <c:pt idx="14">
                  <c:v>84</c:v>
                </c:pt>
                <c:pt idx="15">
                  <c:v>115</c:v>
                </c:pt>
                <c:pt idx="16">
                  <c:v>58</c:v>
                </c:pt>
                <c:pt idx="17">
                  <c:v>91</c:v>
                </c:pt>
                <c:pt idx="18">
                  <c:v>131</c:v>
                </c:pt>
                <c:pt idx="19">
                  <c:v>75</c:v>
                </c:pt>
                <c:pt idx="20">
                  <c:v>239</c:v>
                </c:pt>
                <c:pt idx="21">
                  <c:v>97</c:v>
                </c:pt>
                <c:pt idx="22">
                  <c:v>156</c:v>
                </c:pt>
                <c:pt idx="23">
                  <c:v>186</c:v>
                </c:pt>
                <c:pt idx="24">
                  <c:v>134</c:v>
                </c:pt>
                <c:pt idx="25">
                  <c:v>24</c:v>
                </c:pt>
                <c:pt idx="26">
                  <c:v>48</c:v>
                </c:pt>
                <c:pt idx="27">
                  <c:v>56</c:v>
                </c:pt>
                <c:pt idx="28">
                  <c:v>62</c:v>
                </c:pt>
                <c:pt idx="29">
                  <c:v>56</c:v>
                </c:pt>
                <c:pt idx="30">
                  <c:v>116</c:v>
                </c:pt>
                <c:pt idx="31">
                  <c:v>103</c:v>
                </c:pt>
                <c:pt idx="32">
                  <c:v>23</c:v>
                </c:pt>
                <c:pt idx="33">
                  <c:v>118</c:v>
                </c:pt>
                <c:pt idx="34">
                  <c:v>95</c:v>
                </c:pt>
                <c:pt idx="35">
                  <c:v>77</c:v>
                </c:pt>
                <c:pt idx="36">
                  <c:v>136</c:v>
                </c:pt>
                <c:pt idx="37">
                  <c:v>92</c:v>
                </c:pt>
                <c:pt idx="38">
                  <c:v>74</c:v>
                </c:pt>
                <c:pt idx="39">
                  <c:v>116</c:v>
                </c:pt>
                <c:pt idx="40">
                  <c:v>129</c:v>
                </c:pt>
                <c:pt idx="41">
                  <c:v>111</c:v>
                </c:pt>
                <c:pt idx="42">
                  <c:v>70</c:v>
                </c:pt>
                <c:pt idx="43">
                  <c:v>122</c:v>
                </c:pt>
                <c:pt idx="44">
                  <c:v>140</c:v>
                </c:pt>
                <c:pt idx="45">
                  <c:v>77</c:v>
                </c:pt>
                <c:pt idx="46">
                  <c:v>171</c:v>
                </c:pt>
                <c:pt idx="47">
                  <c:v>216</c:v>
                </c:pt>
                <c:pt idx="48">
                  <c:v>161</c:v>
                </c:pt>
                <c:pt idx="49">
                  <c:v>102</c:v>
                </c:pt>
                <c:pt idx="50">
                  <c:v>172</c:v>
                </c:pt>
                <c:pt idx="51">
                  <c:v>77</c:v>
                </c:pt>
                <c:pt idx="52">
                  <c:v>104</c:v>
                </c:pt>
                <c:pt idx="53">
                  <c:v>179</c:v>
                </c:pt>
                <c:pt idx="54">
                  <c:v>50</c:v>
                </c:pt>
                <c:pt idx="55">
                  <c:v>128</c:v>
                </c:pt>
                <c:pt idx="56">
                  <c:v>147</c:v>
                </c:pt>
                <c:pt idx="57">
                  <c:v>36</c:v>
                </c:pt>
                <c:pt idx="58">
                  <c:v>144</c:v>
                </c:pt>
                <c:pt idx="59">
                  <c:v>104</c:v>
                </c:pt>
                <c:pt idx="60">
                  <c:v>62</c:v>
                </c:pt>
                <c:pt idx="61">
                  <c:v>109</c:v>
                </c:pt>
                <c:pt idx="62">
                  <c:v>40</c:v>
                </c:pt>
                <c:pt idx="63">
                  <c:v>122</c:v>
                </c:pt>
                <c:pt idx="64">
                  <c:v>96</c:v>
                </c:pt>
                <c:pt idx="65">
                  <c:v>98</c:v>
                </c:pt>
                <c:pt idx="66">
                  <c:v>80</c:v>
                </c:pt>
                <c:pt idx="67">
                  <c:v>57</c:v>
                </c:pt>
                <c:pt idx="68">
                  <c:v>118</c:v>
                </c:pt>
                <c:pt idx="69">
                  <c:v>89</c:v>
                </c:pt>
                <c:pt idx="70">
                  <c:v>93</c:v>
                </c:pt>
                <c:pt idx="71">
                  <c:v>75</c:v>
                </c:pt>
                <c:pt idx="72">
                  <c:v>48</c:v>
                </c:pt>
                <c:pt idx="73">
                  <c:v>61</c:v>
                </c:pt>
                <c:pt idx="74">
                  <c:v>160</c:v>
                </c:pt>
                <c:pt idx="75">
                  <c:v>75</c:v>
                </c:pt>
                <c:pt idx="76">
                  <c:v>77</c:v>
                </c:pt>
                <c:pt idx="77">
                  <c:v>134</c:v>
                </c:pt>
                <c:pt idx="78">
                  <c:v>73</c:v>
                </c:pt>
                <c:pt idx="79">
                  <c:v>76</c:v>
                </c:pt>
                <c:pt idx="80">
                  <c:v>86</c:v>
                </c:pt>
                <c:pt idx="81">
                  <c:v>96</c:v>
                </c:pt>
                <c:pt idx="82">
                  <c:v>36</c:v>
                </c:pt>
                <c:pt idx="83">
                  <c:v>61</c:v>
                </c:pt>
                <c:pt idx="84">
                  <c:v>58</c:v>
                </c:pt>
                <c:pt idx="85">
                  <c:v>82</c:v>
                </c:pt>
                <c:pt idx="86">
                  <c:v>103</c:v>
                </c:pt>
                <c:pt idx="87">
                  <c:v>29</c:v>
                </c:pt>
                <c:pt idx="88">
                  <c:v>95</c:v>
                </c:pt>
                <c:pt idx="89">
                  <c:v>78</c:v>
                </c:pt>
                <c:pt idx="90">
                  <c:v>71</c:v>
                </c:pt>
                <c:pt idx="91">
                  <c:v>99</c:v>
                </c:pt>
                <c:pt idx="92">
                  <c:v>60</c:v>
                </c:pt>
                <c:pt idx="93">
                  <c:v>43</c:v>
                </c:pt>
                <c:pt idx="94">
                  <c:v>89</c:v>
                </c:pt>
                <c:pt idx="95">
                  <c:v>21</c:v>
                </c:pt>
                <c:pt idx="96">
                  <c:v>60</c:v>
                </c:pt>
                <c:pt idx="97">
                  <c:v>106</c:v>
                </c:pt>
                <c:pt idx="98">
                  <c:v>64</c:v>
                </c:pt>
                <c:pt idx="99">
                  <c:v>77</c:v>
                </c:pt>
                <c:pt idx="100">
                  <c:v>42</c:v>
                </c:pt>
                <c:pt idx="101">
                  <c:v>59</c:v>
                </c:pt>
                <c:pt idx="102">
                  <c:v>144</c:v>
                </c:pt>
                <c:pt idx="103">
                  <c:v>74</c:v>
                </c:pt>
              </c:numCache>
            </c:numRef>
          </c:xVal>
          <c:yVal>
            <c:numRef>
              <c:f>Sheet1!$I$4:$I$107</c:f>
              <c:numCache>
                <c:formatCode>0.00</c:formatCode>
                <c:ptCount val="104"/>
                <c:pt idx="0">
                  <c:v>235.9</c:v>
                </c:pt>
                <c:pt idx="1">
                  <c:v>300.41000000000003</c:v>
                </c:pt>
                <c:pt idx="2">
                  <c:v>300.34999999999997</c:v>
                </c:pt>
                <c:pt idx="3">
                  <c:v>300.32</c:v>
                </c:pt>
                <c:pt idx="4">
                  <c:v>300.49</c:v>
                </c:pt>
                <c:pt idx="5">
                  <c:v>52.17</c:v>
                </c:pt>
                <c:pt idx="6">
                  <c:v>300.42</c:v>
                </c:pt>
                <c:pt idx="7">
                  <c:v>300.28000000000003</c:v>
                </c:pt>
                <c:pt idx="8">
                  <c:v>300.5</c:v>
                </c:pt>
                <c:pt idx="9">
                  <c:v>39.47</c:v>
                </c:pt>
                <c:pt idx="10">
                  <c:v>300.42</c:v>
                </c:pt>
                <c:pt idx="11">
                  <c:v>71.300000000000011</c:v>
                </c:pt>
                <c:pt idx="12">
                  <c:v>47.38</c:v>
                </c:pt>
                <c:pt idx="13">
                  <c:v>300.46999999999997</c:v>
                </c:pt>
                <c:pt idx="14">
                  <c:v>300.28000000000003</c:v>
                </c:pt>
                <c:pt idx="15">
                  <c:v>300.53000000000003</c:v>
                </c:pt>
                <c:pt idx="16">
                  <c:v>5.4899999999999993</c:v>
                </c:pt>
                <c:pt idx="17">
                  <c:v>300.37</c:v>
                </c:pt>
                <c:pt idx="18">
                  <c:v>300.3</c:v>
                </c:pt>
                <c:pt idx="19">
                  <c:v>300.33</c:v>
                </c:pt>
                <c:pt idx="20">
                  <c:v>300.95999999999998</c:v>
                </c:pt>
                <c:pt idx="21">
                  <c:v>300.28000000000003</c:v>
                </c:pt>
                <c:pt idx="22">
                  <c:v>300.64</c:v>
                </c:pt>
                <c:pt idx="23">
                  <c:v>300.52</c:v>
                </c:pt>
                <c:pt idx="24">
                  <c:v>300.37999999999994</c:v>
                </c:pt>
                <c:pt idx="25">
                  <c:v>0.51</c:v>
                </c:pt>
                <c:pt idx="26">
                  <c:v>2.5599999999999996</c:v>
                </c:pt>
                <c:pt idx="27">
                  <c:v>3.5</c:v>
                </c:pt>
                <c:pt idx="28">
                  <c:v>300.33</c:v>
                </c:pt>
                <c:pt idx="29">
                  <c:v>7</c:v>
                </c:pt>
                <c:pt idx="30">
                  <c:v>300.57</c:v>
                </c:pt>
                <c:pt idx="31">
                  <c:v>55.7</c:v>
                </c:pt>
                <c:pt idx="32">
                  <c:v>0.43999999999999995</c:v>
                </c:pt>
                <c:pt idx="33">
                  <c:v>300.42</c:v>
                </c:pt>
                <c:pt idx="34">
                  <c:v>138.60999999999999</c:v>
                </c:pt>
                <c:pt idx="35">
                  <c:v>181.67999999999998</c:v>
                </c:pt>
                <c:pt idx="36">
                  <c:v>300.87</c:v>
                </c:pt>
                <c:pt idx="37">
                  <c:v>300.40000000000003</c:v>
                </c:pt>
                <c:pt idx="38">
                  <c:v>91.999999999999986</c:v>
                </c:pt>
                <c:pt idx="39">
                  <c:v>300.5</c:v>
                </c:pt>
                <c:pt idx="40">
                  <c:v>300.53000000000003</c:v>
                </c:pt>
                <c:pt idx="41">
                  <c:v>300.31</c:v>
                </c:pt>
                <c:pt idx="42">
                  <c:v>6.52</c:v>
                </c:pt>
                <c:pt idx="43">
                  <c:v>300.46999999999997</c:v>
                </c:pt>
                <c:pt idx="44">
                  <c:v>300.54000000000002</c:v>
                </c:pt>
                <c:pt idx="45">
                  <c:v>3.3300000000000005</c:v>
                </c:pt>
                <c:pt idx="46">
                  <c:v>300.70000000000005</c:v>
                </c:pt>
                <c:pt idx="47">
                  <c:v>300.5</c:v>
                </c:pt>
                <c:pt idx="48">
                  <c:v>300.51</c:v>
                </c:pt>
                <c:pt idx="49">
                  <c:v>300.27</c:v>
                </c:pt>
                <c:pt idx="50">
                  <c:v>300.53000000000003</c:v>
                </c:pt>
                <c:pt idx="51">
                  <c:v>9.94</c:v>
                </c:pt>
                <c:pt idx="52">
                  <c:v>28.07</c:v>
                </c:pt>
                <c:pt idx="53">
                  <c:v>300.57</c:v>
                </c:pt>
                <c:pt idx="54">
                  <c:v>1.51</c:v>
                </c:pt>
                <c:pt idx="55">
                  <c:v>300.52</c:v>
                </c:pt>
                <c:pt idx="56">
                  <c:v>300.37</c:v>
                </c:pt>
                <c:pt idx="57">
                  <c:v>0.85</c:v>
                </c:pt>
                <c:pt idx="58">
                  <c:v>300.54000000000002</c:v>
                </c:pt>
                <c:pt idx="59">
                  <c:v>236.82000000000002</c:v>
                </c:pt>
                <c:pt idx="60">
                  <c:v>38.590000000000003</c:v>
                </c:pt>
                <c:pt idx="61">
                  <c:v>23.309999999999995</c:v>
                </c:pt>
                <c:pt idx="62">
                  <c:v>1.1200000000000001</c:v>
                </c:pt>
                <c:pt idx="63">
                  <c:v>300.39</c:v>
                </c:pt>
                <c:pt idx="64">
                  <c:v>300.32</c:v>
                </c:pt>
                <c:pt idx="65">
                  <c:v>300.22000000000003</c:v>
                </c:pt>
                <c:pt idx="66">
                  <c:v>22.080000000000002</c:v>
                </c:pt>
                <c:pt idx="67">
                  <c:v>7.74</c:v>
                </c:pt>
                <c:pt idx="68">
                  <c:v>300.59999999999997</c:v>
                </c:pt>
                <c:pt idx="69">
                  <c:v>9.2100000000000009</c:v>
                </c:pt>
                <c:pt idx="70">
                  <c:v>300.28999999999996</c:v>
                </c:pt>
                <c:pt idx="71">
                  <c:v>300.2</c:v>
                </c:pt>
                <c:pt idx="72">
                  <c:v>25.1</c:v>
                </c:pt>
                <c:pt idx="73">
                  <c:v>64.36</c:v>
                </c:pt>
                <c:pt idx="74">
                  <c:v>300.55</c:v>
                </c:pt>
                <c:pt idx="75">
                  <c:v>300.33</c:v>
                </c:pt>
                <c:pt idx="76">
                  <c:v>25.46</c:v>
                </c:pt>
                <c:pt idx="77">
                  <c:v>300.49</c:v>
                </c:pt>
                <c:pt idx="78">
                  <c:v>300.41000000000003</c:v>
                </c:pt>
                <c:pt idx="79">
                  <c:v>300.14</c:v>
                </c:pt>
                <c:pt idx="80">
                  <c:v>300.5</c:v>
                </c:pt>
                <c:pt idx="81">
                  <c:v>300.10000000000002</c:v>
                </c:pt>
                <c:pt idx="82">
                  <c:v>2.04</c:v>
                </c:pt>
                <c:pt idx="83">
                  <c:v>109.31</c:v>
                </c:pt>
                <c:pt idx="84">
                  <c:v>4.8100000000000005</c:v>
                </c:pt>
                <c:pt idx="85">
                  <c:v>300.37999999999994</c:v>
                </c:pt>
                <c:pt idx="86">
                  <c:v>300.33999999999997</c:v>
                </c:pt>
                <c:pt idx="87">
                  <c:v>0.62</c:v>
                </c:pt>
                <c:pt idx="88">
                  <c:v>300.34999999999997</c:v>
                </c:pt>
                <c:pt idx="89">
                  <c:v>300.2</c:v>
                </c:pt>
                <c:pt idx="90">
                  <c:v>55.53</c:v>
                </c:pt>
                <c:pt idx="91">
                  <c:v>150.28</c:v>
                </c:pt>
                <c:pt idx="92">
                  <c:v>4.59</c:v>
                </c:pt>
                <c:pt idx="93">
                  <c:v>1.63</c:v>
                </c:pt>
                <c:pt idx="94">
                  <c:v>300.27</c:v>
                </c:pt>
                <c:pt idx="95">
                  <c:v>0.97</c:v>
                </c:pt>
                <c:pt idx="96">
                  <c:v>300.26</c:v>
                </c:pt>
                <c:pt idx="97">
                  <c:v>300.45000000000005</c:v>
                </c:pt>
                <c:pt idx="98">
                  <c:v>300.22000000000003</c:v>
                </c:pt>
                <c:pt idx="99">
                  <c:v>11.22</c:v>
                </c:pt>
                <c:pt idx="100">
                  <c:v>7.410000000000001</c:v>
                </c:pt>
                <c:pt idx="101">
                  <c:v>1.9200000000000002</c:v>
                </c:pt>
                <c:pt idx="102">
                  <c:v>300.67</c:v>
                </c:pt>
                <c:pt idx="103">
                  <c:v>18.57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8F-4149-8801-574E7F51CAAE}"/>
            </c:ext>
          </c:extLst>
        </c:ser>
        <c:ser>
          <c:idx val="1"/>
          <c:order val="1"/>
          <c:tx>
            <c:v>LPD</c:v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Sheet1!$E$4:$E$107</c:f>
              <c:numCache>
                <c:formatCode>General</c:formatCode>
                <c:ptCount val="104"/>
                <c:pt idx="0">
                  <c:v>85</c:v>
                </c:pt>
                <c:pt idx="1">
                  <c:v>112</c:v>
                </c:pt>
                <c:pt idx="2">
                  <c:v>96</c:v>
                </c:pt>
                <c:pt idx="3">
                  <c:v>66</c:v>
                </c:pt>
                <c:pt idx="4">
                  <c:v>107</c:v>
                </c:pt>
                <c:pt idx="5">
                  <c:v>84</c:v>
                </c:pt>
                <c:pt idx="6">
                  <c:v>128</c:v>
                </c:pt>
                <c:pt idx="7">
                  <c:v>89</c:v>
                </c:pt>
                <c:pt idx="8">
                  <c:v>102</c:v>
                </c:pt>
                <c:pt idx="9">
                  <c:v>87</c:v>
                </c:pt>
                <c:pt idx="10">
                  <c:v>162</c:v>
                </c:pt>
                <c:pt idx="11">
                  <c:v>95</c:v>
                </c:pt>
                <c:pt idx="12">
                  <c:v>87</c:v>
                </c:pt>
                <c:pt idx="13">
                  <c:v>148</c:v>
                </c:pt>
                <c:pt idx="14">
                  <c:v>84</c:v>
                </c:pt>
                <c:pt idx="15">
                  <c:v>115</c:v>
                </c:pt>
                <c:pt idx="16">
                  <c:v>58</c:v>
                </c:pt>
                <c:pt idx="17">
                  <c:v>91</c:v>
                </c:pt>
                <c:pt idx="18">
                  <c:v>131</c:v>
                </c:pt>
                <c:pt idx="19">
                  <c:v>75</c:v>
                </c:pt>
                <c:pt idx="20">
                  <c:v>239</c:v>
                </c:pt>
                <c:pt idx="21">
                  <c:v>97</c:v>
                </c:pt>
                <c:pt idx="22">
                  <c:v>156</c:v>
                </c:pt>
                <c:pt idx="23">
                  <c:v>186</c:v>
                </c:pt>
                <c:pt idx="24">
                  <c:v>134</c:v>
                </c:pt>
                <c:pt idx="25">
                  <c:v>24</c:v>
                </c:pt>
                <c:pt idx="26">
                  <c:v>48</c:v>
                </c:pt>
                <c:pt idx="27">
                  <c:v>56</c:v>
                </c:pt>
                <c:pt idx="28">
                  <c:v>62</c:v>
                </c:pt>
                <c:pt idx="29">
                  <c:v>56</c:v>
                </c:pt>
                <c:pt idx="30">
                  <c:v>116</c:v>
                </c:pt>
                <c:pt idx="31">
                  <c:v>103</c:v>
                </c:pt>
                <c:pt idx="32">
                  <c:v>23</c:v>
                </c:pt>
                <c:pt idx="33">
                  <c:v>118</c:v>
                </c:pt>
                <c:pt idx="34">
                  <c:v>95</c:v>
                </c:pt>
                <c:pt idx="35">
                  <c:v>77</c:v>
                </c:pt>
                <c:pt idx="36">
                  <c:v>136</c:v>
                </c:pt>
                <c:pt idx="37">
                  <c:v>92</c:v>
                </c:pt>
                <c:pt idx="38">
                  <c:v>74</c:v>
                </c:pt>
                <c:pt idx="39">
                  <c:v>116</c:v>
                </c:pt>
                <c:pt idx="40">
                  <c:v>129</c:v>
                </c:pt>
                <c:pt idx="41">
                  <c:v>111</c:v>
                </c:pt>
                <c:pt idx="42">
                  <c:v>70</c:v>
                </c:pt>
                <c:pt idx="43">
                  <c:v>122</c:v>
                </c:pt>
                <c:pt idx="44">
                  <c:v>140</c:v>
                </c:pt>
                <c:pt idx="45">
                  <c:v>77</c:v>
                </c:pt>
                <c:pt idx="46">
                  <c:v>171</c:v>
                </c:pt>
                <c:pt idx="47">
                  <c:v>216</c:v>
                </c:pt>
                <c:pt idx="48">
                  <c:v>161</c:v>
                </c:pt>
                <c:pt idx="49">
                  <c:v>102</c:v>
                </c:pt>
                <c:pt idx="50">
                  <c:v>172</c:v>
                </c:pt>
                <c:pt idx="51">
                  <c:v>77</c:v>
                </c:pt>
                <c:pt idx="52">
                  <c:v>104</c:v>
                </c:pt>
                <c:pt idx="53">
                  <c:v>179</c:v>
                </c:pt>
                <c:pt idx="54">
                  <c:v>50</c:v>
                </c:pt>
                <c:pt idx="55">
                  <c:v>128</c:v>
                </c:pt>
                <c:pt idx="56">
                  <c:v>147</c:v>
                </c:pt>
                <c:pt idx="57">
                  <c:v>36</c:v>
                </c:pt>
                <c:pt idx="58">
                  <c:v>144</c:v>
                </c:pt>
                <c:pt idx="59">
                  <c:v>104</c:v>
                </c:pt>
                <c:pt idx="60">
                  <c:v>62</c:v>
                </c:pt>
                <c:pt idx="61">
                  <c:v>109</c:v>
                </c:pt>
                <c:pt idx="62">
                  <c:v>40</c:v>
                </c:pt>
                <c:pt idx="63">
                  <c:v>122</c:v>
                </c:pt>
                <c:pt idx="64">
                  <c:v>96</c:v>
                </c:pt>
                <c:pt idx="65">
                  <c:v>98</c:v>
                </c:pt>
                <c:pt idx="66">
                  <c:v>80</c:v>
                </c:pt>
                <c:pt idx="67">
                  <c:v>57</c:v>
                </c:pt>
                <c:pt idx="68">
                  <c:v>118</c:v>
                </c:pt>
                <c:pt idx="69">
                  <c:v>89</c:v>
                </c:pt>
                <c:pt idx="70">
                  <c:v>93</c:v>
                </c:pt>
                <c:pt idx="71">
                  <c:v>75</c:v>
                </c:pt>
                <c:pt idx="72">
                  <c:v>48</c:v>
                </c:pt>
                <c:pt idx="73">
                  <c:v>61</c:v>
                </c:pt>
                <c:pt idx="74">
                  <c:v>160</c:v>
                </c:pt>
                <c:pt idx="75">
                  <c:v>75</c:v>
                </c:pt>
                <c:pt idx="76">
                  <c:v>77</c:v>
                </c:pt>
                <c:pt idx="77">
                  <c:v>134</c:v>
                </c:pt>
                <c:pt idx="78">
                  <c:v>73</c:v>
                </c:pt>
                <c:pt idx="79">
                  <c:v>76</c:v>
                </c:pt>
                <c:pt idx="80">
                  <c:v>86</c:v>
                </c:pt>
                <c:pt idx="81">
                  <c:v>96</c:v>
                </c:pt>
                <c:pt idx="82">
                  <c:v>36</c:v>
                </c:pt>
                <c:pt idx="83">
                  <c:v>61</c:v>
                </c:pt>
                <c:pt idx="84">
                  <c:v>58</c:v>
                </c:pt>
                <c:pt idx="85">
                  <c:v>82</c:v>
                </c:pt>
                <c:pt idx="86">
                  <c:v>103</c:v>
                </c:pt>
                <c:pt idx="87">
                  <c:v>29</c:v>
                </c:pt>
                <c:pt idx="88">
                  <c:v>95</c:v>
                </c:pt>
                <c:pt idx="89">
                  <c:v>78</c:v>
                </c:pt>
                <c:pt idx="90">
                  <c:v>71</c:v>
                </c:pt>
                <c:pt idx="91">
                  <c:v>99</c:v>
                </c:pt>
                <c:pt idx="92">
                  <c:v>60</c:v>
                </c:pt>
                <c:pt idx="93">
                  <c:v>43</c:v>
                </c:pt>
                <c:pt idx="94">
                  <c:v>89</c:v>
                </c:pt>
                <c:pt idx="95">
                  <c:v>21</c:v>
                </c:pt>
                <c:pt idx="96">
                  <c:v>60</c:v>
                </c:pt>
                <c:pt idx="97">
                  <c:v>106</c:v>
                </c:pt>
                <c:pt idx="98">
                  <c:v>64</c:v>
                </c:pt>
                <c:pt idx="99">
                  <c:v>77</c:v>
                </c:pt>
                <c:pt idx="100">
                  <c:v>42</c:v>
                </c:pt>
                <c:pt idx="101">
                  <c:v>59</c:v>
                </c:pt>
                <c:pt idx="102">
                  <c:v>144</c:v>
                </c:pt>
                <c:pt idx="103">
                  <c:v>74</c:v>
                </c:pt>
              </c:numCache>
            </c:numRef>
          </c:xVal>
          <c:yVal>
            <c:numRef>
              <c:f>Sheet1!$U$4:$U$107</c:f>
              <c:numCache>
                <c:formatCode>0.00</c:formatCode>
                <c:ptCount val="104"/>
                <c:pt idx="0">
                  <c:v>10.088615986000001</c:v>
                </c:pt>
                <c:pt idx="1">
                  <c:v>10.506567660999998</c:v>
                </c:pt>
                <c:pt idx="2">
                  <c:v>10.068334666999998</c:v>
                </c:pt>
                <c:pt idx="3">
                  <c:v>10.015952328999999</c:v>
                </c:pt>
                <c:pt idx="4">
                  <c:v>10.033935367</c:v>
                </c:pt>
                <c:pt idx="5">
                  <c:v>10.017148235000001</c:v>
                </c:pt>
                <c:pt idx="6">
                  <c:v>10.071736843</c:v>
                </c:pt>
                <c:pt idx="7">
                  <c:v>10.009314910999999</c:v>
                </c:pt>
                <c:pt idx="8">
                  <c:v>16.69979111</c:v>
                </c:pt>
                <c:pt idx="9">
                  <c:v>10.035370447</c:v>
                </c:pt>
                <c:pt idx="10">
                  <c:v>39.27193553</c:v>
                </c:pt>
                <c:pt idx="11">
                  <c:v>10.068781466000001</c:v>
                </c:pt>
                <c:pt idx="12">
                  <c:v>10.013045151</c:v>
                </c:pt>
                <c:pt idx="13">
                  <c:v>27.651800527999999</c:v>
                </c:pt>
                <c:pt idx="14">
                  <c:v>10.005187092</c:v>
                </c:pt>
                <c:pt idx="15">
                  <c:v>30.221840811</c:v>
                </c:pt>
                <c:pt idx="16">
                  <c:v>10.013852922</c:v>
                </c:pt>
                <c:pt idx="17">
                  <c:v>10.330844186</c:v>
                </c:pt>
                <c:pt idx="18">
                  <c:v>10.059788511999999</c:v>
                </c:pt>
                <c:pt idx="19">
                  <c:v>13.608248010999999</c:v>
                </c:pt>
                <c:pt idx="20">
                  <c:v>99.973383025999993</c:v>
                </c:pt>
                <c:pt idx="21">
                  <c:v>10.058705286</c:v>
                </c:pt>
                <c:pt idx="22">
                  <c:v>48.960013141999902</c:v>
                </c:pt>
                <c:pt idx="23">
                  <c:v>47.251372660999998</c:v>
                </c:pt>
                <c:pt idx="24">
                  <c:v>93.280539953000002</c:v>
                </c:pt>
                <c:pt idx="25">
                  <c:v>10.000976892000001</c:v>
                </c:pt>
                <c:pt idx="26">
                  <c:v>10.014407138000001</c:v>
                </c:pt>
                <c:pt idx="27">
                  <c:v>10.017540293</c:v>
                </c:pt>
                <c:pt idx="28">
                  <c:v>11.386722355</c:v>
                </c:pt>
                <c:pt idx="29">
                  <c:v>10.008091697999999</c:v>
                </c:pt>
                <c:pt idx="30">
                  <c:v>35.448386411999998</c:v>
                </c:pt>
                <c:pt idx="31">
                  <c:v>12.449048844</c:v>
                </c:pt>
                <c:pt idx="32">
                  <c:v>10.000576732999999</c:v>
                </c:pt>
                <c:pt idx="33">
                  <c:v>49.72549746</c:v>
                </c:pt>
                <c:pt idx="34">
                  <c:v>12.056383432000001</c:v>
                </c:pt>
                <c:pt idx="35">
                  <c:v>10.1410584349999</c:v>
                </c:pt>
                <c:pt idx="36">
                  <c:v>23.972336887999901</c:v>
                </c:pt>
                <c:pt idx="37">
                  <c:v>13.038009556</c:v>
                </c:pt>
                <c:pt idx="38">
                  <c:v>10.043607401999999</c:v>
                </c:pt>
                <c:pt idx="39">
                  <c:v>24.797965436999998</c:v>
                </c:pt>
                <c:pt idx="40">
                  <c:v>29.855115502</c:v>
                </c:pt>
                <c:pt idx="41">
                  <c:v>10.002486381999999</c:v>
                </c:pt>
                <c:pt idx="42">
                  <c:v>9.9882502039999999</c:v>
                </c:pt>
                <c:pt idx="43">
                  <c:v>64.004913281</c:v>
                </c:pt>
                <c:pt idx="44">
                  <c:v>54.321652384000004</c:v>
                </c:pt>
                <c:pt idx="45">
                  <c:v>10.032061302000001</c:v>
                </c:pt>
                <c:pt idx="46">
                  <c:v>83.890441491000004</c:v>
                </c:pt>
                <c:pt idx="47">
                  <c:v>82.484089454999989</c:v>
                </c:pt>
                <c:pt idx="48">
                  <c:v>52.391880765000003</c:v>
                </c:pt>
                <c:pt idx="49">
                  <c:v>10.598716495000001</c:v>
                </c:pt>
                <c:pt idx="50">
                  <c:v>51.168317801000001</c:v>
                </c:pt>
                <c:pt idx="51">
                  <c:v>10.017372386</c:v>
                </c:pt>
                <c:pt idx="52">
                  <c:v>10.0931785</c:v>
                </c:pt>
                <c:pt idx="53">
                  <c:v>91.394966482000001</c:v>
                </c:pt>
                <c:pt idx="54">
                  <c:v>10.00530457</c:v>
                </c:pt>
                <c:pt idx="55">
                  <c:v>32.376021577000003</c:v>
                </c:pt>
                <c:pt idx="56">
                  <c:v>14.989143110000001</c:v>
                </c:pt>
                <c:pt idx="57">
                  <c:v>10.003134418</c:v>
                </c:pt>
                <c:pt idx="58">
                  <c:v>22.845330622000002</c:v>
                </c:pt>
                <c:pt idx="59">
                  <c:v>10.020385140999901</c:v>
                </c:pt>
                <c:pt idx="60">
                  <c:v>10.014266189000001</c:v>
                </c:pt>
                <c:pt idx="61">
                  <c:v>10.016564305999999</c:v>
                </c:pt>
                <c:pt idx="62">
                  <c:v>10.002435819</c:v>
                </c:pt>
                <c:pt idx="63">
                  <c:v>17.087667923000001</c:v>
                </c:pt>
                <c:pt idx="64">
                  <c:v>10.030707174</c:v>
                </c:pt>
                <c:pt idx="65">
                  <c:v>10.012771817999999</c:v>
                </c:pt>
                <c:pt idx="66">
                  <c:v>10.018019238000001</c:v>
                </c:pt>
                <c:pt idx="67">
                  <c:v>10.016637054999999</c:v>
                </c:pt>
                <c:pt idx="68">
                  <c:v>10.007867190999999</c:v>
                </c:pt>
                <c:pt idx="69">
                  <c:v>10.000180478000001</c:v>
                </c:pt>
                <c:pt idx="70">
                  <c:v>10.001797877000001</c:v>
                </c:pt>
                <c:pt idx="71">
                  <c:v>10.01037767</c:v>
                </c:pt>
                <c:pt idx="72">
                  <c:v>10.001400690000001</c:v>
                </c:pt>
                <c:pt idx="73">
                  <c:v>10.048491134000001</c:v>
                </c:pt>
                <c:pt idx="74">
                  <c:v>13.345502564</c:v>
                </c:pt>
                <c:pt idx="75">
                  <c:v>10.007909788999999</c:v>
                </c:pt>
                <c:pt idx="76">
                  <c:v>10.000757127</c:v>
                </c:pt>
                <c:pt idx="77">
                  <c:v>10.047079329000001</c:v>
                </c:pt>
                <c:pt idx="78">
                  <c:v>10.006956354</c:v>
                </c:pt>
                <c:pt idx="79">
                  <c:v>10.000082097999901</c:v>
                </c:pt>
                <c:pt idx="80">
                  <c:v>10.045800681000001</c:v>
                </c:pt>
                <c:pt idx="81">
                  <c:v>13.451305233999999</c:v>
                </c:pt>
                <c:pt idx="82">
                  <c:v>10.010291019</c:v>
                </c:pt>
                <c:pt idx="83">
                  <c:v>10.016790781999999</c:v>
                </c:pt>
                <c:pt idx="84">
                  <c:v>10.002635731</c:v>
                </c:pt>
                <c:pt idx="85">
                  <c:v>10.142229898</c:v>
                </c:pt>
                <c:pt idx="86">
                  <c:v>10.020649506</c:v>
                </c:pt>
                <c:pt idx="87">
                  <c:v>10.001258079999999</c:v>
                </c:pt>
                <c:pt idx="88">
                  <c:v>10.092023637</c:v>
                </c:pt>
                <c:pt idx="89">
                  <c:v>10.002936561</c:v>
                </c:pt>
                <c:pt idx="90">
                  <c:v>10.074932113999999</c:v>
                </c:pt>
                <c:pt idx="91">
                  <c:v>10.117587068000001</c:v>
                </c:pt>
                <c:pt idx="92">
                  <c:v>10.020363846</c:v>
                </c:pt>
                <c:pt idx="93">
                  <c:v>10.002879393999999</c:v>
                </c:pt>
                <c:pt idx="94">
                  <c:v>10.031645769999999</c:v>
                </c:pt>
                <c:pt idx="95">
                  <c:v>10.000957315999999</c:v>
                </c:pt>
                <c:pt idx="96">
                  <c:v>10.015783423</c:v>
                </c:pt>
                <c:pt idx="97">
                  <c:v>10.025246228</c:v>
                </c:pt>
                <c:pt idx="98">
                  <c:v>10.070609818000001</c:v>
                </c:pt>
                <c:pt idx="99">
                  <c:v>10.006415742</c:v>
                </c:pt>
                <c:pt idx="100">
                  <c:v>10.004747702000001</c:v>
                </c:pt>
                <c:pt idx="101">
                  <c:v>10.00559827</c:v>
                </c:pt>
                <c:pt idx="102">
                  <c:v>45.616763639999995</c:v>
                </c:pt>
                <c:pt idx="103">
                  <c:v>10.019253963999999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08F-4149-8801-574E7F51CA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5388031"/>
        <c:axId val="1842916031"/>
      </c:scatterChart>
      <c:valAx>
        <c:axId val="1805388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Problem Size [Number of application components</a:t>
                </a:r>
                <a:r>
                  <a:rPr lang="en-US" sz="1400" baseline="0"/>
                  <a:t> after scaling]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2916031"/>
        <c:crosses val="autoZero"/>
        <c:crossBetween val="midCat"/>
      </c:valAx>
      <c:valAx>
        <c:axId val="1842916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Algorithm Runtime [seconds]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53880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274320</xdr:colOff>
      <xdr:row>0</xdr:row>
      <xdr:rowOff>190500</xdr:rowOff>
    </xdr:from>
    <xdr:to>
      <xdr:col>9</xdr:col>
      <xdr:colOff>137160</xdr:colOff>
      <xdr:row>12</xdr:row>
      <xdr:rowOff>182880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7AE2A3-8C27-436E-AAA2-2153CA1A7C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274320</xdr:colOff>
      <xdr:row>0</xdr:row>
      <xdr:rowOff>190500</xdr:rowOff>
    </xdr:from>
    <xdr:to>
      <xdr:col>8</xdr:col>
      <xdr:colOff>434340</xdr:colOff>
      <xdr:row>13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9390E6-BCD0-4E1F-89CE-65DE224D7E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850900</xdr:colOff>
      <xdr:row>155</xdr:row>
      <xdr:rowOff>181610</xdr:rowOff>
    </xdr:from>
    <xdr:to>
      <xdr:col>13</xdr:col>
      <xdr:colOff>515620</xdr:colOff>
      <xdr:row>179</xdr:row>
      <xdr:rowOff>137160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34536CC-CC90-614A-A9B0-94B3CE25D4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abneetsingh/Desktop/lpd_docs/cplex_first_feasible_solu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5F12C-C018-4815-BC03-2216707E0042}">
  <dimension ref="A1:B12"/>
  <sheetViews>
    <sheetView workbookViewId="0">
      <selection activeCell="C14" sqref="C14"/>
    </sheetView>
  </sheetViews>
  <sheetFormatPr defaultRowHeight="15.75" x14ac:dyDescent="0.25"/>
  <sheetData>
    <row r="1" spans="1:2" x14ac:dyDescent="0.25">
      <c r="A1" s="23" t="s">
        <v>425</v>
      </c>
      <c r="B1" s="23" t="s">
        <v>422</v>
      </c>
    </row>
    <row r="2" spans="1:2" x14ac:dyDescent="0.25">
      <c r="A2" s="24">
        <v>0.1</v>
      </c>
      <c r="B2" s="21">
        <v>48</v>
      </c>
    </row>
    <row r="3" spans="1:2" x14ac:dyDescent="0.25">
      <c r="A3" s="24">
        <v>0.2</v>
      </c>
      <c r="B3" s="21">
        <v>17</v>
      </c>
    </row>
    <row r="4" spans="1:2" x14ac:dyDescent="0.25">
      <c r="A4" s="24">
        <v>0.3</v>
      </c>
      <c r="B4" s="21">
        <v>7</v>
      </c>
    </row>
    <row r="5" spans="1:2" x14ac:dyDescent="0.25">
      <c r="A5" s="24">
        <v>0.4</v>
      </c>
      <c r="B5" s="21">
        <v>5</v>
      </c>
    </row>
    <row r="6" spans="1:2" x14ac:dyDescent="0.25">
      <c r="A6" s="24">
        <v>0.5</v>
      </c>
      <c r="B6" s="21">
        <v>3</v>
      </c>
    </row>
    <row r="7" spans="1:2" x14ac:dyDescent="0.25">
      <c r="A7" s="24">
        <v>0.6</v>
      </c>
      <c r="B7" s="21">
        <v>3</v>
      </c>
    </row>
    <row r="8" spans="1:2" x14ac:dyDescent="0.25">
      <c r="A8" s="24">
        <v>0.7</v>
      </c>
      <c r="B8" s="21">
        <v>0</v>
      </c>
    </row>
    <row r="9" spans="1:2" x14ac:dyDescent="0.25">
      <c r="A9" s="24">
        <v>0.8</v>
      </c>
      <c r="B9" s="21">
        <v>0</v>
      </c>
    </row>
    <row r="10" spans="1:2" x14ac:dyDescent="0.25">
      <c r="A10" s="24">
        <v>0.9</v>
      </c>
      <c r="B10" s="21">
        <v>0</v>
      </c>
    </row>
    <row r="11" spans="1:2" x14ac:dyDescent="0.25">
      <c r="A11" s="24">
        <v>1</v>
      </c>
      <c r="B11" s="21">
        <v>1</v>
      </c>
    </row>
    <row r="12" spans="1:2" ht="16.5" thickBot="1" x14ac:dyDescent="0.3">
      <c r="A12" s="22" t="s">
        <v>421</v>
      </c>
      <c r="B12" s="22">
        <v>6</v>
      </c>
    </row>
  </sheetData>
  <sortState xmlns:xlrd2="http://schemas.microsoft.com/office/spreadsheetml/2017/richdata2" ref="A2:A11">
    <sortCondition ref="A2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5C792-90AF-4C9E-850C-81A9CC463CF7}">
  <dimension ref="A1:B12"/>
  <sheetViews>
    <sheetView tabSelected="1" workbookViewId="0">
      <selection activeCell="G12" sqref="G12"/>
    </sheetView>
  </sheetViews>
  <sheetFormatPr defaultRowHeight="15.75" x14ac:dyDescent="0.25"/>
  <sheetData>
    <row r="1" spans="1:2" x14ac:dyDescent="0.25">
      <c r="A1" s="23" t="s">
        <v>425</v>
      </c>
      <c r="B1" s="23" t="s">
        <v>422</v>
      </c>
    </row>
    <row r="2" spans="1:2" x14ac:dyDescent="0.25">
      <c r="A2" s="24">
        <v>5</v>
      </c>
      <c r="B2" s="21">
        <v>15</v>
      </c>
    </row>
    <row r="3" spans="1:2" x14ac:dyDescent="0.25">
      <c r="A3" s="24">
        <v>10</v>
      </c>
      <c r="B3" s="21">
        <v>4</v>
      </c>
    </row>
    <row r="4" spans="1:2" x14ac:dyDescent="0.25">
      <c r="A4" s="24">
        <v>15</v>
      </c>
      <c r="B4" s="21">
        <v>8</v>
      </c>
    </row>
    <row r="5" spans="1:2" x14ac:dyDescent="0.25">
      <c r="A5" s="24">
        <v>20</v>
      </c>
      <c r="B5" s="21">
        <v>12</v>
      </c>
    </row>
    <row r="6" spans="1:2" x14ac:dyDescent="0.25">
      <c r="A6" s="24">
        <v>25</v>
      </c>
      <c r="B6" s="21">
        <v>11</v>
      </c>
    </row>
    <row r="7" spans="1:2" x14ac:dyDescent="0.25">
      <c r="A7" s="24">
        <v>30</v>
      </c>
      <c r="B7" s="21">
        <v>3</v>
      </c>
    </row>
    <row r="8" spans="1:2" x14ac:dyDescent="0.25">
      <c r="A8" s="24">
        <v>35</v>
      </c>
      <c r="B8" s="21">
        <v>11</v>
      </c>
    </row>
    <row r="9" spans="1:2" x14ac:dyDescent="0.25">
      <c r="A9" s="24">
        <v>40</v>
      </c>
      <c r="B9" s="21">
        <v>7</v>
      </c>
    </row>
    <row r="10" spans="1:2" x14ac:dyDescent="0.25">
      <c r="A10" s="24">
        <v>45</v>
      </c>
      <c r="B10" s="21">
        <v>3</v>
      </c>
    </row>
    <row r="11" spans="1:2" x14ac:dyDescent="0.25">
      <c r="A11" s="24">
        <v>50</v>
      </c>
      <c r="B11" s="21">
        <v>3</v>
      </c>
    </row>
    <row r="12" spans="1:2" ht="16.5" thickBot="1" x14ac:dyDescent="0.3">
      <c r="A12" s="22" t="s">
        <v>421</v>
      </c>
      <c r="B12" s="22">
        <v>13</v>
      </c>
    </row>
  </sheetData>
  <sortState xmlns:xlrd2="http://schemas.microsoft.com/office/spreadsheetml/2017/richdata2" ref="A2:A11">
    <sortCondition ref="A2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0E543-35C4-F74A-8FBF-87BC5B6F1512}">
  <dimension ref="C1:AX143"/>
  <sheetViews>
    <sheetView zoomScale="110" workbookViewId="0">
      <pane xSplit="3" ySplit="3" topLeftCell="AU4" activePane="bottomRight" state="frozen"/>
      <selection pane="topRight" activeCell="D1" sqref="D1"/>
      <selection pane="bottomLeft" activeCell="A4" sqref="A4"/>
      <selection pane="bottomRight" activeCell="AX110" sqref="AX110"/>
    </sheetView>
  </sheetViews>
  <sheetFormatPr defaultColWidth="11" defaultRowHeight="15.75" x14ac:dyDescent="0.25"/>
  <cols>
    <col min="3" max="3" width="17.25" bestFit="1" customWidth="1"/>
    <col min="4" max="4" width="12" bestFit="1" customWidth="1"/>
    <col min="5" max="5" width="9.75" bestFit="1" customWidth="1"/>
    <col min="6" max="6" width="12.25" bestFit="1" customWidth="1"/>
    <col min="7" max="7" width="15" customWidth="1"/>
    <col min="8" max="8" width="18.5" style="3" bestFit="1" customWidth="1"/>
    <col min="9" max="10" width="10.75" style="3"/>
    <col min="11" max="11" width="22.5" style="3" bestFit="1" customWidth="1"/>
    <col min="12" max="13" width="10.75" style="3"/>
    <col min="14" max="14" width="15.5" style="3" bestFit="1" customWidth="1"/>
    <col min="15" max="15" width="18.5" style="3" customWidth="1"/>
    <col min="16" max="16" width="12.75" style="3" bestFit="1" customWidth="1"/>
    <col min="17" max="17" width="12.5" style="3" bestFit="1" customWidth="1"/>
    <col min="18" max="18" width="11" style="3" customWidth="1"/>
    <col min="19" max="19" width="18.75" style="3" bestFit="1" customWidth="1"/>
    <col min="20" max="20" width="11.75" style="3" bestFit="1" customWidth="1"/>
    <col min="21" max="21" width="11.75" style="3" customWidth="1"/>
    <col min="22" max="22" width="10.25" style="3" bestFit="1" customWidth="1"/>
    <col min="23" max="23" width="9" style="3" bestFit="1" customWidth="1"/>
    <col min="24" max="24" width="9.75" style="3" bestFit="1" customWidth="1"/>
    <col min="25" max="25" width="20" style="3" bestFit="1" customWidth="1"/>
    <col min="26" max="26" width="9.75" style="3" customWidth="1"/>
    <col min="27" max="27" width="18.25" style="3" bestFit="1" customWidth="1"/>
    <col min="28" max="28" width="17.25" style="3" bestFit="1" customWidth="1"/>
    <col min="30" max="30" width="14.25" style="3" customWidth="1"/>
    <col min="31" max="32" width="14.25" style="3" bestFit="1" customWidth="1"/>
    <col min="33" max="33" width="17.5" style="3" bestFit="1" customWidth="1"/>
    <col min="46" max="46" width="14.875" customWidth="1"/>
  </cols>
  <sheetData>
    <row r="1" spans="3:50" x14ac:dyDescent="0.25">
      <c r="AN1" t="s">
        <v>418</v>
      </c>
    </row>
    <row r="2" spans="3:50" x14ac:dyDescent="0.25">
      <c r="C2" s="1" t="s">
        <v>104</v>
      </c>
      <c r="G2" s="8" t="s">
        <v>211</v>
      </c>
      <c r="H2" s="4" t="s">
        <v>119</v>
      </c>
      <c r="J2" s="8" t="s">
        <v>211</v>
      </c>
      <c r="K2" s="4" t="s">
        <v>118</v>
      </c>
      <c r="M2" s="7" t="s">
        <v>211</v>
      </c>
      <c r="N2" s="4" t="s">
        <v>105</v>
      </c>
      <c r="Y2" s="7" t="s">
        <v>211</v>
      </c>
      <c r="AC2" s="7" t="s">
        <v>211</v>
      </c>
      <c r="AD2" s="4" t="s">
        <v>213</v>
      </c>
      <c r="AE2" s="4" t="s">
        <v>212</v>
      </c>
      <c r="AF2" s="4" t="s">
        <v>106</v>
      </c>
      <c r="AG2" s="4" t="s">
        <v>106</v>
      </c>
      <c r="AI2" s="4" t="s">
        <v>335</v>
      </c>
    </row>
    <row r="3" spans="3:50" x14ac:dyDescent="0.25">
      <c r="C3" s="2" t="s">
        <v>107</v>
      </c>
      <c r="D3" s="2" t="s">
        <v>108</v>
      </c>
      <c r="E3" s="2" t="s">
        <v>109</v>
      </c>
      <c r="F3" s="2" t="s">
        <v>110</v>
      </c>
      <c r="G3" s="8" t="s">
        <v>211</v>
      </c>
      <c r="H3" s="5" t="s">
        <v>111</v>
      </c>
      <c r="I3" s="5" t="s">
        <v>112</v>
      </c>
      <c r="J3" s="8" t="s">
        <v>211</v>
      </c>
      <c r="K3" s="5" t="s">
        <v>120</v>
      </c>
      <c r="L3" s="4" t="s">
        <v>112</v>
      </c>
      <c r="M3" s="8" t="s">
        <v>211</v>
      </c>
      <c r="N3" s="4" t="s">
        <v>121</v>
      </c>
      <c r="O3" s="5" t="s">
        <v>113</v>
      </c>
      <c r="P3" s="5" t="s">
        <v>114</v>
      </c>
      <c r="Q3" s="5" t="s">
        <v>115</v>
      </c>
      <c r="R3" s="5" t="s">
        <v>116</v>
      </c>
      <c r="S3" s="5" t="s">
        <v>207</v>
      </c>
      <c r="T3" s="5" t="s">
        <v>214</v>
      </c>
      <c r="V3" s="5" t="s">
        <v>210</v>
      </c>
      <c r="W3" s="5" t="s">
        <v>209</v>
      </c>
      <c r="X3" s="5" t="s">
        <v>208</v>
      </c>
      <c r="Y3" s="8" t="s">
        <v>211</v>
      </c>
      <c r="Z3" s="5" t="s">
        <v>228</v>
      </c>
      <c r="AA3" s="5" t="s">
        <v>229</v>
      </c>
      <c r="AB3" s="5" t="s">
        <v>230</v>
      </c>
      <c r="AC3" s="8" t="s">
        <v>211</v>
      </c>
      <c r="AD3" s="5" t="s">
        <v>117</v>
      </c>
      <c r="AE3" s="5" t="s">
        <v>117</v>
      </c>
      <c r="AF3" s="5" t="s">
        <v>117</v>
      </c>
      <c r="AG3" s="5" t="s">
        <v>225</v>
      </c>
      <c r="AI3" s="1" t="s">
        <v>336</v>
      </c>
      <c r="AJ3" s="4" t="s">
        <v>337</v>
      </c>
      <c r="AL3" t="s">
        <v>338</v>
      </c>
      <c r="AN3" t="s">
        <v>415</v>
      </c>
      <c r="AO3" t="s">
        <v>416</v>
      </c>
      <c r="AP3" t="s">
        <v>417</v>
      </c>
      <c r="AQ3" t="s">
        <v>419</v>
      </c>
      <c r="AR3" t="s">
        <v>427</v>
      </c>
      <c r="AS3" t="s">
        <v>420</v>
      </c>
      <c r="AT3" t="s">
        <v>429</v>
      </c>
      <c r="AU3" t="s">
        <v>423</v>
      </c>
      <c r="AV3" t="s">
        <v>424</v>
      </c>
      <c r="AW3" t="s">
        <v>428</v>
      </c>
    </row>
    <row r="4" spans="3:50" x14ac:dyDescent="0.25">
      <c r="C4" t="s">
        <v>0</v>
      </c>
      <c r="D4">
        <v>10000</v>
      </c>
      <c r="E4">
        <v>85</v>
      </c>
      <c r="F4">
        <v>596.59054000000003</v>
      </c>
      <c r="H4" s="3">
        <v>351.17823344157301</v>
      </c>
      <c r="I4" s="3">
        <v>235.9</v>
      </c>
      <c r="L4" s="3">
        <v>300.37</v>
      </c>
      <c r="N4" s="3">
        <v>323.45076062818998</v>
      </c>
      <c r="O4" s="3">
        <v>359.78397200250498</v>
      </c>
      <c r="P4" s="3">
        <v>7487.7734807349598</v>
      </c>
      <c r="Q4" s="3" t="s">
        <v>122</v>
      </c>
      <c r="R4" s="6">
        <v>45</v>
      </c>
      <c r="S4" s="3" t="s">
        <v>123</v>
      </c>
      <c r="T4" s="3">
        <v>10088.615986000001</v>
      </c>
      <c r="U4" s="14">
        <f>T4/1000</f>
        <v>10.088615986000001</v>
      </c>
      <c r="V4" s="6">
        <v>80</v>
      </c>
      <c r="W4" s="6">
        <v>0</v>
      </c>
      <c r="X4" s="6">
        <f>V4+W4</f>
        <v>80</v>
      </c>
      <c r="Y4" s="6" t="s">
        <v>231</v>
      </c>
      <c r="Z4" s="12">
        <v>11248.3</v>
      </c>
      <c r="AA4" s="6">
        <f>(P4+F4-Z4)/Z4*100</f>
        <v>-28.128125843594493</v>
      </c>
      <c r="AB4" s="6">
        <f>(D4-Z4)/D4*100</f>
        <v>-12.482999999999993</v>
      </c>
      <c r="AC4">
        <f>(Z4-F4)/P4</f>
        <v>1.4225469677208351</v>
      </c>
      <c r="AD4" s="3">
        <f t="shared" ref="AD4:AD35" si="0">(O4-N4)/N4*100</f>
        <v>11.232996114694689</v>
      </c>
      <c r="AE4" s="3">
        <f>(H4-N4)*100/N4</f>
        <v>8.5723937577182099</v>
      </c>
      <c r="AF4" s="3">
        <f>(O4-H4)/O4*100</f>
        <v>2.3919182705760029</v>
      </c>
      <c r="AG4" s="3">
        <f>((T4/1000)-(I4))</f>
        <v>-225.811384014</v>
      </c>
      <c r="AI4">
        <v>351.76031188268303</v>
      </c>
      <c r="AJ4" s="3">
        <v>8</v>
      </c>
      <c r="AL4">
        <f>(O4-AI4)*100/AI4</f>
        <v>2.2810021053477909</v>
      </c>
      <c r="AN4">
        <v>6.8037599999999996</v>
      </c>
      <c r="AO4">
        <v>451</v>
      </c>
      <c r="AP4">
        <v>4.0081400000000003E-2</v>
      </c>
      <c r="AQ4">
        <f>AO4/(MAX(AP4,0.0000000001)*1000)</f>
        <v>11.25210197248599</v>
      </c>
      <c r="AR4" s="3">
        <f>AQ4 + P4</f>
        <v>7499.0255827074461</v>
      </c>
      <c r="AS4" s="3">
        <f>P4 + F4</f>
        <v>8084.3640207349599</v>
      </c>
      <c r="AT4">
        <f>100*(AS4-AR4)/MAX(AR4,0.1)</f>
        <v>7.8055266190488624</v>
      </c>
      <c r="AU4">
        <v>1</v>
      </c>
      <c r="AV4">
        <v>0</v>
      </c>
      <c r="AW4">
        <f>100*(D4-AR4)/D4</f>
        <v>25.00974417292554</v>
      </c>
      <c r="AX4">
        <v>0</v>
      </c>
    </row>
    <row r="5" spans="3:50" x14ac:dyDescent="0.25">
      <c r="C5" t="s">
        <v>1</v>
      </c>
      <c r="D5">
        <v>10000</v>
      </c>
      <c r="E5">
        <v>112</v>
      </c>
      <c r="F5">
        <v>743.01464999999996</v>
      </c>
      <c r="I5" s="3">
        <v>300.41000000000003</v>
      </c>
      <c r="L5" s="3">
        <v>300.44</v>
      </c>
      <c r="N5" s="3">
        <v>568.87413264583699</v>
      </c>
      <c r="O5" s="3">
        <v>642.70841114270604</v>
      </c>
      <c r="P5" s="3">
        <v>8939.4079256242494</v>
      </c>
      <c r="Q5" s="3" t="s">
        <v>124</v>
      </c>
      <c r="R5" s="6">
        <v>47</v>
      </c>
      <c r="S5" s="3" t="s">
        <v>123</v>
      </c>
      <c r="T5" s="3">
        <v>10506.567660999999</v>
      </c>
      <c r="U5" s="14">
        <f t="shared" ref="U5:U68" si="1">T5/1000</f>
        <v>10.506567660999998</v>
      </c>
      <c r="V5" s="6">
        <v>60</v>
      </c>
      <c r="W5" s="6">
        <v>0</v>
      </c>
      <c r="X5" s="6">
        <f t="shared" ref="X5:X68" si="2">V5+W5</f>
        <v>60</v>
      </c>
      <c r="Y5" s="6" t="s">
        <v>232</v>
      </c>
      <c r="Z5" s="12">
        <v>10389.9</v>
      </c>
      <c r="AA5" s="6">
        <f t="shared" ref="AA5:AA68" si="3">(P5+F5-Z5)/Z5*100</f>
        <v>-6.8092804009254282</v>
      </c>
      <c r="AB5" s="6">
        <f>(D5-Z5)/D5*100</f>
        <v>-3.898999999999996</v>
      </c>
      <c r="AC5">
        <f>(Z5-F5)/P5</f>
        <v>1.0791414185661907</v>
      </c>
      <c r="AD5" s="3">
        <f t="shared" si="0"/>
        <v>12.979018426003197</v>
      </c>
      <c r="AI5">
        <v>644.789395580058</v>
      </c>
      <c r="AJ5" s="3">
        <v>11</v>
      </c>
      <c r="AL5">
        <f t="shared" ref="AL5:AL68" si="4">(O5-AI5)*100/AI5</f>
        <v>-0.32273862622692279</v>
      </c>
      <c r="AN5">
        <v>6.3886700000000003</v>
      </c>
      <c r="AO5">
        <v>508</v>
      </c>
      <c r="AP5">
        <v>4.8871600000000001E-2</v>
      </c>
      <c r="AQ5">
        <f t="shared" ref="AQ5:AQ68" si="5">AO5/(MAX(AP5,0.0000000001)*1000)</f>
        <v>10.39458499414793</v>
      </c>
      <c r="AR5" s="3">
        <f t="shared" ref="AR5:AR68" si="6">AQ5 + P5</f>
        <v>8949.8025106183977</v>
      </c>
      <c r="AS5" s="3">
        <f t="shared" ref="AS5:AS68" si="7">P5 + F5</f>
        <v>9682.4225756242486</v>
      </c>
      <c r="AT5">
        <f t="shared" ref="AT5:AT68" si="8">100*(AS5-AR5)/MAX(AR5,0.1)</f>
        <v>8.1858796787598571</v>
      </c>
      <c r="AU5">
        <v>1</v>
      </c>
      <c r="AV5">
        <v>0.1</v>
      </c>
      <c r="AW5">
        <f t="shared" ref="AW5:AW68" si="9">100*(D5-AR5)/D5</f>
        <v>10.501974893816023</v>
      </c>
      <c r="AX5">
        <v>5</v>
      </c>
    </row>
    <row r="6" spans="3:50" x14ac:dyDescent="0.25">
      <c r="C6" t="s">
        <v>2</v>
      </c>
      <c r="D6">
        <v>10000</v>
      </c>
      <c r="E6">
        <v>96</v>
      </c>
      <c r="F6">
        <v>416.84375</v>
      </c>
      <c r="I6" s="3">
        <v>300.34999999999997</v>
      </c>
      <c r="L6" s="3">
        <v>300.70000000000005</v>
      </c>
      <c r="N6" s="3">
        <v>385.950804300507</v>
      </c>
      <c r="O6" s="3">
        <v>430.19376656583597</v>
      </c>
      <c r="P6" s="3">
        <v>5107.2917759695702</v>
      </c>
      <c r="Q6" s="3" t="s">
        <v>125</v>
      </c>
      <c r="R6" s="6">
        <v>20</v>
      </c>
      <c r="S6" s="3" t="s">
        <v>123</v>
      </c>
      <c r="T6" s="3">
        <v>10068.334666999999</v>
      </c>
      <c r="U6" s="14">
        <f t="shared" si="1"/>
        <v>10.068334666999998</v>
      </c>
      <c r="V6" s="6">
        <v>109</v>
      </c>
      <c r="W6" s="6">
        <v>0</v>
      </c>
      <c r="X6" s="6">
        <f t="shared" si="2"/>
        <v>109</v>
      </c>
      <c r="Y6" s="6" t="s">
        <v>233</v>
      </c>
      <c r="Z6" s="12">
        <v>6225.58</v>
      </c>
      <c r="AA6" s="6">
        <f t="shared" si="3"/>
        <v>-11.267134532532387</v>
      </c>
      <c r="AB6" s="6">
        <f t="shared" ref="AB6:AB69" si="10">(D6-Z6)/D6*100</f>
        <v>37.744199999999999</v>
      </c>
      <c r="AC6">
        <f t="shared" ref="AC6:AC68" si="11">(Z6-F6)/P6</f>
        <v>1.1373417663997212</v>
      </c>
      <c r="AD6" s="3">
        <f t="shared" si="0"/>
        <v>11.463368328902547</v>
      </c>
      <c r="AI6">
        <v>444.99185594176203</v>
      </c>
      <c r="AJ6" s="3">
        <v>7</v>
      </c>
      <c r="AL6">
        <f t="shared" si="4"/>
        <v>-3.3254742032543496</v>
      </c>
      <c r="AN6">
        <v>5.2755799999999997</v>
      </c>
      <c r="AO6">
        <v>506</v>
      </c>
      <c r="AP6">
        <v>8.1254199999999999E-2</v>
      </c>
      <c r="AQ6">
        <f t="shared" si="5"/>
        <v>6.2273704005454489</v>
      </c>
      <c r="AR6" s="3">
        <f t="shared" si="6"/>
        <v>5113.5191463701158</v>
      </c>
      <c r="AS6" s="3">
        <f t="shared" si="7"/>
        <v>5524.1355259695702</v>
      </c>
      <c r="AT6">
        <f t="shared" si="8"/>
        <v>8.0300154912089194</v>
      </c>
      <c r="AU6">
        <v>1</v>
      </c>
      <c r="AV6">
        <v>0.2</v>
      </c>
      <c r="AW6">
        <f t="shared" si="9"/>
        <v>48.864808536298838</v>
      </c>
      <c r="AX6">
        <v>10</v>
      </c>
    </row>
    <row r="7" spans="3:50" x14ac:dyDescent="0.25">
      <c r="C7" t="s">
        <v>3</v>
      </c>
      <c r="D7">
        <v>10000</v>
      </c>
      <c r="E7">
        <v>66</v>
      </c>
      <c r="F7">
        <v>415.14098000000001</v>
      </c>
      <c r="I7" s="3">
        <v>300.32</v>
      </c>
      <c r="L7" s="3">
        <v>300.60999999999996</v>
      </c>
      <c r="N7" s="3">
        <v>371.20392777286003</v>
      </c>
      <c r="O7" s="3">
        <v>406.14094903587301</v>
      </c>
      <c r="P7" s="3">
        <v>6131.4073170063002</v>
      </c>
      <c r="Q7" s="3" t="s">
        <v>126</v>
      </c>
      <c r="R7" s="6">
        <v>21</v>
      </c>
      <c r="S7" s="3" t="s">
        <v>123</v>
      </c>
      <c r="T7" s="3">
        <v>10015.952329</v>
      </c>
      <c r="U7" s="14">
        <f t="shared" si="1"/>
        <v>10.015952328999999</v>
      </c>
      <c r="V7" s="6">
        <v>205</v>
      </c>
      <c r="W7" s="6">
        <v>0</v>
      </c>
      <c r="X7" s="6">
        <f t="shared" si="2"/>
        <v>205</v>
      </c>
      <c r="Y7" s="6" t="s">
        <v>234</v>
      </c>
      <c r="Z7" s="12">
        <v>6054.33</v>
      </c>
      <c r="AA7" s="6">
        <f t="shared" si="3"/>
        <v>8.1300209437923012</v>
      </c>
      <c r="AB7" s="6">
        <f t="shared" si="10"/>
        <v>39.456699999999998</v>
      </c>
      <c r="AC7">
        <f t="shared" si="11"/>
        <v>0.91972180748112009</v>
      </c>
      <c r="AD7" s="3">
        <f t="shared" si="0"/>
        <v>9.4118134666912709</v>
      </c>
      <c r="AI7">
        <v>426.604822395057</v>
      </c>
      <c r="AJ7" s="3">
        <v>5</v>
      </c>
      <c r="AL7">
        <f t="shared" si="4"/>
        <v>-4.7969156195410845</v>
      </c>
      <c r="AN7">
        <v>6.5370900000000001</v>
      </c>
      <c r="AO7">
        <v>311</v>
      </c>
      <c r="AP7">
        <v>5.1348600000000001E-2</v>
      </c>
      <c r="AQ7">
        <f t="shared" si="5"/>
        <v>6.0566402978854335</v>
      </c>
      <c r="AR7" s="3">
        <f t="shared" si="6"/>
        <v>6137.4639573041859</v>
      </c>
      <c r="AS7" s="3">
        <f t="shared" si="7"/>
        <v>6546.5482970063003</v>
      </c>
      <c r="AT7">
        <f t="shared" si="8"/>
        <v>6.6653644330613764</v>
      </c>
      <c r="AU7">
        <v>1</v>
      </c>
      <c r="AV7">
        <v>0.3</v>
      </c>
      <c r="AW7">
        <f t="shared" si="9"/>
        <v>38.625360426958139</v>
      </c>
      <c r="AX7">
        <v>15</v>
      </c>
    </row>
    <row r="8" spans="3:50" x14ac:dyDescent="0.25">
      <c r="C8" t="s">
        <v>4</v>
      </c>
      <c r="D8">
        <v>20000</v>
      </c>
      <c r="E8">
        <v>107</v>
      </c>
      <c r="F8">
        <v>1469.9737700000001</v>
      </c>
      <c r="I8" s="3">
        <v>300.49</v>
      </c>
      <c r="L8" s="3">
        <v>300.32</v>
      </c>
      <c r="N8" s="3">
        <v>721.86637511196</v>
      </c>
      <c r="O8" s="3">
        <v>800.40414485841802</v>
      </c>
      <c r="P8" s="3">
        <v>17226.411952177601</v>
      </c>
      <c r="Q8" s="3" t="s">
        <v>127</v>
      </c>
      <c r="R8" s="6">
        <v>18</v>
      </c>
      <c r="S8" s="3" t="s">
        <v>123</v>
      </c>
      <c r="T8" s="3">
        <v>10033.935367</v>
      </c>
      <c r="U8" s="14">
        <f t="shared" si="1"/>
        <v>10.033935367</v>
      </c>
      <c r="V8" s="6">
        <v>162</v>
      </c>
      <c r="W8" s="6">
        <v>0</v>
      </c>
      <c r="X8" s="6">
        <f t="shared" si="2"/>
        <v>162</v>
      </c>
      <c r="Y8" s="6" t="s">
        <v>235</v>
      </c>
      <c r="Z8" s="12">
        <v>18850.900000000001</v>
      </c>
      <c r="AA8" s="6">
        <f t="shared" si="3"/>
        <v>-0.81966525641958676</v>
      </c>
      <c r="AB8" s="6"/>
      <c r="AC8">
        <f t="shared" si="11"/>
        <v>1.0089696146969751</v>
      </c>
      <c r="AD8" s="3">
        <f t="shared" si="0"/>
        <v>10.879821038107917</v>
      </c>
      <c r="AI8">
        <v>828.96828126016703</v>
      </c>
      <c r="AJ8" s="3">
        <v>12</v>
      </c>
      <c r="AL8">
        <f t="shared" si="4"/>
        <v>-3.4457453979212405</v>
      </c>
      <c r="AN8">
        <v>3.6363400000000001</v>
      </c>
      <c r="AO8">
        <v>523</v>
      </c>
      <c r="AP8">
        <v>2.7729500000000001E-2</v>
      </c>
      <c r="AQ8">
        <f t="shared" si="5"/>
        <v>18.860780035702049</v>
      </c>
      <c r="AR8" s="3">
        <f t="shared" si="6"/>
        <v>17245.272732213303</v>
      </c>
      <c r="AS8" s="3">
        <f t="shared" si="7"/>
        <v>18696.385722177602</v>
      </c>
      <c r="AT8">
        <f t="shared" si="8"/>
        <v>8.4145551798301934</v>
      </c>
      <c r="AU8">
        <v>1</v>
      </c>
      <c r="AV8">
        <v>0.4</v>
      </c>
      <c r="AW8">
        <f t="shared" si="9"/>
        <v>13.773636338933484</v>
      </c>
      <c r="AX8">
        <v>20</v>
      </c>
    </row>
    <row r="9" spans="3:50" x14ac:dyDescent="0.25">
      <c r="C9" t="s">
        <v>5</v>
      </c>
      <c r="D9">
        <v>20000</v>
      </c>
      <c r="E9">
        <v>84</v>
      </c>
      <c r="F9">
        <v>1088.87976</v>
      </c>
      <c r="H9" s="3">
        <v>478.22969916462398</v>
      </c>
      <c r="I9" s="3">
        <v>52.17</v>
      </c>
      <c r="L9" s="3">
        <v>300.41000000000003</v>
      </c>
      <c r="N9" s="3">
        <v>442.51200500118398</v>
      </c>
      <c r="O9" s="3">
        <v>488.81421835139503</v>
      </c>
      <c r="P9" s="3">
        <v>12002.027730276701</v>
      </c>
      <c r="Q9" s="3" t="s">
        <v>128</v>
      </c>
      <c r="R9" s="6">
        <v>15</v>
      </c>
      <c r="S9" s="3" t="s">
        <v>123</v>
      </c>
      <c r="T9" s="3">
        <v>10017.148235000001</v>
      </c>
      <c r="U9" s="14">
        <f t="shared" si="1"/>
        <v>10.017148235000001</v>
      </c>
      <c r="V9" s="6">
        <v>359</v>
      </c>
      <c r="W9" s="6">
        <v>0</v>
      </c>
      <c r="X9" s="6">
        <f t="shared" si="2"/>
        <v>359</v>
      </c>
      <c r="Y9" s="6" t="s">
        <v>236</v>
      </c>
      <c r="Z9" s="12">
        <v>14057.5</v>
      </c>
      <c r="AA9" s="6">
        <f t="shared" si="3"/>
        <v>-6.8759915327995689</v>
      </c>
      <c r="AB9" s="6">
        <f t="shared" si="10"/>
        <v>29.712499999999999</v>
      </c>
      <c r="AC9">
        <f t="shared" si="11"/>
        <v>1.0805357670758369</v>
      </c>
      <c r="AD9" s="3">
        <f t="shared" si="0"/>
        <v>10.463493154290166</v>
      </c>
      <c r="AE9" s="3">
        <f>(H9-N9)*100/N9</f>
        <v>8.0715763097420226</v>
      </c>
      <c r="AF9" s="3">
        <f>(O9-H9)/H9*100</f>
        <v>2.213270987824508</v>
      </c>
      <c r="AG9" s="3">
        <f>((T9/1000)-(I9))</f>
        <v>-42.152851765000001</v>
      </c>
      <c r="AI9">
        <v>538.49681367645098</v>
      </c>
      <c r="AJ9" s="3">
        <v>4</v>
      </c>
      <c r="AL9">
        <f t="shared" si="4"/>
        <v>-9.2261632869952539</v>
      </c>
      <c r="AN9">
        <v>7.0666700000000002</v>
      </c>
      <c r="AO9">
        <v>392</v>
      </c>
      <c r="AP9">
        <v>2.7874300000000001E-2</v>
      </c>
      <c r="AQ9">
        <f t="shared" si="5"/>
        <v>14.063133423978359</v>
      </c>
      <c r="AR9" s="3">
        <f t="shared" si="6"/>
        <v>12016.09086370068</v>
      </c>
      <c r="AS9" s="3">
        <f t="shared" si="7"/>
        <v>13090.907490276701</v>
      </c>
      <c r="AT9">
        <f t="shared" si="8"/>
        <v>8.9448110768114013</v>
      </c>
      <c r="AU9">
        <v>1</v>
      </c>
      <c r="AV9">
        <v>0.5</v>
      </c>
      <c r="AW9">
        <f t="shared" si="9"/>
        <v>39.919545681496608</v>
      </c>
      <c r="AX9">
        <v>25</v>
      </c>
    </row>
    <row r="10" spans="3:50" x14ac:dyDescent="0.25">
      <c r="C10" t="s">
        <v>6</v>
      </c>
      <c r="D10">
        <v>10000</v>
      </c>
      <c r="E10">
        <v>128</v>
      </c>
      <c r="F10">
        <v>524.59667000000002</v>
      </c>
      <c r="I10" s="3">
        <v>300.42</v>
      </c>
      <c r="L10" s="3">
        <v>300.33</v>
      </c>
      <c r="N10" s="3">
        <v>536.95894236141805</v>
      </c>
      <c r="O10" s="3">
        <v>604.48025733695897</v>
      </c>
      <c r="P10" s="3">
        <v>7294.0747651414104</v>
      </c>
      <c r="Q10" s="3" t="s">
        <v>129</v>
      </c>
      <c r="R10" s="6">
        <v>22</v>
      </c>
      <c r="S10" s="3" t="s">
        <v>123</v>
      </c>
      <c r="T10" s="3">
        <v>10071.736843000001</v>
      </c>
      <c r="U10" s="14">
        <f t="shared" si="1"/>
        <v>10.071736843</v>
      </c>
      <c r="V10" s="6">
        <v>86</v>
      </c>
      <c r="W10" s="6">
        <v>0</v>
      </c>
      <c r="X10" s="6">
        <f t="shared" si="2"/>
        <v>86</v>
      </c>
      <c r="Y10" s="6" t="s">
        <v>237</v>
      </c>
      <c r="Z10" s="12"/>
      <c r="AA10" s="6"/>
      <c r="AB10" s="6"/>
      <c r="AC10">
        <f t="shared" si="11"/>
        <v>-7.1920934030874253E-2</v>
      </c>
      <c r="AD10" s="3">
        <f t="shared" si="0"/>
        <v>12.574763105461695</v>
      </c>
      <c r="AI10">
        <v>602.18145180822205</v>
      </c>
      <c r="AJ10" s="3">
        <v>13</v>
      </c>
      <c r="AL10">
        <f t="shared" si="4"/>
        <v>0.38174631945804699</v>
      </c>
      <c r="AQ10">
        <f t="shared" si="5"/>
        <v>0</v>
      </c>
      <c r="AR10" s="3">
        <v>0</v>
      </c>
      <c r="AS10" s="3">
        <v>0</v>
      </c>
      <c r="AT10">
        <f t="shared" si="8"/>
        <v>0</v>
      </c>
      <c r="AU10">
        <v>0</v>
      </c>
      <c r="AV10">
        <v>0.6</v>
      </c>
      <c r="AW10">
        <v>0</v>
      </c>
      <c r="AX10">
        <v>30</v>
      </c>
    </row>
    <row r="11" spans="3:50" x14ac:dyDescent="0.25">
      <c r="C11" t="s">
        <v>7</v>
      </c>
      <c r="D11">
        <v>10000</v>
      </c>
      <c r="E11">
        <v>89</v>
      </c>
      <c r="F11">
        <v>383.68867</v>
      </c>
      <c r="I11" s="3">
        <v>300.28000000000003</v>
      </c>
      <c r="L11" s="3">
        <v>300.65000000000003</v>
      </c>
      <c r="N11" s="3">
        <v>423.29992202637698</v>
      </c>
      <c r="O11" s="3">
        <v>473.45710729638199</v>
      </c>
      <c r="P11" s="3">
        <v>5008.2821131302398</v>
      </c>
      <c r="Q11" s="3" t="s">
        <v>130</v>
      </c>
      <c r="R11" s="6">
        <v>17</v>
      </c>
      <c r="S11" s="3" t="s">
        <v>123</v>
      </c>
      <c r="T11" s="3">
        <v>10009.314910999999</v>
      </c>
      <c r="U11" s="14">
        <f t="shared" si="1"/>
        <v>10.009314910999999</v>
      </c>
      <c r="V11" s="6">
        <v>187</v>
      </c>
      <c r="W11" s="6">
        <v>0</v>
      </c>
      <c r="X11" s="6">
        <f t="shared" si="2"/>
        <v>187</v>
      </c>
      <c r="Y11" s="6" t="s">
        <v>238</v>
      </c>
      <c r="Z11" s="12">
        <v>7848.31</v>
      </c>
      <c r="AA11" s="6">
        <f t="shared" si="3"/>
        <v>-31.297683410438172</v>
      </c>
      <c r="AB11" s="6">
        <f t="shared" si="10"/>
        <v>21.516899999999996</v>
      </c>
      <c r="AC11">
        <f t="shared" si="11"/>
        <v>1.4904554418829488</v>
      </c>
      <c r="AD11" s="3">
        <f t="shared" si="0"/>
        <v>11.849089182416524</v>
      </c>
      <c r="AI11">
        <v>488.40188685090499</v>
      </c>
      <c r="AJ11" s="3">
        <v>7</v>
      </c>
      <c r="AL11">
        <f t="shared" si="4"/>
        <v>-3.059934852193805</v>
      </c>
      <c r="AN11">
        <v>6.3366699999999998</v>
      </c>
      <c r="AO11">
        <v>463</v>
      </c>
      <c r="AP11">
        <v>5.8980299999999999E-2</v>
      </c>
      <c r="AQ11">
        <f t="shared" si="5"/>
        <v>7.8500787551097568</v>
      </c>
      <c r="AR11" s="3">
        <f t="shared" si="6"/>
        <v>5016.13219188535</v>
      </c>
      <c r="AS11" s="3">
        <f t="shared" si="7"/>
        <v>5391.9707831302403</v>
      </c>
      <c r="AT11">
        <f t="shared" si="8"/>
        <v>7.4925974210346435</v>
      </c>
      <c r="AU11">
        <v>1</v>
      </c>
      <c r="AV11">
        <v>0.7</v>
      </c>
      <c r="AW11">
        <f t="shared" si="9"/>
        <v>49.838678081146497</v>
      </c>
      <c r="AX11">
        <v>35</v>
      </c>
    </row>
    <row r="12" spans="3:50" x14ac:dyDescent="0.25">
      <c r="C12" t="s">
        <v>8</v>
      </c>
      <c r="D12">
        <v>10000</v>
      </c>
      <c r="E12">
        <v>102</v>
      </c>
      <c r="F12">
        <v>647.71430999999995</v>
      </c>
      <c r="I12" s="3">
        <v>300.5</v>
      </c>
      <c r="L12" s="3">
        <v>300.39</v>
      </c>
      <c r="N12" s="3">
        <v>465.86784362856503</v>
      </c>
      <c r="O12" s="3">
        <v>538.55746470800602</v>
      </c>
      <c r="P12" s="3">
        <v>8858.4473932297096</v>
      </c>
      <c r="Q12" s="3" t="s">
        <v>131</v>
      </c>
      <c r="R12" s="6">
        <v>41</v>
      </c>
      <c r="S12" s="3" t="s">
        <v>123</v>
      </c>
      <c r="T12" s="3">
        <v>16699.791109999998</v>
      </c>
      <c r="U12" s="14">
        <f t="shared" si="1"/>
        <v>16.69979111</v>
      </c>
      <c r="V12" s="6">
        <v>60</v>
      </c>
      <c r="W12" s="6">
        <v>0</v>
      </c>
      <c r="X12" s="6">
        <f t="shared" si="2"/>
        <v>60</v>
      </c>
      <c r="Y12" s="6" t="s">
        <v>239</v>
      </c>
      <c r="Z12" s="12">
        <v>7264.85</v>
      </c>
      <c r="AA12" s="6">
        <f t="shared" si="3"/>
        <v>30.851451898245781</v>
      </c>
      <c r="AB12" s="6"/>
      <c r="AC12">
        <f t="shared" si="11"/>
        <v>0.74698594417993747</v>
      </c>
      <c r="AD12" s="3">
        <f t="shared" si="0"/>
        <v>15.603056118506476</v>
      </c>
      <c r="AI12">
        <v>507.32818244383901</v>
      </c>
      <c r="AJ12" s="3">
        <v>12</v>
      </c>
      <c r="AL12">
        <f t="shared" si="4"/>
        <v>6.1556371880886154</v>
      </c>
      <c r="AN12">
        <v>4.2843999999999998</v>
      </c>
      <c r="AO12">
        <v>467</v>
      </c>
      <c r="AP12">
        <v>6.4248399999999997E-2</v>
      </c>
      <c r="AQ12">
        <f t="shared" si="5"/>
        <v>7.2686634997914341</v>
      </c>
      <c r="AR12" s="3">
        <f t="shared" si="6"/>
        <v>8865.7160567295014</v>
      </c>
      <c r="AS12" s="3">
        <f t="shared" si="7"/>
        <v>9506.161703229709</v>
      </c>
      <c r="AT12">
        <f t="shared" si="8"/>
        <v>7.2238456815237031</v>
      </c>
      <c r="AU12">
        <v>1</v>
      </c>
      <c r="AV12">
        <v>0.8</v>
      </c>
      <c r="AW12">
        <f t="shared" si="9"/>
        <v>11.342839432704988</v>
      </c>
      <c r="AX12">
        <v>40</v>
      </c>
    </row>
    <row r="13" spans="3:50" x14ac:dyDescent="0.25">
      <c r="C13" t="s">
        <v>9</v>
      </c>
      <c r="D13">
        <v>10000</v>
      </c>
      <c r="E13">
        <v>87</v>
      </c>
      <c r="F13">
        <v>374.29566</v>
      </c>
      <c r="H13" s="3">
        <v>485.53983998306097</v>
      </c>
      <c r="I13" s="3">
        <v>39.47</v>
      </c>
      <c r="L13" s="3">
        <v>300.64</v>
      </c>
      <c r="N13" s="3">
        <v>452.47277207471302</v>
      </c>
      <c r="O13" s="3">
        <v>510.351278283395</v>
      </c>
      <c r="P13" s="3">
        <v>8054.5604498742496</v>
      </c>
      <c r="Q13" s="3" t="s">
        <v>132</v>
      </c>
      <c r="R13" s="6">
        <v>15</v>
      </c>
      <c r="S13" s="3" t="s">
        <v>123</v>
      </c>
      <c r="T13" s="3">
        <v>10035.370446999999</v>
      </c>
      <c r="U13" s="14">
        <f t="shared" si="1"/>
        <v>10.035370447</v>
      </c>
      <c r="V13" s="6">
        <v>243</v>
      </c>
      <c r="W13" s="6">
        <v>0</v>
      </c>
      <c r="X13" s="6">
        <f t="shared" si="2"/>
        <v>243</v>
      </c>
      <c r="Y13" s="6" t="s">
        <v>240</v>
      </c>
      <c r="Z13" s="12">
        <v>7728.2</v>
      </c>
      <c r="AA13" s="6">
        <f t="shared" si="3"/>
        <v>9.066226415908627</v>
      </c>
      <c r="AB13" s="6">
        <f t="shared" si="10"/>
        <v>22.718000000000004</v>
      </c>
      <c r="AC13">
        <f t="shared" si="11"/>
        <v>0.91301125440244368</v>
      </c>
      <c r="AD13" s="3">
        <f t="shared" si="0"/>
        <v>12.791599800203004</v>
      </c>
      <c r="AE13" s="3">
        <f>(H13-N13)*100/N13</f>
        <v>7.3080790600341068</v>
      </c>
      <c r="AF13" s="3">
        <f>(O13-H13)/H13*100</f>
        <v>5.1100725949078925</v>
      </c>
      <c r="AG13" s="3">
        <f>((T13/1000)-(I13))</f>
        <v>-29.434629553000001</v>
      </c>
      <c r="AI13">
        <v>603.37305602007405</v>
      </c>
      <c r="AJ13" s="3">
        <v>7</v>
      </c>
      <c r="AL13">
        <f t="shared" si="4"/>
        <v>-15.416959177836445</v>
      </c>
      <c r="AN13">
        <v>7.9954700000000001</v>
      </c>
      <c r="AO13">
        <v>457</v>
      </c>
      <c r="AP13">
        <v>5.9111900000000002E-2</v>
      </c>
      <c r="AQ13">
        <f t="shared" si="5"/>
        <v>7.7310998293067899</v>
      </c>
      <c r="AR13" s="3">
        <f t="shared" si="6"/>
        <v>8062.2915497035565</v>
      </c>
      <c r="AS13" s="3">
        <f t="shared" si="7"/>
        <v>8428.8561098742503</v>
      </c>
      <c r="AT13">
        <f t="shared" si="8"/>
        <v>4.5466547309886352</v>
      </c>
      <c r="AU13">
        <v>1</v>
      </c>
      <c r="AV13">
        <v>0.9</v>
      </c>
      <c r="AW13">
        <f t="shared" si="9"/>
        <v>19.377084502964436</v>
      </c>
      <c r="AX13">
        <v>45</v>
      </c>
    </row>
    <row r="14" spans="3:50" x14ac:dyDescent="0.25">
      <c r="C14" t="s">
        <v>10</v>
      </c>
      <c r="D14">
        <v>10000</v>
      </c>
      <c r="E14">
        <v>162</v>
      </c>
      <c r="F14">
        <v>1110.23956</v>
      </c>
      <c r="I14" s="3">
        <v>300.42</v>
      </c>
      <c r="L14" s="3">
        <v>300.42</v>
      </c>
      <c r="N14" s="3">
        <v>608.08882007195496</v>
      </c>
      <c r="O14" s="3">
        <v>703.381630767974</v>
      </c>
      <c r="P14" s="3">
        <v>8682.2366926917293</v>
      </c>
      <c r="Q14" s="3" t="s">
        <v>133</v>
      </c>
      <c r="R14" s="6">
        <v>82</v>
      </c>
      <c r="S14" s="3" t="s">
        <v>123</v>
      </c>
      <c r="T14" s="3">
        <v>39271.935530000002</v>
      </c>
      <c r="U14" s="14">
        <f t="shared" si="1"/>
        <v>39.27193553</v>
      </c>
      <c r="V14" s="6">
        <v>12</v>
      </c>
      <c r="W14" s="6">
        <v>48</v>
      </c>
      <c r="X14" s="6">
        <f t="shared" si="2"/>
        <v>60</v>
      </c>
      <c r="Y14" s="6" t="s">
        <v>241</v>
      </c>
      <c r="Z14" s="12"/>
      <c r="AA14" s="6"/>
      <c r="AB14" s="6"/>
      <c r="AC14">
        <f t="shared" si="11"/>
        <v>-0.12787483217712134</v>
      </c>
      <c r="AD14" s="3">
        <f t="shared" si="0"/>
        <v>15.670870364750842</v>
      </c>
      <c r="AI14">
        <v>720.287715057073</v>
      </c>
      <c r="AJ14" s="3">
        <v>25</v>
      </c>
      <c r="AL14">
        <f t="shared" si="4"/>
        <v>-2.3471293395250288</v>
      </c>
      <c r="AQ14">
        <f t="shared" si="5"/>
        <v>0</v>
      </c>
      <c r="AR14" s="3">
        <f t="shared" si="6"/>
        <v>8682.2366926917293</v>
      </c>
      <c r="AS14" s="3">
        <f t="shared" si="7"/>
        <v>9792.4762526917293</v>
      </c>
      <c r="AT14">
        <f t="shared" si="8"/>
        <v>12.787483217712136</v>
      </c>
      <c r="AU14">
        <v>1</v>
      </c>
      <c r="AV14">
        <v>1</v>
      </c>
      <c r="AW14">
        <f t="shared" si="9"/>
        <v>13.177633073082706</v>
      </c>
      <c r="AX14">
        <v>50</v>
      </c>
    </row>
    <row r="15" spans="3:50" x14ac:dyDescent="0.25">
      <c r="C15" t="s">
        <v>11</v>
      </c>
      <c r="D15">
        <v>10000</v>
      </c>
      <c r="E15">
        <v>95</v>
      </c>
      <c r="F15">
        <v>684.25277000000006</v>
      </c>
      <c r="H15" s="3">
        <v>518.68548181317794</v>
      </c>
      <c r="I15" s="3">
        <v>71.300000000000011</v>
      </c>
      <c r="L15" s="3">
        <v>300.33</v>
      </c>
      <c r="N15" s="3">
        <v>481.84135709520598</v>
      </c>
      <c r="O15" s="3">
        <v>547.51851936960304</v>
      </c>
      <c r="P15" s="3">
        <v>8868.1106836961098</v>
      </c>
      <c r="Q15" s="3" t="s">
        <v>134</v>
      </c>
      <c r="R15" s="6">
        <v>27</v>
      </c>
      <c r="S15" s="3" t="s">
        <v>123</v>
      </c>
      <c r="T15" s="3">
        <v>10068.781466</v>
      </c>
      <c r="U15" s="14">
        <f t="shared" si="1"/>
        <v>10.068781466000001</v>
      </c>
      <c r="V15" s="6">
        <v>106</v>
      </c>
      <c r="W15" s="6">
        <v>0</v>
      </c>
      <c r="X15" s="6">
        <f t="shared" si="2"/>
        <v>106</v>
      </c>
      <c r="Y15" s="6" t="s">
        <v>242</v>
      </c>
      <c r="Z15" s="12"/>
      <c r="AA15" s="6"/>
      <c r="AB15" s="6"/>
      <c r="AC15">
        <f t="shared" si="11"/>
        <v>-7.7158799027845767E-2</v>
      </c>
      <c r="AD15" s="3">
        <f t="shared" si="0"/>
        <v>13.630453531497103</v>
      </c>
      <c r="AE15" s="3">
        <f>(H15-N15)*100/N15</f>
        <v>7.6465260143064082</v>
      </c>
      <c r="AF15" s="3">
        <f>(O15-H15)/H15*100</f>
        <v>5.558867284203318</v>
      </c>
      <c r="AG15" s="3">
        <f>((T15/1000)-(I15))</f>
        <v>-61.231218534000007</v>
      </c>
      <c r="AI15">
        <v>554.10242966317196</v>
      </c>
      <c r="AJ15" s="3">
        <v>13</v>
      </c>
      <c r="AL15">
        <f t="shared" si="4"/>
        <v>-1.1882117711649722</v>
      </c>
      <c r="AQ15">
        <f t="shared" si="5"/>
        <v>0</v>
      </c>
      <c r="AR15" s="3">
        <f t="shared" si="6"/>
        <v>8868.1106836961098</v>
      </c>
      <c r="AS15" s="3">
        <f t="shared" si="7"/>
        <v>9552.3634536961108</v>
      </c>
      <c r="AT15">
        <f t="shared" si="8"/>
        <v>7.7158799027845859</v>
      </c>
      <c r="AU15">
        <v>1</v>
      </c>
      <c r="AW15">
        <f t="shared" si="9"/>
        <v>11.318893163038901</v>
      </c>
    </row>
    <row r="16" spans="3:50" x14ac:dyDescent="0.25">
      <c r="C16" t="s">
        <v>12</v>
      </c>
      <c r="D16">
        <v>20000</v>
      </c>
      <c r="E16">
        <v>87</v>
      </c>
      <c r="F16">
        <v>1131.28683</v>
      </c>
      <c r="H16" s="3">
        <v>414.54097010554398</v>
      </c>
      <c r="I16" s="3">
        <v>47.38</v>
      </c>
      <c r="L16" s="3">
        <v>300.54000000000002</v>
      </c>
      <c r="N16" s="3">
        <v>387.24752093136198</v>
      </c>
      <c r="O16" s="3">
        <v>431.66259704452199</v>
      </c>
      <c r="P16" s="3">
        <v>11286.6663618598</v>
      </c>
      <c r="Q16" s="3" t="s">
        <v>135</v>
      </c>
      <c r="R16" s="6">
        <v>27</v>
      </c>
      <c r="S16" s="3" t="s">
        <v>123</v>
      </c>
      <c r="T16" s="3">
        <v>10013.045151</v>
      </c>
      <c r="U16" s="14">
        <f t="shared" si="1"/>
        <v>10.013045151</v>
      </c>
      <c r="V16" s="6">
        <v>151</v>
      </c>
      <c r="W16" s="6">
        <v>0</v>
      </c>
      <c r="X16" s="6">
        <f t="shared" si="2"/>
        <v>151</v>
      </c>
      <c r="Y16" s="6" t="s">
        <v>243</v>
      </c>
      <c r="Z16" s="12">
        <v>15438.9</v>
      </c>
      <c r="AA16" s="6">
        <f t="shared" si="3"/>
        <v>-19.567111699280385</v>
      </c>
      <c r="AB16" s="6">
        <f t="shared" si="10"/>
        <v>22.805500000000002</v>
      </c>
      <c r="AC16">
        <f t="shared" si="11"/>
        <v>1.2676562513045184</v>
      </c>
      <c r="AD16" s="3">
        <f t="shared" si="0"/>
        <v>11.469428133803961</v>
      </c>
      <c r="AE16" s="3">
        <f>(H16-N16)*100/N16</f>
        <v>7.048062982698772</v>
      </c>
      <c r="AF16" s="3">
        <f>(O16-H16)/H16*100</f>
        <v>4.1302617048005574</v>
      </c>
      <c r="AG16" s="3">
        <f>((T16/1000)-(I16))</f>
        <v>-37.366954849000003</v>
      </c>
      <c r="AI16">
        <v>449.74547866104399</v>
      </c>
      <c r="AJ16" s="3">
        <v>6</v>
      </c>
      <c r="AL16">
        <f t="shared" si="4"/>
        <v>-4.0206922525063069</v>
      </c>
      <c r="AN16">
        <v>5.9448100000000004</v>
      </c>
      <c r="AO16">
        <v>419</v>
      </c>
      <c r="AP16">
        <v>2.71262E-2</v>
      </c>
      <c r="AQ16">
        <f t="shared" si="5"/>
        <v>15.446321268736497</v>
      </c>
      <c r="AR16" s="3">
        <f t="shared" si="6"/>
        <v>11302.112683128536</v>
      </c>
      <c r="AS16" s="3">
        <f t="shared" si="7"/>
        <v>12417.9531918598</v>
      </c>
      <c r="AT16">
        <f t="shared" si="8"/>
        <v>9.8728489090093579</v>
      </c>
      <c r="AU16">
        <v>1</v>
      </c>
      <c r="AW16">
        <f t="shared" si="9"/>
        <v>43.489436584357321</v>
      </c>
    </row>
    <row r="17" spans="3:49" x14ac:dyDescent="0.25">
      <c r="C17" t="s">
        <v>13</v>
      </c>
      <c r="D17">
        <v>20000</v>
      </c>
      <c r="E17">
        <v>148</v>
      </c>
      <c r="F17">
        <v>1951.9157499999999</v>
      </c>
      <c r="I17" s="3">
        <v>300.46999999999997</v>
      </c>
      <c r="L17" s="3">
        <v>300.5</v>
      </c>
      <c r="N17" s="3">
        <v>811.77324542785402</v>
      </c>
      <c r="O17" s="3">
        <v>905.56171194976798</v>
      </c>
      <c r="P17" s="3">
        <v>16718.7097033965</v>
      </c>
      <c r="Q17" s="3" t="s">
        <v>136</v>
      </c>
      <c r="R17" s="6">
        <v>75</v>
      </c>
      <c r="S17" s="3" t="s">
        <v>123</v>
      </c>
      <c r="T17" s="3">
        <v>27651.800528</v>
      </c>
      <c r="U17" s="14">
        <f t="shared" si="1"/>
        <v>27.651800527999999</v>
      </c>
      <c r="V17" s="6">
        <v>60</v>
      </c>
      <c r="W17" s="6">
        <v>0</v>
      </c>
      <c r="X17" s="6">
        <f t="shared" si="2"/>
        <v>60</v>
      </c>
      <c r="Y17" s="6" t="s">
        <v>244</v>
      </c>
      <c r="Z17" s="12"/>
      <c r="AA17" s="6"/>
      <c r="AB17" s="6"/>
      <c r="AC17">
        <f t="shared" si="11"/>
        <v>-0.11675038233383866</v>
      </c>
      <c r="AD17" s="3">
        <f t="shared" si="0"/>
        <v>11.553530132972259</v>
      </c>
      <c r="AI17">
        <v>904.75008181650298</v>
      </c>
      <c r="AJ17" s="3">
        <v>24</v>
      </c>
      <c r="AL17">
        <f t="shared" si="4"/>
        <v>8.9707660665302835E-2</v>
      </c>
      <c r="AQ17">
        <f t="shared" si="5"/>
        <v>0</v>
      </c>
      <c r="AR17" s="3">
        <f t="shared" si="6"/>
        <v>16718.7097033965</v>
      </c>
      <c r="AS17" s="3">
        <f t="shared" si="7"/>
        <v>18670.6254533965</v>
      </c>
      <c r="AT17">
        <f t="shared" si="8"/>
        <v>11.675038233383868</v>
      </c>
      <c r="AU17">
        <v>1</v>
      </c>
      <c r="AW17">
        <f t="shared" si="9"/>
        <v>16.406451483017499</v>
      </c>
    </row>
    <row r="18" spans="3:49" x14ac:dyDescent="0.25">
      <c r="C18" t="s">
        <v>14</v>
      </c>
      <c r="D18">
        <v>20000</v>
      </c>
      <c r="E18">
        <v>84</v>
      </c>
      <c r="F18">
        <v>1176.5354400000001</v>
      </c>
      <c r="I18" s="3">
        <v>300.28000000000003</v>
      </c>
      <c r="L18" s="3">
        <v>300.46999999999997</v>
      </c>
      <c r="N18" s="3">
        <v>557.83495161211999</v>
      </c>
      <c r="O18" s="3">
        <v>633.94629111629501</v>
      </c>
      <c r="P18" s="3">
        <v>13128.0897875544</v>
      </c>
      <c r="Q18" s="3" t="s">
        <v>137</v>
      </c>
      <c r="R18" s="6">
        <v>21</v>
      </c>
      <c r="S18" s="3" t="s">
        <v>123</v>
      </c>
      <c r="T18" s="3">
        <v>10005.187092</v>
      </c>
      <c r="U18" s="14">
        <f t="shared" si="1"/>
        <v>10.005187092</v>
      </c>
      <c r="V18" s="6">
        <v>457</v>
      </c>
      <c r="W18" s="6">
        <v>0</v>
      </c>
      <c r="X18" s="6">
        <f t="shared" si="2"/>
        <v>457</v>
      </c>
      <c r="Y18" s="6" t="s">
        <v>245</v>
      </c>
      <c r="Z18" s="13">
        <v>17275.8</v>
      </c>
      <c r="AA18" s="6">
        <f t="shared" si="3"/>
        <v>-17.198478637432711</v>
      </c>
      <c r="AB18" s="6">
        <f t="shared" si="10"/>
        <v>13.621000000000002</v>
      </c>
      <c r="AC18">
        <f t="shared" si="11"/>
        <v>1.2263219417696483</v>
      </c>
      <c r="AD18" s="3">
        <f t="shared" si="0"/>
        <v>13.644060717998466</v>
      </c>
      <c r="AI18">
        <v>678.63988066023501</v>
      </c>
      <c r="AJ18" s="3">
        <v>7</v>
      </c>
      <c r="AL18">
        <f t="shared" si="4"/>
        <v>-6.5857593721810908</v>
      </c>
      <c r="AN18">
        <v>5.3200599999999998</v>
      </c>
      <c r="AO18">
        <v>415</v>
      </c>
      <c r="AP18">
        <v>2.4012100000000001E-2</v>
      </c>
      <c r="AQ18">
        <f t="shared" si="5"/>
        <v>17.282953177772871</v>
      </c>
      <c r="AR18" s="3">
        <f t="shared" si="6"/>
        <v>13145.372740732173</v>
      </c>
      <c r="AS18" s="3">
        <f t="shared" si="7"/>
        <v>14304.625227554399</v>
      </c>
      <c r="AT18">
        <f t="shared" si="8"/>
        <v>8.818711417974276</v>
      </c>
      <c r="AU18">
        <v>1</v>
      </c>
      <c r="AW18">
        <f t="shared" si="9"/>
        <v>34.273136296339132</v>
      </c>
    </row>
    <row r="19" spans="3:49" x14ac:dyDescent="0.25">
      <c r="C19" t="s">
        <v>15</v>
      </c>
      <c r="D19">
        <v>15000</v>
      </c>
      <c r="E19">
        <v>115</v>
      </c>
      <c r="F19">
        <v>4904.2526799999996</v>
      </c>
      <c r="I19" s="3">
        <v>300.53000000000003</v>
      </c>
      <c r="L19" s="3">
        <v>300.42</v>
      </c>
      <c r="N19" s="3">
        <v>389.87352672565203</v>
      </c>
      <c r="O19" s="3">
        <v>508.72585386267201</v>
      </c>
      <c r="P19" s="3">
        <v>9746.2547013969306</v>
      </c>
      <c r="Q19" s="3" t="s">
        <v>138</v>
      </c>
      <c r="R19" s="6">
        <v>72</v>
      </c>
      <c r="S19" s="3" t="s">
        <v>123</v>
      </c>
      <c r="T19" s="3">
        <v>30221.840810999998</v>
      </c>
      <c r="U19" s="14">
        <f t="shared" si="1"/>
        <v>30.221840811</v>
      </c>
      <c r="V19" s="6">
        <v>29</v>
      </c>
      <c r="W19" s="6">
        <v>31</v>
      </c>
      <c r="X19" s="6">
        <f t="shared" si="2"/>
        <v>60</v>
      </c>
      <c r="Y19" s="6" t="s">
        <v>246</v>
      </c>
      <c r="Z19" s="12">
        <v>13547.9</v>
      </c>
      <c r="AA19" s="6">
        <f t="shared" si="3"/>
        <v>8.1385851784920948</v>
      </c>
      <c r="AB19" s="6">
        <f t="shared" si="10"/>
        <v>9.680666666666669</v>
      </c>
      <c r="AC19">
        <f t="shared" si="11"/>
        <v>0.88686860592316619</v>
      </c>
      <c r="AD19" s="3">
        <f t="shared" si="0"/>
        <v>30.484841619075748</v>
      </c>
      <c r="AI19">
        <v>451.66907158087798</v>
      </c>
      <c r="AJ19" s="3">
        <v>18</v>
      </c>
      <c r="AL19">
        <f t="shared" si="4"/>
        <v>12.632430660370593</v>
      </c>
      <c r="AN19">
        <v>5.2137700000000002</v>
      </c>
      <c r="AO19">
        <v>556</v>
      </c>
      <c r="AP19">
        <v>4.0677100000000001E-2</v>
      </c>
      <c r="AQ19">
        <f t="shared" si="5"/>
        <v>13.668624361127021</v>
      </c>
      <c r="AR19" s="3">
        <f t="shared" si="6"/>
        <v>9759.9233257580581</v>
      </c>
      <c r="AS19" s="3">
        <f t="shared" si="7"/>
        <v>14650.50738139693</v>
      </c>
      <c r="AT19">
        <f t="shared" si="8"/>
        <v>50.108836846410554</v>
      </c>
      <c r="AU19">
        <v>1</v>
      </c>
      <c r="AW19">
        <f t="shared" si="9"/>
        <v>34.933844494946278</v>
      </c>
    </row>
    <row r="20" spans="3:49" x14ac:dyDescent="0.25">
      <c r="C20" t="s">
        <v>16</v>
      </c>
      <c r="D20">
        <v>15000</v>
      </c>
      <c r="E20">
        <v>58</v>
      </c>
      <c r="F20">
        <v>2181.9993100000002</v>
      </c>
      <c r="H20" s="3">
        <v>290.61633498388699</v>
      </c>
      <c r="I20" s="3">
        <v>5.4899999999999993</v>
      </c>
      <c r="L20" s="3">
        <v>300.37</v>
      </c>
      <c r="N20" s="3">
        <v>272.44067235153301</v>
      </c>
      <c r="O20" s="3">
        <v>294.83160916670698</v>
      </c>
      <c r="P20" s="3">
        <v>9668.6502921349493</v>
      </c>
      <c r="Q20" s="3" t="s">
        <v>139</v>
      </c>
      <c r="R20" s="6">
        <v>29</v>
      </c>
      <c r="S20" s="3" t="s">
        <v>123</v>
      </c>
      <c r="T20" s="3">
        <v>10013.852922</v>
      </c>
      <c r="U20" s="14">
        <f t="shared" si="1"/>
        <v>10.013852922</v>
      </c>
      <c r="V20" s="6">
        <v>419</v>
      </c>
      <c r="W20" s="6">
        <v>0</v>
      </c>
      <c r="X20" s="6">
        <f t="shared" si="2"/>
        <v>419</v>
      </c>
      <c r="Y20" s="6" t="s">
        <v>247</v>
      </c>
      <c r="Z20" s="12">
        <v>13776.8</v>
      </c>
      <c r="AA20" s="6">
        <f t="shared" si="3"/>
        <v>-13.981116063708923</v>
      </c>
      <c r="AB20" s="6">
        <f t="shared" si="10"/>
        <v>8.1546666666666709</v>
      </c>
      <c r="AC20">
        <f t="shared" si="11"/>
        <v>1.1992160580502012</v>
      </c>
      <c r="AD20" s="3">
        <f t="shared" si="0"/>
        <v>8.2186468789368998</v>
      </c>
      <c r="AE20" s="3">
        <f>(H20-N20)*100/N20</f>
        <v>6.6714204143872218</v>
      </c>
      <c r="AF20" s="3">
        <f>(O20-H20)/H20*100</f>
        <v>1.4504601687491891</v>
      </c>
      <c r="AG20" s="3">
        <f>((T20/1000)-(I20))</f>
        <v>4.5238529220000006</v>
      </c>
      <c r="AI20">
        <v>303.44591940797801</v>
      </c>
      <c r="AJ20" s="3">
        <v>2</v>
      </c>
      <c r="AL20">
        <f t="shared" si="4"/>
        <v>-2.8388288292284565</v>
      </c>
      <c r="AN20">
        <v>7.6543900000000002</v>
      </c>
      <c r="AO20">
        <v>278</v>
      </c>
      <c r="AP20">
        <v>2.01701E-2</v>
      </c>
      <c r="AQ20">
        <f t="shared" si="5"/>
        <v>13.782777477553408</v>
      </c>
      <c r="AR20" s="3">
        <f t="shared" si="6"/>
        <v>9682.4330696125035</v>
      </c>
      <c r="AS20" s="3">
        <f t="shared" si="7"/>
        <v>11850.649602134949</v>
      </c>
      <c r="AT20">
        <f t="shared" si="8"/>
        <v>22.393302560770692</v>
      </c>
      <c r="AU20">
        <v>1</v>
      </c>
      <c r="AW20">
        <f t="shared" si="9"/>
        <v>35.450446202583308</v>
      </c>
    </row>
    <row r="21" spans="3:49" x14ac:dyDescent="0.25">
      <c r="C21" t="s">
        <v>17</v>
      </c>
      <c r="D21">
        <v>15000</v>
      </c>
      <c r="E21">
        <v>91</v>
      </c>
      <c r="F21">
        <v>3890.0557699999999</v>
      </c>
      <c r="I21" s="3">
        <v>300.37</v>
      </c>
      <c r="L21" s="3">
        <v>300.65000000000003</v>
      </c>
      <c r="N21" s="3">
        <v>386.147743395075</v>
      </c>
      <c r="O21" s="3">
        <v>440.785476873015</v>
      </c>
      <c r="P21" s="3">
        <v>8996.9890069184003</v>
      </c>
      <c r="Q21" s="3" t="s">
        <v>140</v>
      </c>
      <c r="R21" s="6">
        <v>71</v>
      </c>
      <c r="S21" s="3" t="s">
        <v>123</v>
      </c>
      <c r="T21" s="3">
        <v>10330.844186</v>
      </c>
      <c r="U21" s="14">
        <f t="shared" si="1"/>
        <v>10.330844186</v>
      </c>
      <c r="V21" s="6">
        <v>65</v>
      </c>
      <c r="W21" s="6">
        <v>3</v>
      </c>
      <c r="X21" s="6">
        <f t="shared" si="2"/>
        <v>68</v>
      </c>
      <c r="Y21" s="6" t="s">
        <v>248</v>
      </c>
      <c r="Z21" s="12">
        <v>9631.18</v>
      </c>
      <c r="AA21" s="6">
        <f t="shared" si="3"/>
        <v>33.805460773429616</v>
      </c>
      <c r="AB21" s="6">
        <f t="shared" si="10"/>
        <v>35.792133333333332</v>
      </c>
      <c r="AC21">
        <f t="shared" si="11"/>
        <v>0.63811617704381518</v>
      </c>
      <c r="AD21" s="3">
        <f t="shared" si="0"/>
        <v>14.149437465969889</v>
      </c>
      <c r="AI21">
        <v>449.05089491487797</v>
      </c>
      <c r="AJ21" s="3">
        <v>8</v>
      </c>
      <c r="AL21">
        <f t="shared" si="4"/>
        <v>-1.8406417035266711</v>
      </c>
      <c r="AN21">
        <v>3.4138500000000001</v>
      </c>
      <c r="AO21">
        <v>486</v>
      </c>
      <c r="AP21">
        <v>5.01471E-2</v>
      </c>
      <c r="AQ21">
        <f t="shared" si="5"/>
        <v>9.6914876433532537</v>
      </c>
      <c r="AR21" s="3">
        <f t="shared" si="6"/>
        <v>9006.6804945617532</v>
      </c>
      <c r="AS21" s="3">
        <f t="shared" si="7"/>
        <v>12887.044776918399</v>
      </c>
      <c r="AT21">
        <f t="shared" si="8"/>
        <v>43.083179032492779</v>
      </c>
      <c r="AU21">
        <v>1</v>
      </c>
      <c r="AW21">
        <f t="shared" si="9"/>
        <v>39.955463369588315</v>
      </c>
    </row>
    <row r="22" spans="3:49" x14ac:dyDescent="0.25">
      <c r="C22" t="s">
        <v>18</v>
      </c>
      <c r="D22">
        <v>15000</v>
      </c>
      <c r="E22">
        <v>131</v>
      </c>
      <c r="F22">
        <v>981.63986999999997</v>
      </c>
      <c r="I22" s="3">
        <v>300.3</v>
      </c>
      <c r="L22" s="3">
        <v>300.52</v>
      </c>
      <c r="N22" s="3">
        <v>846.31916537796906</v>
      </c>
      <c r="O22" s="3">
        <v>948.72946838918699</v>
      </c>
      <c r="P22" s="3">
        <v>9777.1463554475395</v>
      </c>
      <c r="Q22" s="3" t="s">
        <v>141</v>
      </c>
      <c r="R22" s="6">
        <v>19</v>
      </c>
      <c r="S22" s="3" t="s">
        <v>123</v>
      </c>
      <c r="T22" s="3">
        <v>10059.788511999999</v>
      </c>
      <c r="U22" s="14">
        <f t="shared" si="1"/>
        <v>10.059788511999999</v>
      </c>
      <c r="V22" s="6">
        <v>149</v>
      </c>
      <c r="W22" s="6">
        <v>0</v>
      </c>
      <c r="X22" s="6">
        <f t="shared" si="2"/>
        <v>149</v>
      </c>
      <c r="Y22" s="6" t="s">
        <v>249</v>
      </c>
      <c r="Z22" s="12">
        <v>8024.72</v>
      </c>
      <c r="AA22" s="6">
        <f t="shared" si="3"/>
        <v>34.070549819153065</v>
      </c>
      <c r="AB22" s="6">
        <f t="shared" si="10"/>
        <v>46.501866666666665</v>
      </c>
      <c r="AC22">
        <f t="shared" si="11"/>
        <v>0.7203615322865452</v>
      </c>
      <c r="AD22" s="3">
        <f t="shared" si="0"/>
        <v>12.100671614293544</v>
      </c>
      <c r="AI22">
        <v>944.95958472546795</v>
      </c>
      <c r="AJ22" s="3">
        <v>22</v>
      </c>
      <c r="AL22">
        <f t="shared" si="4"/>
        <v>0.39894655016534686</v>
      </c>
      <c r="AN22">
        <v>7.7958299999999996</v>
      </c>
      <c r="AO22">
        <v>572</v>
      </c>
      <c r="AP22">
        <v>7.1246599999999993E-2</v>
      </c>
      <c r="AQ22">
        <f t="shared" si="5"/>
        <v>8.0284532875954806</v>
      </c>
      <c r="AR22" s="3">
        <f t="shared" si="6"/>
        <v>9785.1748087351352</v>
      </c>
      <c r="AS22" s="3">
        <f t="shared" si="7"/>
        <v>10758.78622544754</v>
      </c>
      <c r="AT22">
        <f t="shared" si="8"/>
        <v>9.9498622737252589</v>
      </c>
      <c r="AU22">
        <v>1</v>
      </c>
      <c r="AW22">
        <f t="shared" si="9"/>
        <v>34.765501275099098</v>
      </c>
    </row>
    <row r="23" spans="3:49" x14ac:dyDescent="0.25">
      <c r="C23" t="s">
        <v>19</v>
      </c>
      <c r="D23">
        <v>15000</v>
      </c>
      <c r="E23">
        <v>75</v>
      </c>
      <c r="F23">
        <v>5447.5209100000002</v>
      </c>
      <c r="I23" s="3">
        <v>300.33</v>
      </c>
      <c r="L23" s="3">
        <v>300.57</v>
      </c>
      <c r="N23" s="3">
        <v>258.893191314445</v>
      </c>
      <c r="O23" s="3">
        <v>368.01201176066201</v>
      </c>
      <c r="P23" s="3">
        <v>9058.8465260026005</v>
      </c>
      <c r="Q23" s="3" t="s">
        <v>129</v>
      </c>
      <c r="R23" s="6">
        <v>52</v>
      </c>
      <c r="S23" s="3" t="s">
        <v>123</v>
      </c>
      <c r="T23" s="3">
        <v>13608.248011</v>
      </c>
      <c r="U23" s="14">
        <f t="shared" si="1"/>
        <v>13.608248010999999</v>
      </c>
      <c r="V23" s="6">
        <v>71</v>
      </c>
      <c r="W23" s="6">
        <v>55</v>
      </c>
      <c r="X23" s="6">
        <f t="shared" si="2"/>
        <v>126</v>
      </c>
      <c r="Y23" s="6" t="s">
        <v>250</v>
      </c>
      <c r="Z23" s="12">
        <v>12577.5</v>
      </c>
      <c r="AA23" s="6">
        <f t="shared" si="3"/>
        <v>15.335857173544834</v>
      </c>
      <c r="AB23" s="6">
        <f t="shared" si="10"/>
        <v>16.150000000000002</v>
      </c>
      <c r="AC23">
        <f t="shared" si="11"/>
        <v>0.78707361577812796</v>
      </c>
      <c r="AD23" s="3">
        <f t="shared" si="0"/>
        <v>42.148200148564001</v>
      </c>
      <c r="AI23">
        <v>292.50354586260897</v>
      </c>
      <c r="AJ23" s="3">
        <v>6</v>
      </c>
      <c r="AL23">
        <f t="shared" si="4"/>
        <v>25.814547196470539</v>
      </c>
      <c r="AN23">
        <v>9.5966000000000005</v>
      </c>
      <c r="AO23">
        <v>377</v>
      </c>
      <c r="AP23">
        <v>2.9873799999999999E-2</v>
      </c>
      <c r="AQ23">
        <f t="shared" si="5"/>
        <v>12.619753764167934</v>
      </c>
      <c r="AR23" s="3">
        <f t="shared" si="6"/>
        <v>9071.4662797667679</v>
      </c>
      <c r="AS23" s="3">
        <f t="shared" si="7"/>
        <v>14506.367436002602</v>
      </c>
      <c r="AT23">
        <f t="shared" si="8"/>
        <v>59.912047166597276</v>
      </c>
      <c r="AU23">
        <v>1</v>
      </c>
      <c r="AW23">
        <f t="shared" si="9"/>
        <v>39.523558134888212</v>
      </c>
    </row>
    <row r="24" spans="3:49" x14ac:dyDescent="0.25">
      <c r="C24" t="s">
        <v>20</v>
      </c>
      <c r="D24">
        <v>15000</v>
      </c>
      <c r="E24">
        <v>239</v>
      </c>
      <c r="F24">
        <v>2256.7116999999998</v>
      </c>
      <c r="I24" s="3">
        <v>300.95999999999998</v>
      </c>
      <c r="L24" s="3">
        <v>300.53000000000003</v>
      </c>
      <c r="N24" s="3">
        <v>1118.97674957355</v>
      </c>
      <c r="O24" s="3">
        <v>1267.92130981679</v>
      </c>
      <c r="P24" s="3">
        <v>11548.0602402285</v>
      </c>
      <c r="Q24" s="3" t="s">
        <v>142</v>
      </c>
      <c r="R24" s="6">
        <v>20</v>
      </c>
      <c r="S24" s="3" t="s">
        <v>123</v>
      </c>
      <c r="T24" s="3">
        <v>99973.383025999996</v>
      </c>
      <c r="U24" s="14">
        <f t="shared" si="1"/>
        <v>99.973383025999993</v>
      </c>
      <c r="V24" s="6">
        <v>43</v>
      </c>
      <c r="W24" s="6">
        <v>17</v>
      </c>
      <c r="X24" s="6">
        <f t="shared" si="2"/>
        <v>60</v>
      </c>
      <c r="Y24" s="6" t="s">
        <v>251</v>
      </c>
      <c r="Z24" s="12"/>
      <c r="AA24" s="6"/>
      <c r="AB24" s="6"/>
      <c r="AC24">
        <f t="shared" si="11"/>
        <v>-0.19541911395115363</v>
      </c>
      <c r="AD24" s="3">
        <f t="shared" si="0"/>
        <v>13.310782400081484</v>
      </c>
      <c r="AI24">
        <v>1270.9523942993601</v>
      </c>
      <c r="AJ24" s="3">
        <v>244</v>
      </c>
      <c r="AL24">
        <f t="shared" si="4"/>
        <v>-0.23848922242607468</v>
      </c>
      <c r="AQ24">
        <f t="shared" si="5"/>
        <v>0</v>
      </c>
      <c r="AR24" s="3">
        <v>0</v>
      </c>
      <c r="AS24" s="3">
        <v>0</v>
      </c>
      <c r="AT24">
        <f t="shared" si="8"/>
        <v>0</v>
      </c>
      <c r="AU24">
        <v>0</v>
      </c>
      <c r="AW24">
        <v>0</v>
      </c>
    </row>
    <row r="25" spans="3:49" x14ac:dyDescent="0.25">
      <c r="C25" t="s">
        <v>21</v>
      </c>
      <c r="D25">
        <v>15000</v>
      </c>
      <c r="E25">
        <v>97</v>
      </c>
      <c r="F25">
        <v>749.29495999999995</v>
      </c>
      <c r="I25" s="3">
        <v>300.28000000000003</v>
      </c>
      <c r="L25" s="3">
        <v>300.54000000000002</v>
      </c>
      <c r="N25" s="3">
        <v>453.86892162637099</v>
      </c>
      <c r="O25" s="3">
        <v>511.06360905407701</v>
      </c>
      <c r="P25" s="3">
        <v>13008.530146196999</v>
      </c>
      <c r="Q25" s="3" t="s">
        <v>143</v>
      </c>
      <c r="R25" s="6">
        <v>17</v>
      </c>
      <c r="S25" s="3" t="s">
        <v>123</v>
      </c>
      <c r="T25" s="3">
        <v>10058.705286</v>
      </c>
      <c r="U25" s="14">
        <f t="shared" si="1"/>
        <v>10.058705286</v>
      </c>
      <c r="V25" s="6">
        <v>195</v>
      </c>
      <c r="W25" s="6">
        <v>0</v>
      </c>
      <c r="X25" s="6">
        <f t="shared" si="2"/>
        <v>195</v>
      </c>
      <c r="Y25" s="6" t="s">
        <v>252</v>
      </c>
      <c r="Z25" s="12">
        <v>14070.5</v>
      </c>
      <c r="AA25" s="6">
        <f t="shared" si="3"/>
        <v>-2.2222017256174365</v>
      </c>
      <c r="AB25" s="6">
        <f t="shared" si="10"/>
        <v>6.1966666666666672</v>
      </c>
      <c r="AC25">
        <f t="shared" si="11"/>
        <v>1.0240361432297875</v>
      </c>
      <c r="AD25" s="3">
        <f t="shared" si="0"/>
        <v>12.601587088791508</v>
      </c>
      <c r="AI25">
        <v>526.85336687841402</v>
      </c>
      <c r="AJ25" s="3">
        <v>5</v>
      </c>
      <c r="AL25">
        <f t="shared" si="4"/>
        <v>-2.9969928668940136</v>
      </c>
      <c r="AN25">
        <v>7.9405299999999999</v>
      </c>
      <c r="AO25">
        <v>435</v>
      </c>
      <c r="AP25">
        <v>3.08977E-2</v>
      </c>
      <c r="AQ25">
        <f t="shared" si="5"/>
        <v>14.078717833366237</v>
      </c>
      <c r="AR25" s="3">
        <f t="shared" si="6"/>
        <v>13022.608864030366</v>
      </c>
      <c r="AS25" s="3">
        <f t="shared" si="7"/>
        <v>13757.825106196999</v>
      </c>
      <c r="AT25">
        <f t="shared" si="8"/>
        <v>5.6456908891533013</v>
      </c>
      <c r="AU25">
        <v>1</v>
      </c>
      <c r="AW25">
        <f t="shared" si="9"/>
        <v>13.182607573130893</v>
      </c>
    </row>
    <row r="26" spans="3:49" x14ac:dyDescent="0.25">
      <c r="C26" t="s">
        <v>22</v>
      </c>
      <c r="D26">
        <v>15000</v>
      </c>
      <c r="E26">
        <v>156</v>
      </c>
      <c r="F26">
        <v>1225.7307699999999</v>
      </c>
      <c r="I26" s="3">
        <v>300.64</v>
      </c>
      <c r="L26" s="3">
        <v>300.18</v>
      </c>
      <c r="N26" s="3">
        <v>511.04332102958898</v>
      </c>
      <c r="O26" s="3">
        <v>587.60014857768294</v>
      </c>
      <c r="P26" s="3">
        <v>10558.0363877624</v>
      </c>
      <c r="Q26" s="3" t="s">
        <v>144</v>
      </c>
      <c r="R26" s="6">
        <v>56</v>
      </c>
      <c r="S26" s="3" t="s">
        <v>123</v>
      </c>
      <c r="T26" s="3">
        <v>48960.013141999902</v>
      </c>
      <c r="U26" s="14">
        <f t="shared" si="1"/>
        <v>48.960013141999902</v>
      </c>
      <c r="V26" s="6">
        <v>60</v>
      </c>
      <c r="W26" s="6">
        <v>0</v>
      </c>
      <c r="X26" s="6">
        <f t="shared" si="2"/>
        <v>60</v>
      </c>
      <c r="Y26" s="6" t="s">
        <v>253</v>
      </c>
      <c r="Z26" s="12"/>
      <c r="AA26" s="6"/>
      <c r="AB26" s="6"/>
      <c r="AC26">
        <f t="shared" si="11"/>
        <v>-0.11609457715269089</v>
      </c>
      <c r="AD26" s="3">
        <f t="shared" si="0"/>
        <v>14.980496642409182</v>
      </c>
      <c r="AI26">
        <v>558.93528545083996</v>
      </c>
      <c r="AJ26" s="3">
        <v>49</v>
      </c>
      <c r="AL26">
        <f t="shared" si="4"/>
        <v>5.1284762069944767</v>
      </c>
      <c r="AQ26">
        <f t="shared" si="5"/>
        <v>0</v>
      </c>
      <c r="AR26" s="3">
        <v>0</v>
      </c>
      <c r="AS26" s="3">
        <v>0</v>
      </c>
      <c r="AT26">
        <f t="shared" si="8"/>
        <v>0</v>
      </c>
      <c r="AU26">
        <v>0</v>
      </c>
      <c r="AW26">
        <v>0</v>
      </c>
    </row>
    <row r="27" spans="3:49" x14ac:dyDescent="0.25">
      <c r="C27" t="s">
        <v>23</v>
      </c>
      <c r="D27">
        <v>15000</v>
      </c>
      <c r="E27">
        <v>186</v>
      </c>
      <c r="F27">
        <v>1590.7213300000001</v>
      </c>
      <c r="I27" s="3">
        <v>300.52</v>
      </c>
      <c r="L27" s="3">
        <v>300.15000000000003</v>
      </c>
      <c r="N27" s="3">
        <v>684.79510778172403</v>
      </c>
      <c r="O27" s="3">
        <v>786.49174967935801</v>
      </c>
      <c r="P27" s="3">
        <v>12788.6606552598</v>
      </c>
      <c r="Q27" s="3" t="s">
        <v>145</v>
      </c>
      <c r="R27" s="6">
        <v>78</v>
      </c>
      <c r="S27" s="3" t="s">
        <v>123</v>
      </c>
      <c r="T27" s="3">
        <v>47251.372661000001</v>
      </c>
      <c r="U27" s="14">
        <f t="shared" si="1"/>
        <v>47.251372660999998</v>
      </c>
      <c r="V27" s="6">
        <v>52</v>
      </c>
      <c r="W27" s="6">
        <v>8</v>
      </c>
      <c r="X27" s="6">
        <f t="shared" si="2"/>
        <v>60</v>
      </c>
      <c r="Y27" s="6" t="s">
        <v>254</v>
      </c>
      <c r="Z27" s="12"/>
      <c r="AA27" s="6"/>
      <c r="AB27" s="6"/>
      <c r="AC27">
        <f t="shared" si="11"/>
        <v>-0.12438529513610624</v>
      </c>
      <c r="AD27" s="3">
        <f t="shared" si="0"/>
        <v>14.85066711809066</v>
      </c>
      <c r="AI27">
        <v>756.60177506475702</v>
      </c>
      <c r="AJ27" s="3">
        <v>25</v>
      </c>
      <c r="AL27">
        <f t="shared" si="4"/>
        <v>3.9505557083900213</v>
      </c>
      <c r="AQ27">
        <f t="shared" si="5"/>
        <v>0</v>
      </c>
      <c r="AR27" s="3">
        <v>0</v>
      </c>
      <c r="AS27" s="3">
        <v>0</v>
      </c>
      <c r="AT27">
        <f t="shared" si="8"/>
        <v>0</v>
      </c>
      <c r="AU27">
        <v>0</v>
      </c>
      <c r="AW27">
        <v>0</v>
      </c>
    </row>
    <row r="28" spans="3:49" x14ac:dyDescent="0.25">
      <c r="C28" t="s">
        <v>24</v>
      </c>
      <c r="D28">
        <v>15000</v>
      </c>
      <c r="E28">
        <v>134</v>
      </c>
      <c r="F28">
        <v>11004.15322</v>
      </c>
      <c r="I28" s="3">
        <v>300.37999999999994</v>
      </c>
      <c r="L28" s="3">
        <v>300.58999999999997</v>
      </c>
      <c r="N28" s="3">
        <v>797.55609772385696</v>
      </c>
      <c r="O28" s="3">
        <v>916.85435231946599</v>
      </c>
      <c r="P28" s="3">
        <v>3773.19284235343</v>
      </c>
      <c r="Q28" s="3" t="s">
        <v>146</v>
      </c>
      <c r="R28" s="6">
        <v>103</v>
      </c>
      <c r="S28" s="3" t="s">
        <v>123</v>
      </c>
      <c r="T28" s="3">
        <v>93280.539953</v>
      </c>
      <c r="U28" s="14">
        <f t="shared" si="1"/>
        <v>93.280539953000002</v>
      </c>
      <c r="V28" s="6">
        <v>25</v>
      </c>
      <c r="W28" s="6">
        <v>319</v>
      </c>
      <c r="X28" s="6">
        <f t="shared" si="2"/>
        <v>344</v>
      </c>
      <c r="Y28" s="6" t="s">
        <v>255</v>
      </c>
      <c r="Z28" s="13">
        <v>17519.8</v>
      </c>
      <c r="AA28" s="6">
        <f t="shared" si="3"/>
        <v>-15.653454592213206</v>
      </c>
      <c r="AB28" s="6">
        <f t="shared" si="10"/>
        <v>-16.798666666666662</v>
      </c>
      <c r="AC28">
        <f t="shared" si="11"/>
        <v>1.7268258083347883</v>
      </c>
      <c r="AD28" s="3">
        <f t="shared" si="0"/>
        <v>14.95797661582351</v>
      </c>
      <c r="AI28">
        <v>915.34108726679005</v>
      </c>
      <c r="AJ28" s="3">
        <v>16</v>
      </c>
      <c r="AL28">
        <f t="shared" si="4"/>
        <v>0.16532253099164873</v>
      </c>
      <c r="AN28">
        <v>4.9188900000000002E-4</v>
      </c>
      <c r="AO28">
        <v>647</v>
      </c>
      <c r="AP28">
        <v>3.6746599999999997E-2</v>
      </c>
      <c r="AQ28">
        <f t="shared" si="5"/>
        <v>17.607071130390295</v>
      </c>
      <c r="AR28" s="3">
        <f t="shared" si="6"/>
        <v>3790.7999134838201</v>
      </c>
      <c r="AS28" s="3">
        <f t="shared" si="7"/>
        <v>14777.34606235343</v>
      </c>
      <c r="AT28">
        <f t="shared" si="8"/>
        <v>289.82131475181859</v>
      </c>
      <c r="AU28">
        <v>1</v>
      </c>
      <c r="AW28">
        <f t="shared" si="9"/>
        <v>74.728000576774534</v>
      </c>
    </row>
    <row r="29" spans="3:49" x14ac:dyDescent="0.25">
      <c r="C29" t="s">
        <v>25</v>
      </c>
      <c r="D29">
        <v>100000</v>
      </c>
      <c r="E29">
        <v>24</v>
      </c>
      <c r="F29">
        <v>4856.7259899999999</v>
      </c>
      <c r="H29" s="3">
        <v>124.328767586045</v>
      </c>
      <c r="I29" s="3">
        <v>0.51</v>
      </c>
      <c r="K29" s="3">
        <v>251.12649999999999</v>
      </c>
      <c r="L29" s="3">
        <v>1.33</v>
      </c>
      <c r="N29" s="3">
        <v>107.289452999056</v>
      </c>
      <c r="O29" s="3">
        <v>124.32297101941199</v>
      </c>
      <c r="P29" s="3">
        <v>2511.2649999999699</v>
      </c>
      <c r="Q29" s="3" t="s">
        <v>147</v>
      </c>
      <c r="R29" s="6">
        <v>16</v>
      </c>
      <c r="S29" s="3" t="s">
        <v>123</v>
      </c>
      <c r="T29" s="3">
        <v>10000.976892000001</v>
      </c>
      <c r="U29" s="14">
        <f t="shared" si="1"/>
        <v>10.000976892000001</v>
      </c>
      <c r="V29" s="6">
        <v>9056</v>
      </c>
      <c r="W29" s="6">
        <v>0</v>
      </c>
      <c r="X29" s="6">
        <f t="shared" si="2"/>
        <v>9056</v>
      </c>
      <c r="Y29" s="6" t="s">
        <v>256</v>
      </c>
      <c r="Z29" s="12">
        <v>4650.3599999999997</v>
      </c>
      <c r="AA29" s="6">
        <f t="shared" si="3"/>
        <v>58.439152882786914</v>
      </c>
      <c r="AB29" s="6">
        <f t="shared" si="10"/>
        <v>95.349640000000008</v>
      </c>
      <c r="AC29">
        <f t="shared" si="11"/>
        <v>-8.2176110446329928E-2</v>
      </c>
      <c r="AD29" s="3">
        <f t="shared" si="0"/>
        <v>15.876227852989306</v>
      </c>
      <c r="AE29" s="3">
        <f>(H29-N29)*100/N29</f>
        <v>15.881630589671223</v>
      </c>
      <c r="AF29" s="3">
        <f>(O29-H29)/H29*100</f>
        <v>-4.6622891431763172E-3</v>
      </c>
      <c r="AG29" s="3">
        <f>((T29/1000)-(I29))</f>
        <v>9.4909768920000008</v>
      </c>
      <c r="AI29">
        <v>175.517410748457</v>
      </c>
      <c r="AJ29" s="3">
        <v>0</v>
      </c>
      <c r="AL29">
        <f t="shared" si="4"/>
        <v>-29.167727298811613</v>
      </c>
      <c r="AN29">
        <v>8.0172100000000004</v>
      </c>
      <c r="AO29">
        <v>54</v>
      </c>
      <c r="AP29">
        <v>1.19071E-2</v>
      </c>
      <c r="AQ29">
        <f t="shared" si="5"/>
        <v>4.5351093045325896</v>
      </c>
      <c r="AR29" s="3">
        <f t="shared" si="6"/>
        <v>2515.8001093045023</v>
      </c>
      <c r="AS29" s="3">
        <f t="shared" si="7"/>
        <v>7367.9909899999693</v>
      </c>
      <c r="AT29">
        <f t="shared" si="8"/>
        <v>192.86869663253432</v>
      </c>
      <c r="AU29">
        <v>1</v>
      </c>
      <c r="AW29">
        <f t="shared" si="9"/>
        <v>97.484199890695493</v>
      </c>
    </row>
    <row r="30" spans="3:49" x14ac:dyDescent="0.25">
      <c r="C30" t="s">
        <v>26</v>
      </c>
      <c r="D30">
        <v>100000</v>
      </c>
      <c r="E30">
        <v>48</v>
      </c>
      <c r="F30">
        <v>21279.014149999999</v>
      </c>
      <c r="H30" s="3">
        <v>204.21239203643</v>
      </c>
      <c r="I30" s="3">
        <v>2.5599999999999996</v>
      </c>
      <c r="K30" s="3">
        <v>2871.4917500000001</v>
      </c>
      <c r="L30" s="3">
        <v>205.58</v>
      </c>
      <c r="N30" s="3">
        <v>199.34933252473999</v>
      </c>
      <c r="O30" s="3">
        <v>204.37995103645</v>
      </c>
      <c r="P30" s="3">
        <v>17016.773640670101</v>
      </c>
      <c r="Q30" s="3" t="s">
        <v>148</v>
      </c>
      <c r="R30" s="6">
        <v>28</v>
      </c>
      <c r="S30" s="3" t="s">
        <v>123</v>
      </c>
      <c r="T30" s="3">
        <v>10014.407138</v>
      </c>
      <c r="U30" s="14">
        <f t="shared" si="1"/>
        <v>10.014407138000001</v>
      </c>
      <c r="V30" s="6">
        <v>1089</v>
      </c>
      <c r="W30" s="6">
        <v>1</v>
      </c>
      <c r="X30" s="6">
        <f t="shared" si="2"/>
        <v>1090</v>
      </c>
      <c r="Y30" s="6" t="s">
        <v>257</v>
      </c>
      <c r="Z30" s="12">
        <v>41707.699999999997</v>
      </c>
      <c r="AA30" s="6">
        <f t="shared" si="3"/>
        <v>-8.1805331133816868</v>
      </c>
      <c r="AB30" s="6">
        <f t="shared" si="10"/>
        <v>58.292300000000012</v>
      </c>
      <c r="AC30">
        <f t="shared" si="11"/>
        <v>1.2005028850578012</v>
      </c>
      <c r="AD30" s="3">
        <f t="shared" si="0"/>
        <v>2.5235191149113501</v>
      </c>
      <c r="AE30" s="3">
        <f>(H30-N30)*100/N30</f>
        <v>2.4394661622889995</v>
      </c>
      <c r="AF30" s="3">
        <f>(O30-H30)/H30*100</f>
        <v>8.2051337996227228E-2</v>
      </c>
      <c r="AG30" s="3">
        <f>((T30/1000)-(I30))</f>
        <v>7.4544071380000014</v>
      </c>
      <c r="AI30">
        <v>257.21974638709003</v>
      </c>
      <c r="AJ30" s="3">
        <v>1</v>
      </c>
      <c r="AL30">
        <f t="shared" si="4"/>
        <v>-20.542666763663401</v>
      </c>
      <c r="AN30">
        <v>32.720599999999997</v>
      </c>
      <c r="AO30">
        <v>236</v>
      </c>
      <c r="AP30">
        <v>7.3970599999999996E-3</v>
      </c>
      <c r="AQ30">
        <f t="shared" si="5"/>
        <v>31.904567490327238</v>
      </c>
      <c r="AR30" s="3">
        <f t="shared" si="6"/>
        <v>17048.678208160429</v>
      </c>
      <c r="AS30" s="3">
        <f t="shared" si="7"/>
        <v>38295.787790670103</v>
      </c>
      <c r="AT30">
        <f t="shared" si="8"/>
        <v>124.62614006251609</v>
      </c>
      <c r="AU30">
        <v>1</v>
      </c>
      <c r="AW30">
        <f t="shared" si="9"/>
        <v>82.951321791839575</v>
      </c>
    </row>
    <row r="31" spans="3:49" x14ac:dyDescent="0.25">
      <c r="C31" t="s">
        <v>27</v>
      </c>
      <c r="D31">
        <v>15000</v>
      </c>
      <c r="E31">
        <v>56</v>
      </c>
      <c r="F31">
        <v>414.82078000000001</v>
      </c>
      <c r="H31" s="3">
        <v>205.249231182274</v>
      </c>
      <c r="I31" s="3">
        <v>3.5</v>
      </c>
      <c r="K31" s="3">
        <v>94.199250000000006</v>
      </c>
      <c r="L31" s="3">
        <v>9.18</v>
      </c>
      <c r="N31" s="3">
        <v>200.45368570986099</v>
      </c>
      <c r="O31" s="3">
        <v>205.257730294216</v>
      </c>
      <c r="P31" s="3">
        <v>1465.26566300472</v>
      </c>
      <c r="Q31" s="3" t="s">
        <v>149</v>
      </c>
      <c r="R31" s="6">
        <v>41</v>
      </c>
      <c r="S31" s="3" t="s">
        <v>123</v>
      </c>
      <c r="T31" s="3">
        <v>10017.540293</v>
      </c>
      <c r="U31" s="14">
        <f t="shared" si="1"/>
        <v>10.017540293</v>
      </c>
      <c r="V31" s="6">
        <v>368</v>
      </c>
      <c r="W31" s="6">
        <v>0</v>
      </c>
      <c r="X31" s="6">
        <f t="shared" si="2"/>
        <v>368</v>
      </c>
      <c r="Y31" s="6" t="s">
        <v>258</v>
      </c>
      <c r="Z31" s="12">
        <v>2005.23</v>
      </c>
      <c r="AA31" s="6">
        <f t="shared" si="3"/>
        <v>-6.240858006078108</v>
      </c>
      <c r="AB31" s="6">
        <f t="shared" si="10"/>
        <v>86.631799999999998</v>
      </c>
      <c r="AC31">
        <f t="shared" si="11"/>
        <v>1.0854067355530987</v>
      </c>
      <c r="AD31" s="3">
        <f t="shared" si="0"/>
        <v>2.3965858085086258</v>
      </c>
      <c r="AE31" s="3">
        <f>(H31-N31)*100/N31</f>
        <v>2.3923458705339744</v>
      </c>
      <c r="AF31" s="3">
        <f>(O31-H31)/H31*100</f>
        <v>4.140873947758323E-3</v>
      </c>
      <c r="AG31" s="3">
        <f>((T31/1000)-(I31))</f>
        <v>6.5175402929999997</v>
      </c>
      <c r="AI31">
        <v>216.880009630487</v>
      </c>
      <c r="AJ31" s="3">
        <v>2</v>
      </c>
      <c r="AL31">
        <f t="shared" si="4"/>
        <v>-5.3588522778437016</v>
      </c>
      <c r="AN31">
        <v>8.7526799999999998</v>
      </c>
      <c r="AO31">
        <v>303</v>
      </c>
      <c r="AP31">
        <v>0.15065700000000001</v>
      </c>
      <c r="AQ31">
        <f t="shared" si="5"/>
        <v>2.0111909834923036</v>
      </c>
      <c r="AR31" s="3">
        <f t="shared" si="6"/>
        <v>1467.2768539882122</v>
      </c>
      <c r="AS31" s="3">
        <f t="shared" si="7"/>
        <v>1880.08644300472</v>
      </c>
      <c r="AT31">
        <f t="shared" si="8"/>
        <v>28.134403394591008</v>
      </c>
      <c r="AU31">
        <v>1</v>
      </c>
      <c r="AW31">
        <f t="shared" si="9"/>
        <v>90.218154306745248</v>
      </c>
    </row>
    <row r="32" spans="3:49" x14ac:dyDescent="0.25">
      <c r="C32" t="s">
        <v>28</v>
      </c>
      <c r="D32">
        <v>15000</v>
      </c>
      <c r="E32">
        <v>62</v>
      </c>
      <c r="F32">
        <v>2195.2264100000002</v>
      </c>
      <c r="I32" s="3">
        <v>300.33</v>
      </c>
      <c r="L32" s="3">
        <v>300.37</v>
      </c>
      <c r="N32" s="3">
        <v>351.20945468808702</v>
      </c>
      <c r="O32" s="3">
        <v>390.87216187666002</v>
      </c>
      <c r="P32" s="3">
        <v>11853.997807444101</v>
      </c>
      <c r="Q32" s="3" t="s">
        <v>150</v>
      </c>
      <c r="R32" s="6">
        <v>38</v>
      </c>
      <c r="S32" s="3" t="s">
        <v>123</v>
      </c>
      <c r="T32" s="3">
        <v>11386.722355</v>
      </c>
      <c r="U32" s="14">
        <f t="shared" si="1"/>
        <v>11.386722355</v>
      </c>
      <c r="V32" s="6">
        <v>491</v>
      </c>
      <c r="W32" s="6">
        <v>129</v>
      </c>
      <c r="X32" s="6">
        <f t="shared" si="2"/>
        <v>620</v>
      </c>
      <c r="Y32" s="6" t="s">
        <v>259</v>
      </c>
      <c r="Z32" s="12">
        <v>13304.2</v>
      </c>
      <c r="AA32" s="6">
        <f t="shared" si="3"/>
        <v>5.599917450460012</v>
      </c>
      <c r="AB32" s="6">
        <f t="shared" si="10"/>
        <v>11.305333333333328</v>
      </c>
      <c r="AC32">
        <f t="shared" si="11"/>
        <v>0.93714996159555242</v>
      </c>
      <c r="AD32" s="3">
        <f t="shared" si="0"/>
        <v>11.293177521031682</v>
      </c>
      <c r="AI32">
        <v>403.57837446448099</v>
      </c>
      <c r="AJ32" s="3">
        <v>2</v>
      </c>
      <c r="AL32">
        <f t="shared" si="4"/>
        <v>-3.1483878700589907</v>
      </c>
      <c r="AN32">
        <v>3.5649799999999998</v>
      </c>
      <c r="AO32">
        <v>280</v>
      </c>
      <c r="AP32">
        <v>2.1072400000000002E-2</v>
      </c>
      <c r="AQ32">
        <f t="shared" si="5"/>
        <v>13.28752301588808</v>
      </c>
      <c r="AR32" s="3">
        <f t="shared" si="6"/>
        <v>11867.285330459988</v>
      </c>
      <c r="AS32" s="3">
        <f t="shared" si="7"/>
        <v>14049.224217444102</v>
      </c>
      <c r="AT32">
        <f t="shared" si="8"/>
        <v>18.386166896852888</v>
      </c>
      <c r="AU32">
        <v>1</v>
      </c>
      <c r="AW32">
        <f t="shared" si="9"/>
        <v>20.884764463600078</v>
      </c>
    </row>
    <row r="33" spans="3:49" x14ac:dyDescent="0.25">
      <c r="C33" t="s">
        <v>29</v>
      </c>
      <c r="D33">
        <v>15000</v>
      </c>
      <c r="E33">
        <v>56</v>
      </c>
      <c r="F33">
        <v>471.02368999999999</v>
      </c>
      <c r="H33" s="3">
        <v>326.70285457988302</v>
      </c>
      <c r="I33" s="3">
        <v>7</v>
      </c>
      <c r="K33" s="3">
        <v>34.754750000000001</v>
      </c>
      <c r="L33" s="3">
        <v>12.94</v>
      </c>
      <c r="N33" s="3">
        <v>305.85897430134202</v>
      </c>
      <c r="O33" s="3">
        <v>330.87736249077898</v>
      </c>
      <c r="P33" s="3">
        <v>5338.08127634427</v>
      </c>
      <c r="Q33" s="3" t="s">
        <v>151</v>
      </c>
      <c r="R33" s="6">
        <v>25</v>
      </c>
      <c r="S33" s="3" t="s">
        <v>123</v>
      </c>
      <c r="T33" s="3">
        <v>10008.091698</v>
      </c>
      <c r="U33" s="14">
        <f t="shared" si="1"/>
        <v>10.008091697999999</v>
      </c>
      <c r="V33" s="6">
        <v>483</v>
      </c>
      <c r="W33" s="6">
        <v>0</v>
      </c>
      <c r="X33" s="6">
        <f t="shared" si="2"/>
        <v>483</v>
      </c>
      <c r="Y33" s="6" t="s">
        <v>260</v>
      </c>
      <c r="Z33" s="12">
        <v>8441.16</v>
      </c>
      <c r="AA33" s="6">
        <f t="shared" si="3"/>
        <v>-31.181200612898348</v>
      </c>
      <c r="AB33" s="6">
        <f t="shared" si="10"/>
        <v>43.7256</v>
      </c>
      <c r="AC33">
        <f t="shared" si="11"/>
        <v>1.4930713672944047</v>
      </c>
      <c r="AD33" s="3">
        <f t="shared" si="0"/>
        <v>8.1797136234387704</v>
      </c>
      <c r="AE33" s="3">
        <f>(H33-N33)*100/N33</f>
        <v>6.8148663370606073</v>
      </c>
      <c r="AF33" s="3">
        <f>(O33-H33)/H33*100</f>
        <v>1.2777690345754948</v>
      </c>
      <c r="AG33" s="3">
        <f>((T33/1000)-(I33))</f>
        <v>3.0080916979999994</v>
      </c>
      <c r="AI33">
        <v>339.43965802534802</v>
      </c>
      <c r="AJ33" s="3">
        <v>2</v>
      </c>
      <c r="AL33">
        <f t="shared" si="4"/>
        <v>-2.522479425173604</v>
      </c>
      <c r="AN33">
        <v>9.5482200000000006</v>
      </c>
      <c r="AO33">
        <v>302</v>
      </c>
      <c r="AP33">
        <v>3.5742000000000003E-2</v>
      </c>
      <c r="AQ33">
        <f t="shared" si="5"/>
        <v>8.4494432320519266</v>
      </c>
      <c r="AR33" s="3">
        <f t="shared" si="6"/>
        <v>5346.5307195763216</v>
      </c>
      <c r="AS33" s="3">
        <f t="shared" si="7"/>
        <v>5809.10496634427</v>
      </c>
      <c r="AT33">
        <f t="shared" si="8"/>
        <v>8.651858018401219</v>
      </c>
      <c r="AU33">
        <v>1</v>
      </c>
      <c r="AW33">
        <f t="shared" si="9"/>
        <v>64.356461869491184</v>
      </c>
    </row>
    <row r="34" spans="3:49" x14ac:dyDescent="0.25">
      <c r="C34" t="s">
        <v>30</v>
      </c>
      <c r="D34">
        <v>15000</v>
      </c>
      <c r="E34">
        <v>116</v>
      </c>
      <c r="F34">
        <v>4640.8708699999997</v>
      </c>
      <c r="I34" s="3">
        <v>300.57</v>
      </c>
      <c r="L34" s="3">
        <v>300.41000000000003</v>
      </c>
      <c r="N34" s="3">
        <v>282.51459847413798</v>
      </c>
      <c r="O34" s="3">
        <v>381.444222532906</v>
      </c>
      <c r="P34" s="3">
        <v>10258.4679487631</v>
      </c>
      <c r="Q34" s="3" t="s">
        <v>126</v>
      </c>
      <c r="R34" s="6">
        <v>91</v>
      </c>
      <c r="S34" s="3" t="s">
        <v>123</v>
      </c>
      <c r="T34" s="3">
        <v>35448.386412</v>
      </c>
      <c r="U34" s="14">
        <f t="shared" si="1"/>
        <v>35.448386411999998</v>
      </c>
      <c r="V34" s="6">
        <v>31</v>
      </c>
      <c r="W34" s="6">
        <v>29</v>
      </c>
      <c r="X34" s="6">
        <f t="shared" si="2"/>
        <v>60</v>
      </c>
      <c r="Y34" s="6" t="s">
        <v>261</v>
      </c>
      <c r="Z34" s="12">
        <v>12879</v>
      </c>
      <c r="AA34" s="6">
        <f t="shared" si="3"/>
        <v>15.687078334987955</v>
      </c>
      <c r="AB34" s="6">
        <f t="shared" si="10"/>
        <v>14.14</v>
      </c>
      <c r="AC34">
        <f t="shared" si="11"/>
        <v>0.80305647696577354</v>
      </c>
      <c r="AD34" s="3">
        <f t="shared" si="0"/>
        <v>35.017526383800039</v>
      </c>
      <c r="AI34">
        <v>321.329543347558</v>
      </c>
      <c r="AJ34" s="3">
        <v>16</v>
      </c>
      <c r="AL34">
        <f t="shared" si="4"/>
        <v>18.708108367218035</v>
      </c>
      <c r="AN34">
        <v>5.3752800000000001</v>
      </c>
      <c r="AO34">
        <v>535</v>
      </c>
      <c r="AP34">
        <v>4.1470899999999998E-2</v>
      </c>
      <c r="AQ34">
        <f t="shared" si="5"/>
        <v>12.900612236532123</v>
      </c>
      <c r="AR34" s="3">
        <f t="shared" si="6"/>
        <v>10271.368560999632</v>
      </c>
      <c r="AS34" s="3">
        <f t="shared" si="7"/>
        <v>14899.338818763099</v>
      </c>
      <c r="AT34">
        <f t="shared" si="8"/>
        <v>45.056997324931572</v>
      </c>
      <c r="AU34">
        <v>1</v>
      </c>
      <c r="AW34">
        <f t="shared" si="9"/>
        <v>31.524209593335787</v>
      </c>
    </row>
    <row r="35" spans="3:49" x14ac:dyDescent="0.25">
      <c r="C35" t="s">
        <v>31</v>
      </c>
      <c r="D35">
        <v>15000</v>
      </c>
      <c r="E35">
        <v>103</v>
      </c>
      <c r="F35">
        <v>4000.5514400000002</v>
      </c>
      <c r="H35" s="3">
        <v>477.15203982918899</v>
      </c>
      <c r="I35" s="3">
        <v>55.7</v>
      </c>
      <c r="K35" s="3">
        <v>58.750749999999996</v>
      </c>
      <c r="L35" s="3">
        <v>24.520000000000003</v>
      </c>
      <c r="N35" s="3">
        <v>441.050133749537</v>
      </c>
      <c r="O35" s="3">
        <v>484.36692536869998</v>
      </c>
      <c r="P35" s="3">
        <v>10449.426768668</v>
      </c>
      <c r="Q35" s="3" t="s">
        <v>152</v>
      </c>
      <c r="R35" s="6">
        <v>53</v>
      </c>
      <c r="S35" s="3" t="s">
        <v>123</v>
      </c>
      <c r="T35" s="3">
        <v>12449.048844000001</v>
      </c>
      <c r="U35" s="14">
        <f t="shared" si="1"/>
        <v>12.449048844</v>
      </c>
      <c r="V35" s="6">
        <v>130</v>
      </c>
      <c r="W35" s="6">
        <v>51</v>
      </c>
      <c r="X35" s="6">
        <f t="shared" si="2"/>
        <v>181</v>
      </c>
      <c r="Y35" s="6" t="s">
        <v>262</v>
      </c>
      <c r="Z35" s="12">
        <v>13119</v>
      </c>
      <c r="AA35" s="6">
        <f t="shared" si="3"/>
        <v>10.145424259989319</v>
      </c>
      <c r="AB35" s="6">
        <f t="shared" si="10"/>
        <v>12.540000000000001</v>
      </c>
      <c r="AC35">
        <f t="shared" si="11"/>
        <v>0.87262667722033715</v>
      </c>
      <c r="AD35" s="3">
        <f t="shared" si="0"/>
        <v>9.8212852246320086</v>
      </c>
      <c r="AE35" s="3">
        <f>(H35-N35)*100/N35</f>
        <v>8.1854427234237068</v>
      </c>
      <c r="AF35" s="3">
        <f>(O35-H35)/H35*100</f>
        <v>1.5120726597111005</v>
      </c>
      <c r="AG35" s="3">
        <f>((T35/1000)-(I35))</f>
        <v>-43.250951155999999</v>
      </c>
      <c r="AI35">
        <v>517.56900412117704</v>
      </c>
      <c r="AJ35" s="3">
        <v>5</v>
      </c>
      <c r="AL35">
        <f t="shared" si="4"/>
        <v>-6.4150052433788227</v>
      </c>
      <c r="AN35">
        <v>7.3968299999999996</v>
      </c>
      <c r="AO35">
        <v>535</v>
      </c>
      <c r="AP35">
        <v>4.0561899999999998E-2</v>
      </c>
      <c r="AQ35">
        <f t="shared" si="5"/>
        <v>13.189717444202564</v>
      </c>
      <c r="AR35" s="3">
        <f t="shared" si="6"/>
        <v>10462.616486112202</v>
      </c>
      <c r="AS35" s="3">
        <f t="shared" si="7"/>
        <v>14449.978208667999</v>
      </c>
      <c r="AT35">
        <f t="shared" si="8"/>
        <v>38.110559895304533</v>
      </c>
      <c r="AU35">
        <v>1</v>
      </c>
      <c r="AW35">
        <f t="shared" si="9"/>
        <v>30.249223425918654</v>
      </c>
    </row>
    <row r="36" spans="3:49" x14ac:dyDescent="0.25">
      <c r="C36" t="s">
        <v>32</v>
      </c>
      <c r="D36">
        <v>15000</v>
      </c>
      <c r="E36">
        <v>23</v>
      </c>
      <c r="F36">
        <v>450.22392000000002</v>
      </c>
      <c r="H36" s="3">
        <v>108.91847670472001</v>
      </c>
      <c r="I36" s="3">
        <v>0.43999999999999995</v>
      </c>
      <c r="K36" s="3">
        <v>88.262</v>
      </c>
      <c r="L36" s="3">
        <v>0.7400000000000001</v>
      </c>
      <c r="N36" s="3">
        <v>86.262013173113004</v>
      </c>
      <c r="O36" s="3">
        <v>108.91381619724901</v>
      </c>
      <c r="P36" s="3">
        <v>882.62424999999701</v>
      </c>
      <c r="Q36" s="3" t="s">
        <v>153</v>
      </c>
      <c r="R36" s="6">
        <v>19</v>
      </c>
      <c r="S36" s="3" t="s">
        <v>123</v>
      </c>
      <c r="T36" s="3">
        <v>10000.576733</v>
      </c>
      <c r="U36" s="14">
        <f t="shared" si="1"/>
        <v>10.000576732999999</v>
      </c>
      <c r="V36" s="6">
        <v>9808</v>
      </c>
      <c r="W36" s="6">
        <v>0</v>
      </c>
      <c r="X36" s="6">
        <f t="shared" si="2"/>
        <v>9808</v>
      </c>
      <c r="Y36" s="6" t="s">
        <v>263</v>
      </c>
      <c r="Z36" s="12">
        <v>1022.03</v>
      </c>
      <c r="AA36" s="6">
        <f t="shared" si="3"/>
        <v>30.411844075026867</v>
      </c>
      <c r="AB36" s="6">
        <f t="shared" si="10"/>
        <v>93.186466666666661</v>
      </c>
      <c r="AC36">
        <f t="shared" si="11"/>
        <v>0.64784768829997808</v>
      </c>
      <c r="AD36" s="3">
        <f t="shared" ref="AD36:AD67" si="12">(O36-N36)/N36*100</f>
        <v>26.259302549173913</v>
      </c>
      <c r="AE36" s="3">
        <f>(H36-N36)*100/N36</f>
        <v>26.264705283586856</v>
      </c>
      <c r="AF36" s="3">
        <f>(O36-H36)/H36*100</f>
        <v>-4.2788951994217408E-3</v>
      </c>
      <c r="AG36" s="3">
        <f>((T36/1000)-(I36))</f>
        <v>9.5605767329999995</v>
      </c>
      <c r="AI36">
        <v>139.61478954425601</v>
      </c>
      <c r="AJ36" s="3">
        <v>0</v>
      </c>
      <c r="AL36">
        <f t="shared" si="4"/>
        <v>-21.989771604587215</v>
      </c>
      <c r="AN36">
        <v>8.77027</v>
      </c>
      <c r="AO36">
        <v>67</v>
      </c>
      <c r="AP36">
        <v>6.4898899999999995E-2</v>
      </c>
      <c r="AQ36">
        <f t="shared" si="5"/>
        <v>1.0323749709163021</v>
      </c>
      <c r="AR36" s="3">
        <f t="shared" si="6"/>
        <v>883.6566249709133</v>
      </c>
      <c r="AS36" s="3">
        <f t="shared" si="7"/>
        <v>1332.848169999997</v>
      </c>
      <c r="AT36">
        <f t="shared" si="8"/>
        <v>50.833268527112487</v>
      </c>
      <c r="AU36">
        <v>1</v>
      </c>
      <c r="AW36">
        <f t="shared" si="9"/>
        <v>94.108955833527247</v>
      </c>
    </row>
    <row r="37" spans="3:49" x14ac:dyDescent="0.25">
      <c r="C37" t="s">
        <v>33</v>
      </c>
      <c r="D37">
        <v>200000</v>
      </c>
      <c r="E37">
        <v>118</v>
      </c>
      <c r="F37">
        <v>42070.176169999999</v>
      </c>
      <c r="I37" s="3">
        <v>300.42</v>
      </c>
      <c r="L37" s="3">
        <v>300.37</v>
      </c>
      <c r="N37" s="3">
        <v>655.46506610864299</v>
      </c>
      <c r="O37" s="3">
        <v>743.18177525189697</v>
      </c>
      <c r="P37" s="3">
        <v>154588.07027283299</v>
      </c>
      <c r="Q37" s="3" t="s">
        <v>154</v>
      </c>
      <c r="R37" s="6">
        <v>91</v>
      </c>
      <c r="S37" s="3" t="s">
        <v>123</v>
      </c>
      <c r="T37" s="3">
        <v>49725.497459999999</v>
      </c>
      <c r="U37" s="14">
        <f t="shared" si="1"/>
        <v>49.72549746</v>
      </c>
      <c r="V37" s="6">
        <v>16</v>
      </c>
      <c r="W37" s="6">
        <v>94</v>
      </c>
      <c r="X37" s="6">
        <f t="shared" si="2"/>
        <v>110</v>
      </c>
      <c r="Y37" s="6" t="s">
        <v>264</v>
      </c>
      <c r="Z37" s="12">
        <v>164326</v>
      </c>
      <c r="AA37" s="6">
        <f t="shared" si="3"/>
        <v>19.675673017558381</v>
      </c>
      <c r="AB37" s="6">
        <f t="shared" si="10"/>
        <v>17.837</v>
      </c>
      <c r="AC37">
        <f t="shared" si="11"/>
        <v>0.79084901968328025</v>
      </c>
      <c r="AD37" s="3">
        <f t="shared" si="12"/>
        <v>13.382362185067995</v>
      </c>
      <c r="AI37">
        <v>788.79906209747799</v>
      </c>
      <c r="AJ37" s="3">
        <v>21</v>
      </c>
      <c r="AL37">
        <f t="shared" si="4"/>
        <v>-5.7831314763839998</v>
      </c>
      <c r="AN37">
        <v>5.2087500000000002</v>
      </c>
      <c r="AO37">
        <v>518</v>
      </c>
      <c r="AP37">
        <v>3.1432500000000002E-3</v>
      </c>
      <c r="AQ37">
        <f t="shared" si="5"/>
        <v>164.79758212041676</v>
      </c>
      <c r="AR37" s="3">
        <f t="shared" si="6"/>
        <v>154752.86785495342</v>
      </c>
      <c r="AS37" s="3">
        <f t="shared" si="7"/>
        <v>196658.24644283298</v>
      </c>
      <c r="AT37">
        <f t="shared" si="8"/>
        <v>27.078902749095793</v>
      </c>
      <c r="AU37">
        <v>1</v>
      </c>
      <c r="AW37">
        <f t="shared" si="9"/>
        <v>22.623566072523285</v>
      </c>
    </row>
    <row r="38" spans="3:49" x14ac:dyDescent="0.25">
      <c r="C38" t="s">
        <v>34</v>
      </c>
      <c r="D38">
        <v>10000</v>
      </c>
      <c r="E38">
        <v>95</v>
      </c>
      <c r="F38">
        <v>1565.54153</v>
      </c>
      <c r="H38" s="3">
        <v>484.92240386869901</v>
      </c>
      <c r="I38" s="3">
        <v>138.60999999999999</v>
      </c>
      <c r="L38" s="3">
        <v>300.71999999999991</v>
      </c>
      <c r="N38" s="3">
        <v>451.62927858486501</v>
      </c>
      <c r="O38" s="3">
        <v>517.02185756204301</v>
      </c>
      <c r="P38" s="3">
        <v>7847.9771452775103</v>
      </c>
      <c r="Q38" s="3" t="s">
        <v>155</v>
      </c>
      <c r="R38" s="6">
        <v>46</v>
      </c>
      <c r="S38" s="3" t="s">
        <v>123</v>
      </c>
      <c r="T38" s="3">
        <v>12056.383432000001</v>
      </c>
      <c r="U38" s="14">
        <f t="shared" si="1"/>
        <v>12.056383432000001</v>
      </c>
      <c r="V38" s="6">
        <v>60</v>
      </c>
      <c r="W38" s="6">
        <v>0</v>
      </c>
      <c r="X38" s="6">
        <f t="shared" si="2"/>
        <v>60</v>
      </c>
      <c r="Y38" s="6" t="s">
        <v>265</v>
      </c>
      <c r="Z38" s="12">
        <v>9428.6299999999992</v>
      </c>
      <c r="AA38" s="6">
        <f t="shared" si="3"/>
        <v>-0.16027063022400256</v>
      </c>
      <c r="AB38" s="6">
        <f t="shared" si="10"/>
        <v>5.7137000000000073</v>
      </c>
      <c r="AC38">
        <f t="shared" si="11"/>
        <v>1.0019255056994631</v>
      </c>
      <c r="AD38" s="3">
        <f t="shared" si="12"/>
        <v>14.479260330968597</v>
      </c>
      <c r="AE38" s="3">
        <f>(H38-N38)*100/N38</f>
        <v>7.3717818712185057</v>
      </c>
      <c r="AF38" s="3">
        <f>(O38-H38)/H38*100</f>
        <v>6.6195031281820249</v>
      </c>
      <c r="AG38" s="3">
        <f>((T38/1000)-(I38))</f>
        <v>-126.55361656799998</v>
      </c>
      <c r="AI38">
        <v>529.81005665131102</v>
      </c>
      <c r="AJ38" s="3">
        <v>8</v>
      </c>
      <c r="AL38">
        <f t="shared" si="4"/>
        <v>-2.413732795125938</v>
      </c>
      <c r="AN38">
        <v>3.8203100000000001</v>
      </c>
      <c r="AO38">
        <v>475</v>
      </c>
      <c r="AP38">
        <v>5.04789E-2</v>
      </c>
      <c r="AQ38">
        <f t="shared" si="5"/>
        <v>9.4098722436503159</v>
      </c>
      <c r="AR38" s="3">
        <f t="shared" si="6"/>
        <v>7857.3870175211605</v>
      </c>
      <c r="AS38" s="3">
        <f t="shared" si="7"/>
        <v>9413.5186752775098</v>
      </c>
      <c r="AT38">
        <f t="shared" si="8"/>
        <v>19.804696577708807</v>
      </c>
      <c r="AU38">
        <v>1</v>
      </c>
      <c r="AW38">
        <f t="shared" si="9"/>
        <v>21.426129824788394</v>
      </c>
    </row>
    <row r="39" spans="3:49" x14ac:dyDescent="0.25">
      <c r="C39" t="s">
        <v>35</v>
      </c>
      <c r="D39">
        <v>10000</v>
      </c>
      <c r="E39">
        <v>77</v>
      </c>
      <c r="F39">
        <v>1250.3191400000001</v>
      </c>
      <c r="H39" s="3">
        <v>445.41527521263799</v>
      </c>
      <c r="I39" s="3">
        <v>181.67999999999998</v>
      </c>
      <c r="L39" s="3">
        <v>300.45999999999998</v>
      </c>
      <c r="N39" s="3">
        <v>413.55880634903502</v>
      </c>
      <c r="O39" s="3">
        <v>461.753930695713</v>
      </c>
      <c r="P39" s="3">
        <v>7293.7296022811697</v>
      </c>
      <c r="Q39" s="3" t="s">
        <v>156</v>
      </c>
      <c r="R39" s="6">
        <v>59</v>
      </c>
      <c r="S39" s="3" t="s">
        <v>123</v>
      </c>
      <c r="T39" s="3">
        <v>10141.058434999901</v>
      </c>
      <c r="U39" s="14">
        <f t="shared" si="1"/>
        <v>10.1410584349999</v>
      </c>
      <c r="V39" s="6">
        <v>181</v>
      </c>
      <c r="W39" s="6">
        <v>3</v>
      </c>
      <c r="X39" s="6">
        <f t="shared" si="2"/>
        <v>184</v>
      </c>
      <c r="Y39" s="6" t="s">
        <v>266</v>
      </c>
      <c r="Z39" s="12">
        <v>7143.74</v>
      </c>
      <c r="AA39" s="6">
        <f t="shared" si="3"/>
        <v>19.601899597146165</v>
      </c>
      <c r="AB39" s="6">
        <f t="shared" si="10"/>
        <v>28.562600000000003</v>
      </c>
      <c r="AC39">
        <f t="shared" si="11"/>
        <v>0.80801197485533161</v>
      </c>
      <c r="AD39" s="3">
        <f t="shared" si="12"/>
        <v>11.653753615393283</v>
      </c>
      <c r="AE39" s="3">
        <f>(H39-N39)*100/N39</f>
        <v>7.7030082238695625</v>
      </c>
      <c r="AF39" s="3">
        <f>(O39-H39)/H39*100</f>
        <v>3.6681848136607007</v>
      </c>
      <c r="AG39" s="3">
        <f>((T39/1000)-(I39))</f>
        <v>-171.53894156500007</v>
      </c>
      <c r="AI39">
        <v>468.99946465550403</v>
      </c>
      <c r="AJ39" s="3">
        <v>3</v>
      </c>
      <c r="AL39">
        <f t="shared" si="4"/>
        <v>-1.5448917335360122</v>
      </c>
      <c r="AN39">
        <v>7.8149699999999998</v>
      </c>
      <c r="AO39">
        <v>386</v>
      </c>
      <c r="AP39">
        <v>5.3882699999999999E-2</v>
      </c>
      <c r="AQ39">
        <f t="shared" si="5"/>
        <v>7.1637093167194665</v>
      </c>
      <c r="AR39" s="3">
        <f t="shared" si="6"/>
        <v>7300.8933115978889</v>
      </c>
      <c r="AS39" s="3">
        <f t="shared" si="7"/>
        <v>8544.0487422811693</v>
      </c>
      <c r="AT39">
        <f t="shared" si="8"/>
        <v>17.02744277482396</v>
      </c>
      <c r="AU39">
        <v>1</v>
      </c>
      <c r="AW39">
        <f t="shared" si="9"/>
        <v>26.991066884021112</v>
      </c>
    </row>
    <row r="40" spans="3:49" x14ac:dyDescent="0.25">
      <c r="C40" t="s">
        <v>36</v>
      </c>
      <c r="D40">
        <v>30000</v>
      </c>
      <c r="E40">
        <v>136</v>
      </c>
      <c r="F40">
        <v>7385.9399100000001</v>
      </c>
      <c r="I40" s="3">
        <v>300.87</v>
      </c>
      <c r="L40" s="3">
        <v>300.54000000000002</v>
      </c>
      <c r="N40" s="3">
        <v>562.72603793135704</v>
      </c>
      <c r="O40" s="3">
        <v>645.54928829101095</v>
      </c>
      <c r="P40" s="3">
        <v>19776.034445856501</v>
      </c>
      <c r="Q40" s="3" t="s">
        <v>157</v>
      </c>
      <c r="R40" s="6">
        <v>72</v>
      </c>
      <c r="S40" s="3" t="s">
        <v>123</v>
      </c>
      <c r="T40" s="3">
        <v>23972.3368879999</v>
      </c>
      <c r="U40" s="14">
        <f t="shared" si="1"/>
        <v>23.972336887999901</v>
      </c>
      <c r="V40" s="6">
        <v>32</v>
      </c>
      <c r="W40" s="6">
        <v>28</v>
      </c>
      <c r="X40" s="6">
        <f t="shared" si="2"/>
        <v>60</v>
      </c>
      <c r="Y40" s="6" t="s">
        <v>267</v>
      </c>
      <c r="Z40" s="13">
        <v>25132.1</v>
      </c>
      <c r="AA40" s="6">
        <f t="shared" si="3"/>
        <v>8.076819509139721</v>
      </c>
      <c r="AB40" s="6">
        <f t="shared" si="10"/>
        <v>16.226333333333336</v>
      </c>
      <c r="AC40">
        <f t="shared" si="11"/>
        <v>0.89735685577338764</v>
      </c>
      <c r="AD40" s="3">
        <f t="shared" si="12"/>
        <v>14.718218951467273</v>
      </c>
      <c r="AI40">
        <v>640.46099908957603</v>
      </c>
      <c r="AJ40" s="3">
        <v>11</v>
      </c>
      <c r="AL40">
        <f t="shared" si="4"/>
        <v>0.79447292007912895</v>
      </c>
      <c r="AN40">
        <v>7.2965600000000004</v>
      </c>
      <c r="AO40">
        <v>612</v>
      </c>
      <c r="AP40">
        <v>2.4299100000000001E-2</v>
      </c>
      <c r="AQ40">
        <f t="shared" si="5"/>
        <v>25.186118004370535</v>
      </c>
      <c r="AR40" s="3">
        <f t="shared" si="6"/>
        <v>19801.220563860872</v>
      </c>
      <c r="AS40" s="3">
        <f t="shared" si="7"/>
        <v>27161.974355856502</v>
      </c>
      <c r="AT40">
        <f t="shared" si="8"/>
        <v>37.173232671473357</v>
      </c>
      <c r="AU40">
        <v>1</v>
      </c>
      <c r="AW40">
        <f t="shared" si="9"/>
        <v>33.995931453797091</v>
      </c>
    </row>
    <row r="41" spans="3:49" x14ac:dyDescent="0.25">
      <c r="C41" t="s">
        <v>37</v>
      </c>
      <c r="D41">
        <v>30000</v>
      </c>
      <c r="E41">
        <v>92</v>
      </c>
      <c r="F41">
        <v>4332.4134199999999</v>
      </c>
      <c r="I41" s="3">
        <v>300.40000000000003</v>
      </c>
      <c r="L41" s="3">
        <v>300.77</v>
      </c>
      <c r="N41" s="3">
        <v>380.39066782297903</v>
      </c>
      <c r="O41" s="3">
        <v>436.704374043276</v>
      </c>
      <c r="P41" s="3">
        <v>24083.7836192416</v>
      </c>
      <c r="Q41" s="3" t="s">
        <v>158</v>
      </c>
      <c r="R41" s="6">
        <v>74</v>
      </c>
      <c r="S41" s="3" t="s">
        <v>123</v>
      </c>
      <c r="T41" s="3">
        <v>13038.009556000001</v>
      </c>
      <c r="U41" s="14">
        <f t="shared" si="1"/>
        <v>13.038009556</v>
      </c>
      <c r="V41" s="6">
        <v>48</v>
      </c>
      <c r="W41" s="6">
        <v>20</v>
      </c>
      <c r="X41" s="6">
        <f t="shared" si="2"/>
        <v>68</v>
      </c>
      <c r="Y41" s="6" t="s">
        <v>268</v>
      </c>
      <c r="Z41" s="13">
        <v>26512.1</v>
      </c>
      <c r="AA41" s="6">
        <f t="shared" si="3"/>
        <v>7.1819925213076372</v>
      </c>
      <c r="AB41" s="6">
        <f t="shared" si="10"/>
        <v>11.626333333333339</v>
      </c>
      <c r="AC41">
        <f t="shared" si="11"/>
        <v>0.92093862536946502</v>
      </c>
      <c r="AD41" s="3">
        <f t="shared" si="12"/>
        <v>14.804176596283764</v>
      </c>
      <c r="AI41">
        <v>461.14457606279802</v>
      </c>
      <c r="AJ41" s="3">
        <v>7</v>
      </c>
      <c r="AL41">
        <f t="shared" si="4"/>
        <v>-5.2999001372172243</v>
      </c>
      <c r="AN41">
        <v>4.2879500000000004</v>
      </c>
      <c r="AO41">
        <v>395</v>
      </c>
      <c r="AP41">
        <v>1.48995E-2</v>
      </c>
      <c r="AQ41">
        <f t="shared" si="5"/>
        <v>26.510956743514882</v>
      </c>
      <c r="AR41" s="3">
        <f t="shared" si="6"/>
        <v>24110.294575985114</v>
      </c>
      <c r="AS41" s="3">
        <f t="shared" si="7"/>
        <v>28416.197039241601</v>
      </c>
      <c r="AT41">
        <f t="shared" si="8"/>
        <v>17.859186455338254</v>
      </c>
      <c r="AU41">
        <v>1</v>
      </c>
      <c r="AW41">
        <f t="shared" si="9"/>
        <v>19.632351413382956</v>
      </c>
    </row>
    <row r="42" spans="3:49" x14ac:dyDescent="0.25">
      <c r="C42" t="s">
        <v>38</v>
      </c>
      <c r="D42">
        <v>10000</v>
      </c>
      <c r="E42">
        <v>74</v>
      </c>
      <c r="F42">
        <v>1086.8083899999999</v>
      </c>
      <c r="H42" s="3">
        <v>408.65424140152402</v>
      </c>
      <c r="I42" s="3">
        <v>91.999999999999986</v>
      </c>
      <c r="L42" s="3">
        <v>300.35999999999996</v>
      </c>
      <c r="N42" s="3">
        <v>381.23682628094599</v>
      </c>
      <c r="O42" s="3">
        <v>421.76564697240002</v>
      </c>
      <c r="P42" s="3">
        <v>6896.30946594529</v>
      </c>
      <c r="Q42" s="3" t="s">
        <v>159</v>
      </c>
      <c r="R42" s="6">
        <v>63</v>
      </c>
      <c r="S42" s="3" t="s">
        <v>123</v>
      </c>
      <c r="T42" s="3">
        <v>10043.607402</v>
      </c>
      <c r="U42" s="14">
        <f t="shared" si="1"/>
        <v>10.043607401999999</v>
      </c>
      <c r="V42" s="6">
        <v>259</v>
      </c>
      <c r="W42" s="6">
        <v>1</v>
      </c>
      <c r="X42" s="6">
        <f t="shared" si="2"/>
        <v>260</v>
      </c>
      <c r="Y42" s="6" t="s">
        <v>269</v>
      </c>
      <c r="Z42" s="12">
        <v>5268.19</v>
      </c>
      <c r="AA42" s="6">
        <f t="shared" si="3"/>
        <v>51.534357263980432</v>
      </c>
      <c r="AB42" s="6">
        <f t="shared" si="10"/>
        <v>47.318100000000001</v>
      </c>
      <c r="AC42">
        <f t="shared" si="11"/>
        <v>0.6063216319754946</v>
      </c>
      <c r="AD42" s="3">
        <f t="shared" si="12"/>
        <v>10.630877684829693</v>
      </c>
      <c r="AE42" s="3">
        <f>(H42-N42)*100/N42</f>
        <v>7.1917016485635177</v>
      </c>
      <c r="AF42" s="3">
        <f>(O42-H42)/H42*100</f>
        <v>3.2084349659284133</v>
      </c>
      <c r="AG42" s="3">
        <f>((T42/1000)-(I42))</f>
        <v>-81.956392597999979</v>
      </c>
      <c r="AI42">
        <v>461.49121172604299</v>
      </c>
      <c r="AJ42" s="3">
        <v>3</v>
      </c>
      <c r="AL42">
        <f t="shared" si="4"/>
        <v>-8.608086946025189</v>
      </c>
      <c r="AN42">
        <v>6.5286299999999997</v>
      </c>
      <c r="AO42">
        <v>332</v>
      </c>
      <c r="AP42">
        <v>6.2949199999999997E-2</v>
      </c>
      <c r="AQ42">
        <f t="shared" si="5"/>
        <v>5.2740940313776825</v>
      </c>
      <c r="AR42" s="3">
        <f t="shared" si="6"/>
        <v>6901.5835599766679</v>
      </c>
      <c r="AS42" s="3">
        <f t="shared" si="7"/>
        <v>7983.1178559452901</v>
      </c>
      <c r="AT42">
        <f t="shared" si="8"/>
        <v>15.670813612119458</v>
      </c>
      <c r="AU42">
        <v>1</v>
      </c>
      <c r="AW42">
        <f t="shared" si="9"/>
        <v>30.984164400233322</v>
      </c>
    </row>
    <row r="43" spans="3:49" x14ac:dyDescent="0.25">
      <c r="C43" t="s">
        <v>39</v>
      </c>
      <c r="D43">
        <v>30000</v>
      </c>
      <c r="E43">
        <v>116</v>
      </c>
      <c r="F43">
        <v>6832.5028000000002</v>
      </c>
      <c r="I43" s="3">
        <v>300.5</v>
      </c>
      <c r="L43" s="3">
        <v>300.31</v>
      </c>
      <c r="N43" s="3">
        <v>501.89163154851298</v>
      </c>
      <c r="O43" s="3">
        <v>599.65295220117605</v>
      </c>
      <c r="P43" s="3">
        <v>22498.446031147301</v>
      </c>
      <c r="Q43" s="3" t="s">
        <v>160</v>
      </c>
      <c r="R43" s="6">
        <v>79</v>
      </c>
      <c r="S43" s="3" t="s">
        <v>123</v>
      </c>
      <c r="T43" s="3">
        <v>24797.965436999999</v>
      </c>
      <c r="U43" s="14">
        <f t="shared" si="1"/>
        <v>24.797965436999998</v>
      </c>
      <c r="V43" s="6">
        <v>21</v>
      </c>
      <c r="W43" s="6">
        <v>43</v>
      </c>
      <c r="X43" s="6">
        <f t="shared" si="2"/>
        <v>64</v>
      </c>
      <c r="Y43" s="6" t="s">
        <v>270</v>
      </c>
      <c r="Z43" s="12">
        <v>28635.9</v>
      </c>
      <c r="AA43" s="6">
        <f t="shared" si="3"/>
        <v>2.4271939458766854</v>
      </c>
      <c r="AB43" s="6">
        <f t="shared" si="10"/>
        <v>4.5469999999999953</v>
      </c>
      <c r="AC43">
        <f t="shared" si="11"/>
        <v>0.96910680719081388</v>
      </c>
      <c r="AD43" s="3">
        <f t="shared" si="12"/>
        <v>19.478571569530832</v>
      </c>
      <c r="AI43">
        <v>612.19733824330001</v>
      </c>
      <c r="AJ43" s="3">
        <v>13</v>
      </c>
      <c r="AL43">
        <f t="shared" si="4"/>
        <v>-2.0490755608510272</v>
      </c>
      <c r="AN43">
        <v>6.3122299999999996</v>
      </c>
      <c r="AO43">
        <v>601</v>
      </c>
      <c r="AP43">
        <v>2.0963599999999999E-2</v>
      </c>
      <c r="AQ43">
        <f t="shared" si="5"/>
        <v>28.668740101890897</v>
      </c>
      <c r="AR43" s="3">
        <f t="shared" si="6"/>
        <v>22527.114771249191</v>
      </c>
      <c r="AS43" s="3">
        <f t="shared" si="7"/>
        <v>29330.948831147303</v>
      </c>
      <c r="AT43">
        <f t="shared" si="8"/>
        <v>30.202864987315994</v>
      </c>
      <c r="AU43">
        <v>1</v>
      </c>
      <c r="AW43">
        <f t="shared" si="9"/>
        <v>24.909617429169366</v>
      </c>
    </row>
    <row r="44" spans="3:49" x14ac:dyDescent="0.25">
      <c r="C44" t="s">
        <v>40</v>
      </c>
      <c r="D44">
        <v>200000</v>
      </c>
      <c r="E44">
        <v>129</v>
      </c>
      <c r="F44">
        <v>23918.688590000002</v>
      </c>
      <c r="I44" s="3">
        <v>300.53000000000003</v>
      </c>
      <c r="L44" s="3">
        <v>300.33</v>
      </c>
      <c r="N44" s="3">
        <v>400.811522927174</v>
      </c>
      <c r="O44" s="3">
        <v>451.97818097626401</v>
      </c>
      <c r="P44" s="3">
        <v>137422.492169884</v>
      </c>
      <c r="Q44" s="3" t="s">
        <v>155</v>
      </c>
      <c r="R44" s="6">
        <v>98</v>
      </c>
      <c r="S44" s="3" t="s">
        <v>123</v>
      </c>
      <c r="T44" s="3">
        <v>29855.115502000001</v>
      </c>
      <c r="U44" s="14">
        <f t="shared" si="1"/>
        <v>29.855115502</v>
      </c>
      <c r="V44" s="6">
        <v>59</v>
      </c>
      <c r="W44" s="6">
        <v>1</v>
      </c>
      <c r="X44" s="6">
        <f t="shared" si="2"/>
        <v>60</v>
      </c>
      <c r="Y44" s="6" t="s">
        <v>271</v>
      </c>
      <c r="Z44" s="12">
        <v>259513</v>
      </c>
      <c r="AA44" s="6">
        <f t="shared" si="3"/>
        <v>-37.829249108952531</v>
      </c>
      <c r="AB44" s="6">
        <f t="shared" si="10"/>
        <v>-29.756500000000003</v>
      </c>
      <c r="AC44">
        <f t="shared" si="11"/>
        <v>1.7143795581785428</v>
      </c>
      <c r="AD44" s="3">
        <f t="shared" si="12"/>
        <v>12.765765234346024</v>
      </c>
      <c r="AI44">
        <v>459.62047285748997</v>
      </c>
      <c r="AJ44" s="3">
        <v>13</v>
      </c>
      <c r="AL44">
        <f t="shared" si="4"/>
        <v>-1.6627396585955667</v>
      </c>
      <c r="AN44">
        <v>8.9637200000000004</v>
      </c>
      <c r="AO44">
        <v>705</v>
      </c>
      <c r="AP44">
        <v>2.7110699999999999E-3</v>
      </c>
      <c r="AQ44">
        <f t="shared" si="5"/>
        <v>260.04492691077695</v>
      </c>
      <c r="AR44" s="3">
        <f t="shared" si="6"/>
        <v>137682.53709679478</v>
      </c>
      <c r="AS44" s="3">
        <f t="shared" si="7"/>
        <v>161341.18075988401</v>
      </c>
      <c r="AT44">
        <f t="shared" si="8"/>
        <v>17.18347450734186</v>
      </c>
      <c r="AU44">
        <v>1</v>
      </c>
      <c r="AW44">
        <f t="shared" si="9"/>
        <v>31.158731451602609</v>
      </c>
    </row>
    <row r="45" spans="3:49" x14ac:dyDescent="0.25">
      <c r="C45" t="s">
        <v>41</v>
      </c>
      <c r="D45">
        <v>30000</v>
      </c>
      <c r="E45">
        <v>111</v>
      </c>
      <c r="F45">
        <v>5415.1255799999999</v>
      </c>
      <c r="I45" s="3">
        <v>300.31</v>
      </c>
      <c r="K45" s="3">
        <v>146.988</v>
      </c>
      <c r="L45" s="3">
        <v>114.76</v>
      </c>
      <c r="N45" s="3">
        <v>449.84529923916699</v>
      </c>
      <c r="O45" s="3">
        <v>508.333505651976</v>
      </c>
      <c r="P45" s="3">
        <v>23558.427969186701</v>
      </c>
      <c r="Q45" s="3" t="s">
        <v>161</v>
      </c>
      <c r="R45" s="6">
        <v>41</v>
      </c>
      <c r="S45" s="3" t="s">
        <v>123</v>
      </c>
      <c r="T45" s="3">
        <v>10002.486381999999</v>
      </c>
      <c r="U45" s="14">
        <f t="shared" si="1"/>
        <v>10.002486381999999</v>
      </c>
      <c r="V45" s="6">
        <v>122</v>
      </c>
      <c r="W45" s="6">
        <v>0</v>
      </c>
      <c r="X45" s="6">
        <f t="shared" si="2"/>
        <v>122</v>
      </c>
      <c r="Y45" s="6" t="s">
        <v>272</v>
      </c>
      <c r="Z45" s="12">
        <v>28569.1</v>
      </c>
      <c r="AA45" s="6">
        <f t="shared" si="3"/>
        <v>1.415702801931817</v>
      </c>
      <c r="AB45" s="6">
        <f t="shared" si="10"/>
        <v>4.7696666666666712</v>
      </c>
      <c r="AC45">
        <f t="shared" si="11"/>
        <v>0.98283189567165907</v>
      </c>
      <c r="AD45" s="3">
        <f t="shared" si="12"/>
        <v>13.001848971575644</v>
      </c>
      <c r="AI45">
        <v>507.28073107125402</v>
      </c>
      <c r="AJ45" s="3">
        <v>7</v>
      </c>
      <c r="AL45">
        <f t="shared" si="4"/>
        <v>0.20753293319436128</v>
      </c>
      <c r="AN45">
        <v>4.9577</v>
      </c>
      <c r="AO45">
        <v>482</v>
      </c>
      <c r="AP45">
        <v>1.68326E-2</v>
      </c>
      <c r="AQ45">
        <f t="shared" si="5"/>
        <v>28.634910827798439</v>
      </c>
      <c r="AR45" s="3">
        <f t="shared" si="6"/>
        <v>23587.062880014499</v>
      </c>
      <c r="AS45" s="3">
        <f t="shared" si="7"/>
        <v>28973.553549186701</v>
      </c>
      <c r="AT45">
        <f t="shared" si="8"/>
        <v>22.83663165936704</v>
      </c>
      <c r="AU45">
        <v>1</v>
      </c>
      <c r="AW45">
        <f t="shared" si="9"/>
        <v>21.376457066618336</v>
      </c>
    </row>
    <row r="46" spans="3:49" x14ac:dyDescent="0.25">
      <c r="C46" t="s">
        <v>42</v>
      </c>
      <c r="D46">
        <v>350000</v>
      </c>
      <c r="E46">
        <v>70</v>
      </c>
      <c r="F46">
        <v>30143.793140000002</v>
      </c>
      <c r="H46" s="3">
        <v>330.41050287180298</v>
      </c>
      <c r="I46" s="3">
        <v>6.52</v>
      </c>
      <c r="L46" s="3">
        <v>300.33</v>
      </c>
      <c r="N46" s="3">
        <v>310.91072131296301</v>
      </c>
      <c r="O46" s="3">
        <v>338.73101031293101</v>
      </c>
      <c r="P46" s="3">
        <v>200465.02018140501</v>
      </c>
      <c r="Q46" s="3" t="s">
        <v>162</v>
      </c>
      <c r="R46" s="6">
        <v>37</v>
      </c>
      <c r="S46" s="3" t="s">
        <v>123</v>
      </c>
      <c r="T46" s="3">
        <v>9988.2502039999999</v>
      </c>
      <c r="U46" s="14">
        <f t="shared" si="1"/>
        <v>9.9882502039999999</v>
      </c>
      <c r="V46" s="6">
        <v>240</v>
      </c>
      <c r="W46" s="6">
        <v>0</v>
      </c>
      <c r="X46" s="6">
        <f t="shared" si="2"/>
        <v>240</v>
      </c>
      <c r="Y46" s="6" t="s">
        <v>273</v>
      </c>
      <c r="Z46" s="12">
        <v>203379</v>
      </c>
      <c r="AA46" s="6">
        <f t="shared" si="3"/>
        <v>13.388704498205323</v>
      </c>
      <c r="AB46" s="6">
        <f t="shared" si="10"/>
        <v>41.891714285714286</v>
      </c>
      <c r="AC46">
        <f t="shared" si="11"/>
        <v>0.8641667593839355</v>
      </c>
      <c r="AD46" s="3">
        <f t="shared" si="12"/>
        <v>8.9479992463701734</v>
      </c>
      <c r="AE46" s="3">
        <f>(H46-N46)*100/N46</f>
        <v>6.2718266763182715</v>
      </c>
      <c r="AF46" s="3">
        <f>(O46-H46)/H46*100</f>
        <v>2.5182333396817986</v>
      </c>
      <c r="AG46" s="3">
        <f>((T46/1000)-(I46))</f>
        <v>3.4682502040000003</v>
      </c>
      <c r="AI46">
        <v>342.79493876509099</v>
      </c>
      <c r="AJ46" s="3">
        <v>3</v>
      </c>
      <c r="AL46">
        <f t="shared" si="4"/>
        <v>-1.1855275538198351</v>
      </c>
      <c r="AN46">
        <v>8.0368899999999996</v>
      </c>
      <c r="AO46">
        <v>293</v>
      </c>
      <c r="AP46">
        <v>1.44155E-3</v>
      </c>
      <c r="AQ46">
        <f t="shared" si="5"/>
        <v>203.25344247511362</v>
      </c>
      <c r="AR46" s="3">
        <f t="shared" si="6"/>
        <v>200668.27362388012</v>
      </c>
      <c r="AS46" s="3">
        <f t="shared" si="7"/>
        <v>230608.813321405</v>
      </c>
      <c r="AT46">
        <f t="shared" si="8"/>
        <v>14.920415248921479</v>
      </c>
      <c r="AU46">
        <v>1</v>
      </c>
      <c r="AW46">
        <f t="shared" si="9"/>
        <v>42.666207536034257</v>
      </c>
    </row>
    <row r="47" spans="3:49" x14ac:dyDescent="0.25">
      <c r="C47" t="s">
        <v>43</v>
      </c>
      <c r="D47">
        <v>350000</v>
      </c>
      <c r="E47">
        <v>122</v>
      </c>
      <c r="F47">
        <v>58586.961510000001</v>
      </c>
      <c r="I47" s="3">
        <v>300.46999999999997</v>
      </c>
      <c r="L47" s="3">
        <v>300.44</v>
      </c>
      <c r="N47" s="3">
        <v>558.00590004606204</v>
      </c>
      <c r="O47" s="3">
        <v>656.11047498356595</v>
      </c>
      <c r="P47" s="3">
        <v>282026.32695387403</v>
      </c>
      <c r="Q47" s="3" t="s">
        <v>152</v>
      </c>
      <c r="R47" s="6">
        <v>77</v>
      </c>
      <c r="S47" s="3" t="s">
        <v>123</v>
      </c>
      <c r="T47" s="3">
        <v>64004.913281000001</v>
      </c>
      <c r="U47" s="14">
        <f t="shared" si="1"/>
        <v>64.004913281</v>
      </c>
      <c r="V47" s="6">
        <v>15</v>
      </c>
      <c r="W47" s="6">
        <v>117</v>
      </c>
      <c r="X47" s="6">
        <f t="shared" si="2"/>
        <v>132</v>
      </c>
      <c r="Y47" s="6" t="s">
        <v>274</v>
      </c>
      <c r="Z47" s="12"/>
      <c r="AA47" s="6"/>
      <c r="AB47" s="6"/>
      <c r="AC47">
        <f t="shared" si="11"/>
        <v>-0.20773578886336386</v>
      </c>
      <c r="AD47" s="3">
        <f t="shared" si="12"/>
        <v>17.581279145866667</v>
      </c>
      <c r="AI47">
        <v>632.60441309255702</v>
      </c>
      <c r="AJ47" s="3">
        <v>18</v>
      </c>
      <c r="AL47">
        <f t="shared" si="4"/>
        <v>3.7157600238823703</v>
      </c>
      <c r="AN47">
        <v>4.9666399999999999</v>
      </c>
      <c r="AO47">
        <v>561</v>
      </c>
      <c r="AP47">
        <v>1.9909099999999998E-3</v>
      </c>
      <c r="AQ47">
        <f t="shared" si="5"/>
        <v>281.78069325082504</v>
      </c>
      <c r="AR47" s="3">
        <f t="shared" si="6"/>
        <v>282308.10764712485</v>
      </c>
      <c r="AS47" s="3">
        <f t="shared" si="7"/>
        <v>340613.28846387402</v>
      </c>
      <c r="AT47">
        <f t="shared" si="8"/>
        <v>20.65303093938364</v>
      </c>
      <c r="AU47">
        <v>1</v>
      </c>
      <c r="AW47">
        <f t="shared" si="9"/>
        <v>19.340540672250043</v>
      </c>
    </row>
    <row r="48" spans="3:49" x14ac:dyDescent="0.25">
      <c r="C48" t="s">
        <v>44</v>
      </c>
      <c r="D48">
        <v>200000</v>
      </c>
      <c r="E48">
        <v>140</v>
      </c>
      <c r="F48">
        <v>65657.455310000005</v>
      </c>
      <c r="I48" s="3">
        <v>300.54000000000002</v>
      </c>
      <c r="L48" s="3">
        <v>300.43</v>
      </c>
      <c r="N48" s="3">
        <v>851.33841398625304</v>
      </c>
      <c r="O48" s="3">
        <v>966.69634679013097</v>
      </c>
      <c r="P48" s="3">
        <v>133371.31220356</v>
      </c>
      <c r="Q48" s="3" t="s">
        <v>163</v>
      </c>
      <c r="R48" s="6">
        <v>61</v>
      </c>
      <c r="S48" s="3" t="s">
        <v>164</v>
      </c>
      <c r="T48" s="3">
        <v>54321.652384000001</v>
      </c>
      <c r="U48" s="14">
        <f t="shared" si="1"/>
        <v>54.321652384000004</v>
      </c>
      <c r="V48" s="6">
        <v>29</v>
      </c>
      <c r="W48" s="6">
        <v>31</v>
      </c>
      <c r="X48" s="6">
        <f t="shared" si="2"/>
        <v>60</v>
      </c>
      <c r="Y48" s="6" t="s">
        <v>275</v>
      </c>
      <c r="Z48" s="12"/>
      <c r="AA48" s="6"/>
      <c r="AB48" s="6"/>
      <c r="AC48">
        <f t="shared" si="11"/>
        <v>-0.49229068999328218</v>
      </c>
      <c r="AD48" s="3">
        <f t="shared" si="12"/>
        <v>13.550185320985724</v>
      </c>
      <c r="AI48">
        <v>948.70854938160301</v>
      </c>
      <c r="AJ48" s="3">
        <v>53</v>
      </c>
      <c r="AL48">
        <f t="shared" si="4"/>
        <v>1.8960298629387244</v>
      </c>
      <c r="AQ48">
        <f t="shared" si="5"/>
        <v>0</v>
      </c>
      <c r="AR48" s="3">
        <v>0</v>
      </c>
      <c r="AS48" s="3">
        <v>0</v>
      </c>
      <c r="AT48">
        <f t="shared" si="8"/>
        <v>0</v>
      </c>
      <c r="AU48">
        <v>0</v>
      </c>
      <c r="AW48">
        <v>0</v>
      </c>
    </row>
    <row r="49" spans="3:49" x14ac:dyDescent="0.25">
      <c r="C49" t="s">
        <v>45</v>
      </c>
      <c r="D49">
        <v>200000</v>
      </c>
      <c r="E49">
        <v>77</v>
      </c>
      <c r="F49">
        <v>11532.694740000001</v>
      </c>
      <c r="H49" s="3">
        <v>182.322697375118</v>
      </c>
      <c r="I49" s="3">
        <v>3.3300000000000005</v>
      </c>
      <c r="L49" s="3">
        <v>300.37</v>
      </c>
      <c r="N49" s="3">
        <v>171.51</v>
      </c>
      <c r="O49" s="3">
        <v>182.31262545492501</v>
      </c>
      <c r="P49" s="3">
        <v>3754.8200000001798</v>
      </c>
      <c r="Q49" s="3" t="s">
        <v>165</v>
      </c>
      <c r="R49" s="6">
        <v>55</v>
      </c>
      <c r="S49" s="3" t="s">
        <v>123</v>
      </c>
      <c r="T49" s="3">
        <v>10032.061302</v>
      </c>
      <c r="U49" s="14">
        <f t="shared" si="1"/>
        <v>10.032061302000001</v>
      </c>
      <c r="V49" s="6">
        <v>142</v>
      </c>
      <c r="W49" s="6">
        <v>0</v>
      </c>
      <c r="X49" s="6">
        <f t="shared" si="2"/>
        <v>142</v>
      </c>
      <c r="Y49" s="6" t="s">
        <v>276</v>
      </c>
      <c r="Z49" s="12">
        <v>21180.3</v>
      </c>
      <c r="AA49" s="6">
        <f t="shared" si="3"/>
        <v>-27.822010358681503</v>
      </c>
      <c r="AB49" s="6">
        <f t="shared" si="10"/>
        <v>89.409850000000006</v>
      </c>
      <c r="AC49">
        <f t="shared" si="11"/>
        <v>2.5693922105452556</v>
      </c>
      <c r="AD49" s="3">
        <f t="shared" si="12"/>
        <v>6.2985397090111483</v>
      </c>
      <c r="AE49" s="3">
        <f>(H49-N49)*100/N49</f>
        <v>6.3044122063541517</v>
      </c>
      <c r="AF49" s="3">
        <f>(O49-H49)/H49*100</f>
        <v>-5.5242272838156243E-3</v>
      </c>
      <c r="AG49" s="3">
        <f>((T49/1000)-(I49))</f>
        <v>6.7020613020000006</v>
      </c>
      <c r="AI49">
        <v>207.91641280157</v>
      </c>
      <c r="AJ49" s="3">
        <v>3</v>
      </c>
      <c r="AL49">
        <f t="shared" si="4"/>
        <v>-12.314461855919273</v>
      </c>
      <c r="AN49">
        <v>9.3587399999999992</v>
      </c>
      <c r="AO49">
        <v>427</v>
      </c>
      <c r="AP49">
        <v>1.9897499999999999E-2</v>
      </c>
      <c r="AQ49">
        <f t="shared" si="5"/>
        <v>21.459982409850486</v>
      </c>
      <c r="AR49" s="3">
        <f t="shared" si="6"/>
        <v>3776.2799824100302</v>
      </c>
      <c r="AS49" s="3">
        <f t="shared" si="7"/>
        <v>15287.514740000181</v>
      </c>
      <c r="AT49">
        <f t="shared" si="8"/>
        <v>304.83001290184149</v>
      </c>
      <c r="AU49">
        <v>1</v>
      </c>
      <c r="AW49">
        <f t="shared" si="9"/>
        <v>98.111860008794977</v>
      </c>
    </row>
    <row r="50" spans="3:49" x14ac:dyDescent="0.25">
      <c r="C50" t="s">
        <v>46</v>
      </c>
      <c r="D50">
        <v>30000</v>
      </c>
      <c r="E50">
        <v>171</v>
      </c>
      <c r="F50">
        <v>9261.8698700000004</v>
      </c>
      <c r="I50" s="3">
        <v>300.70000000000005</v>
      </c>
      <c r="L50" s="3">
        <v>300.27</v>
      </c>
      <c r="N50" s="3">
        <v>656.88158979180798</v>
      </c>
      <c r="O50" s="3">
        <v>757.45995437602403</v>
      </c>
      <c r="P50" s="3">
        <v>20440.130253384599</v>
      </c>
      <c r="Q50" s="3" t="s">
        <v>134</v>
      </c>
      <c r="R50" s="6">
        <v>101</v>
      </c>
      <c r="S50" s="3" t="s">
        <v>123</v>
      </c>
      <c r="T50" s="3">
        <v>83890.441491000005</v>
      </c>
      <c r="U50" s="14">
        <f t="shared" si="1"/>
        <v>83.890441491000004</v>
      </c>
      <c r="V50" s="6">
        <v>43</v>
      </c>
      <c r="W50" s="6">
        <v>17</v>
      </c>
      <c r="X50" s="6">
        <f t="shared" si="2"/>
        <v>60</v>
      </c>
      <c r="Y50" s="6" t="s">
        <v>277</v>
      </c>
      <c r="Z50" s="12"/>
      <c r="AA50" s="6"/>
      <c r="AB50" s="6"/>
      <c r="AC50">
        <f t="shared" si="11"/>
        <v>-0.45312186151388956</v>
      </c>
      <c r="AD50" s="3">
        <f t="shared" si="12"/>
        <v>15.311490860338065</v>
      </c>
      <c r="AI50">
        <v>791.733984884346</v>
      </c>
      <c r="AJ50" s="3">
        <v>57</v>
      </c>
      <c r="AL50">
        <f t="shared" si="4"/>
        <v>-4.3289831133532326</v>
      </c>
      <c r="AN50">
        <v>7.5566399999999998</v>
      </c>
      <c r="AO50">
        <v>796</v>
      </c>
      <c r="AP50">
        <v>2.6851E-2</v>
      </c>
      <c r="AQ50">
        <f t="shared" si="5"/>
        <v>29.645078395590481</v>
      </c>
      <c r="AR50" s="3">
        <f t="shared" si="6"/>
        <v>20469.775331780191</v>
      </c>
      <c r="AS50" s="3">
        <f t="shared" si="7"/>
        <v>29702.000123384598</v>
      </c>
      <c r="AT50">
        <f t="shared" si="8"/>
        <v>45.101739720958193</v>
      </c>
      <c r="AU50">
        <v>1</v>
      </c>
      <c r="AW50">
        <f t="shared" si="9"/>
        <v>31.767415560732697</v>
      </c>
    </row>
    <row r="51" spans="3:49" x14ac:dyDescent="0.25">
      <c r="C51" t="s">
        <v>47</v>
      </c>
      <c r="D51">
        <v>200000</v>
      </c>
      <c r="E51">
        <v>216</v>
      </c>
      <c r="F51">
        <v>36914.871379999997</v>
      </c>
      <c r="I51" s="3">
        <v>300.5</v>
      </c>
      <c r="L51" s="3">
        <v>300.26</v>
      </c>
      <c r="N51" s="3">
        <v>888.91312751784403</v>
      </c>
      <c r="O51" s="3">
        <v>991.48055857490203</v>
      </c>
      <c r="P51" s="3">
        <v>161885.887878415</v>
      </c>
      <c r="Q51" s="3" t="s">
        <v>135</v>
      </c>
      <c r="R51" s="6">
        <v>98</v>
      </c>
      <c r="S51" s="3" t="s">
        <v>123</v>
      </c>
      <c r="T51" s="3">
        <v>82484.089454999994</v>
      </c>
      <c r="U51" s="14">
        <f t="shared" si="1"/>
        <v>82.484089454999989</v>
      </c>
      <c r="V51" s="6">
        <v>23</v>
      </c>
      <c r="W51" s="6">
        <v>37</v>
      </c>
      <c r="X51" s="6">
        <f t="shared" si="2"/>
        <v>60</v>
      </c>
      <c r="Y51" s="6" t="s">
        <v>278</v>
      </c>
      <c r="Z51" s="12">
        <v>182750</v>
      </c>
      <c r="AA51" s="6">
        <f t="shared" si="3"/>
        <v>8.7829052029630628</v>
      </c>
      <c r="AB51" s="6">
        <f t="shared" si="10"/>
        <v>8.625</v>
      </c>
      <c r="AC51">
        <f t="shared" si="11"/>
        <v>0.90085139928645308</v>
      </c>
      <c r="AD51" s="3">
        <f t="shared" si="12"/>
        <v>11.538521356238949</v>
      </c>
      <c r="AI51">
        <v>1004.19575376223</v>
      </c>
      <c r="AJ51" s="3">
        <v>50</v>
      </c>
      <c r="AL51">
        <f t="shared" si="4"/>
        <v>-1.2662068266760065</v>
      </c>
      <c r="AN51">
        <v>6.6366399999999999</v>
      </c>
      <c r="AO51">
        <v>1144</v>
      </c>
      <c r="AP51">
        <v>6.37157E-3</v>
      </c>
      <c r="AQ51">
        <f t="shared" si="5"/>
        <v>179.54758403344857</v>
      </c>
      <c r="AR51" s="3">
        <f t="shared" si="6"/>
        <v>162065.43546244845</v>
      </c>
      <c r="AS51" s="3">
        <f t="shared" si="7"/>
        <v>198800.759258415</v>
      </c>
      <c r="AT51">
        <f t="shared" si="8"/>
        <v>22.666970098308433</v>
      </c>
      <c r="AU51">
        <v>1</v>
      </c>
      <c r="AW51">
        <f t="shared" si="9"/>
        <v>18.967282268775772</v>
      </c>
    </row>
    <row r="52" spans="3:49" x14ac:dyDescent="0.25">
      <c r="C52" t="s">
        <v>48</v>
      </c>
      <c r="D52">
        <v>10000</v>
      </c>
      <c r="E52">
        <v>161</v>
      </c>
      <c r="F52">
        <v>2521.47516</v>
      </c>
      <c r="I52" s="3">
        <v>300.51</v>
      </c>
      <c r="L52" s="3">
        <v>300.15000000000003</v>
      </c>
      <c r="N52" s="3">
        <v>564.95952012510395</v>
      </c>
      <c r="O52" s="3">
        <v>668.37708206241598</v>
      </c>
      <c r="P52" s="3">
        <v>6958.18249139406</v>
      </c>
      <c r="Q52" s="3" t="s">
        <v>143</v>
      </c>
      <c r="R52" s="6">
        <v>111</v>
      </c>
      <c r="S52" s="3" t="s">
        <v>123</v>
      </c>
      <c r="T52" s="3">
        <v>52391.880765000002</v>
      </c>
      <c r="U52" s="14">
        <f t="shared" si="1"/>
        <v>52.391880765000003</v>
      </c>
      <c r="V52" s="6">
        <v>13</v>
      </c>
      <c r="W52" s="6">
        <v>47</v>
      </c>
      <c r="X52" s="6">
        <f t="shared" si="2"/>
        <v>60</v>
      </c>
      <c r="Y52" s="6" t="s">
        <v>279</v>
      </c>
      <c r="Z52" s="12">
        <v>8094.48</v>
      </c>
      <c r="AA52" s="6">
        <f t="shared" si="3"/>
        <v>17.11262059321983</v>
      </c>
      <c r="AB52" s="6">
        <f t="shared" si="10"/>
        <v>19.055200000000006</v>
      </c>
      <c r="AC52">
        <f t="shared" si="11"/>
        <v>0.80092823763859888</v>
      </c>
      <c r="AD52" s="3">
        <f t="shared" si="12"/>
        <v>18.305304761376775</v>
      </c>
      <c r="AI52">
        <v>641.39115558242202</v>
      </c>
      <c r="AJ52" s="3">
        <v>21</v>
      </c>
      <c r="AL52">
        <f t="shared" si="4"/>
        <v>4.2074054568914514</v>
      </c>
      <c r="AN52">
        <v>9.4709800000000008</v>
      </c>
      <c r="AO52">
        <v>736</v>
      </c>
      <c r="AP52">
        <v>9.0799599999999994E-2</v>
      </c>
      <c r="AQ52">
        <f t="shared" si="5"/>
        <v>8.1057625804518967</v>
      </c>
      <c r="AR52" s="3">
        <f t="shared" si="6"/>
        <v>6966.2882539745115</v>
      </c>
      <c r="AS52" s="3">
        <f t="shared" si="7"/>
        <v>9479.6576513940599</v>
      </c>
      <c r="AT52">
        <f t="shared" si="8"/>
        <v>36.079032417092172</v>
      </c>
      <c r="AU52">
        <v>1</v>
      </c>
      <c r="AW52">
        <f t="shared" si="9"/>
        <v>30.337117460254884</v>
      </c>
    </row>
    <row r="53" spans="3:49" x14ac:dyDescent="0.25">
      <c r="C53" t="s">
        <v>49</v>
      </c>
      <c r="D53">
        <v>30000</v>
      </c>
      <c r="E53">
        <v>102</v>
      </c>
      <c r="F53">
        <v>5145.5825400000003</v>
      </c>
      <c r="I53" s="3">
        <v>300.27</v>
      </c>
      <c r="L53" s="3">
        <v>300.49</v>
      </c>
      <c r="N53" s="3">
        <v>569.14860174650596</v>
      </c>
      <c r="O53" s="3">
        <v>644.34084853304603</v>
      </c>
      <c r="P53" s="3">
        <v>23400.0392030076</v>
      </c>
      <c r="Q53" s="3" t="s">
        <v>166</v>
      </c>
      <c r="R53" s="6">
        <v>52</v>
      </c>
      <c r="S53" s="3" t="s">
        <v>123</v>
      </c>
      <c r="T53" s="3">
        <v>10598.716495000001</v>
      </c>
      <c r="U53" s="14">
        <f t="shared" si="1"/>
        <v>10.598716495000001</v>
      </c>
      <c r="V53" s="6">
        <v>140</v>
      </c>
      <c r="W53" s="6">
        <v>9</v>
      </c>
      <c r="X53" s="6">
        <f t="shared" si="2"/>
        <v>149</v>
      </c>
      <c r="Y53" s="6" t="s">
        <v>280</v>
      </c>
      <c r="Z53" s="12">
        <v>27986</v>
      </c>
      <c r="AA53" s="6">
        <f t="shared" si="3"/>
        <v>1.9996489066233094</v>
      </c>
      <c r="AB53" s="6">
        <f t="shared" si="10"/>
        <v>6.7133333333333338</v>
      </c>
      <c r="AC53">
        <f t="shared" si="11"/>
        <v>0.97608458096362205</v>
      </c>
      <c r="AD53" s="3">
        <f t="shared" si="12"/>
        <v>13.211355796325064</v>
      </c>
      <c r="AI53">
        <v>649.28649320088198</v>
      </c>
      <c r="AJ53" s="3">
        <v>5</v>
      </c>
      <c r="AL53">
        <f t="shared" si="4"/>
        <v>-0.76170453561334484</v>
      </c>
      <c r="AN53">
        <v>9.3775300000000001</v>
      </c>
      <c r="AO53">
        <v>449</v>
      </c>
      <c r="AP53">
        <v>1.60228E-2</v>
      </c>
      <c r="AQ53">
        <f t="shared" si="5"/>
        <v>28.02256784082682</v>
      </c>
      <c r="AR53" s="3">
        <f t="shared" si="6"/>
        <v>23428.061770848428</v>
      </c>
      <c r="AS53" s="3">
        <f t="shared" si="7"/>
        <v>28545.621743007599</v>
      </c>
      <c r="AT53">
        <f t="shared" si="8"/>
        <v>21.843718964950654</v>
      </c>
      <c r="AU53">
        <v>1</v>
      </c>
      <c r="AW53">
        <f t="shared" si="9"/>
        <v>21.906460763838574</v>
      </c>
    </row>
    <row r="54" spans="3:49" x14ac:dyDescent="0.25">
      <c r="C54" t="s">
        <v>50</v>
      </c>
      <c r="D54">
        <v>100000</v>
      </c>
      <c r="E54">
        <v>172</v>
      </c>
      <c r="F54">
        <v>14666.17978</v>
      </c>
      <c r="I54" s="3">
        <v>300.53000000000003</v>
      </c>
      <c r="L54" s="3">
        <v>300.37</v>
      </c>
      <c r="N54" s="3">
        <v>638.19246624157597</v>
      </c>
      <c r="O54" s="3">
        <v>725.04444652766904</v>
      </c>
      <c r="P54" s="3">
        <v>84991.608500313101</v>
      </c>
      <c r="Q54" s="3" t="s">
        <v>167</v>
      </c>
      <c r="R54" s="6">
        <v>81</v>
      </c>
      <c r="S54" s="3" t="s">
        <v>123</v>
      </c>
      <c r="T54" s="3">
        <v>51168.317800999997</v>
      </c>
      <c r="U54" s="14">
        <f t="shared" si="1"/>
        <v>51.168317801000001</v>
      </c>
      <c r="V54" s="6">
        <v>55</v>
      </c>
      <c r="W54" s="6">
        <v>5</v>
      </c>
      <c r="X54" s="6">
        <f t="shared" si="2"/>
        <v>60</v>
      </c>
      <c r="Y54" s="6" t="s">
        <v>281</v>
      </c>
      <c r="Z54" s="12"/>
      <c r="AA54" s="6"/>
      <c r="AB54" s="6"/>
      <c r="AC54">
        <f t="shared" si="11"/>
        <v>-0.17256032729332299</v>
      </c>
      <c r="AD54" s="3">
        <f t="shared" si="12"/>
        <v>13.609057593170782</v>
      </c>
      <c r="AI54">
        <v>782.02474709271996</v>
      </c>
      <c r="AJ54" s="3">
        <v>34</v>
      </c>
      <c r="AL54">
        <f t="shared" si="4"/>
        <v>-7.2862528681966525</v>
      </c>
      <c r="AQ54">
        <f t="shared" si="5"/>
        <v>0</v>
      </c>
      <c r="AR54" s="3">
        <v>0</v>
      </c>
      <c r="AS54" s="3">
        <v>0</v>
      </c>
      <c r="AT54">
        <f t="shared" si="8"/>
        <v>0</v>
      </c>
      <c r="AU54">
        <v>0</v>
      </c>
      <c r="AW54">
        <v>0</v>
      </c>
    </row>
    <row r="55" spans="3:49" x14ac:dyDescent="0.25">
      <c r="C55" t="s">
        <v>51</v>
      </c>
      <c r="D55">
        <v>100000</v>
      </c>
      <c r="E55">
        <v>77</v>
      </c>
      <c r="F55">
        <v>5213.9826000000003</v>
      </c>
      <c r="H55" s="3">
        <v>286.68476008158501</v>
      </c>
      <c r="I55" s="3">
        <v>9.94</v>
      </c>
      <c r="L55" s="3">
        <v>300.32</v>
      </c>
      <c r="N55" s="3">
        <v>267.09906417841802</v>
      </c>
      <c r="O55" s="3">
        <v>290.98147234021201</v>
      </c>
      <c r="P55" s="3">
        <v>42599.083514320599</v>
      </c>
      <c r="Q55" s="3" t="s">
        <v>157</v>
      </c>
      <c r="R55" s="6">
        <v>39</v>
      </c>
      <c r="S55" s="3" t="s">
        <v>123</v>
      </c>
      <c r="T55" s="3">
        <v>10017.372385999999</v>
      </c>
      <c r="U55" s="14">
        <f t="shared" si="1"/>
        <v>10.017372386</v>
      </c>
      <c r="V55" s="6">
        <v>342</v>
      </c>
      <c r="W55" s="6">
        <v>0</v>
      </c>
      <c r="X55" s="6">
        <f t="shared" si="2"/>
        <v>342</v>
      </c>
      <c r="Y55" s="6" t="s">
        <v>282</v>
      </c>
      <c r="Z55" s="12">
        <v>44388.7</v>
      </c>
      <c r="AA55" s="6">
        <f t="shared" si="3"/>
        <v>7.7144996684304896</v>
      </c>
      <c r="AB55" s="6">
        <f t="shared" si="10"/>
        <v>55.611300000000007</v>
      </c>
      <c r="AC55">
        <f t="shared" si="11"/>
        <v>0.91961408951041324</v>
      </c>
      <c r="AD55" s="3">
        <f t="shared" si="12"/>
        <v>8.9414046564539476</v>
      </c>
      <c r="AE55" s="3">
        <f>(H55-N55)*100/N55</f>
        <v>7.332745984495121</v>
      </c>
      <c r="AF55" s="3">
        <f>(O55-H55)/H55*100</f>
        <v>1.4987585169871724</v>
      </c>
      <c r="AG55" s="3">
        <f>((T55/1000)-(I55))</f>
        <v>7.7372386000000404E-2</v>
      </c>
      <c r="AI55">
        <v>310.12862244469801</v>
      </c>
      <c r="AJ55" s="3">
        <v>3</v>
      </c>
      <c r="AL55">
        <f t="shared" si="4"/>
        <v>-6.1739383980594411</v>
      </c>
      <c r="AN55">
        <v>7.6123799999999999</v>
      </c>
      <c r="AO55">
        <v>347</v>
      </c>
      <c r="AP55">
        <v>7.8080600000000003E-3</v>
      </c>
      <c r="AQ55">
        <f t="shared" si="5"/>
        <v>44.441256855095887</v>
      </c>
      <c r="AR55" s="3">
        <f t="shared" si="6"/>
        <v>42643.524771175697</v>
      </c>
      <c r="AS55" s="3">
        <f t="shared" si="7"/>
        <v>47813.066114320602</v>
      </c>
      <c r="AT55">
        <f t="shared" si="8"/>
        <v>12.122687725474291</v>
      </c>
      <c r="AU55">
        <v>1</v>
      </c>
      <c r="AW55">
        <f t="shared" si="9"/>
        <v>57.356475228824301</v>
      </c>
    </row>
    <row r="56" spans="3:49" x14ac:dyDescent="0.25">
      <c r="C56" t="s">
        <v>52</v>
      </c>
      <c r="D56">
        <v>100000</v>
      </c>
      <c r="E56">
        <v>104</v>
      </c>
      <c r="F56">
        <v>8160.5443299999997</v>
      </c>
      <c r="H56" s="3">
        <v>359.15952588298398</v>
      </c>
      <c r="I56" s="3">
        <v>28.07</v>
      </c>
      <c r="L56" s="3">
        <v>300.41000000000003</v>
      </c>
      <c r="N56" s="3">
        <v>334.342316119229</v>
      </c>
      <c r="O56" s="3">
        <v>371.81929576073497</v>
      </c>
      <c r="P56" s="3">
        <v>77847.441557150698</v>
      </c>
      <c r="Q56" s="3" t="s">
        <v>157</v>
      </c>
      <c r="R56" s="6">
        <v>62</v>
      </c>
      <c r="S56" s="3" t="s">
        <v>123</v>
      </c>
      <c r="T56" s="3">
        <v>10093.1785</v>
      </c>
      <c r="U56" s="14">
        <f t="shared" si="1"/>
        <v>10.0931785</v>
      </c>
      <c r="V56" s="6">
        <v>115</v>
      </c>
      <c r="W56" s="6">
        <v>0</v>
      </c>
      <c r="X56" s="6">
        <f t="shared" si="2"/>
        <v>115</v>
      </c>
      <c r="Y56" s="6" t="s">
        <v>283</v>
      </c>
      <c r="Z56" s="12">
        <v>78765.3</v>
      </c>
      <c r="AA56" s="6">
        <f t="shared" si="3"/>
        <v>9.1952749334423913</v>
      </c>
      <c r="AB56" s="6">
        <f t="shared" si="10"/>
        <v>21.234699999999997</v>
      </c>
      <c r="AC56">
        <f t="shared" si="11"/>
        <v>0.90696308392057334</v>
      </c>
      <c r="AD56" s="3">
        <f t="shared" si="12"/>
        <v>11.209164330889363</v>
      </c>
      <c r="AE56" s="3">
        <f>(H56-N56)*100/N56</f>
        <v>7.4226948152458769</v>
      </c>
      <c r="AF56" s="3">
        <f>(O56-H56)/H56*100</f>
        <v>3.5248319939801922</v>
      </c>
      <c r="AG56" s="3">
        <f>((T56/1000)-(I56))</f>
        <v>-17.9768215</v>
      </c>
      <c r="AI56">
        <v>375.35507736009203</v>
      </c>
      <c r="AJ56" s="3">
        <v>5</v>
      </c>
      <c r="AL56">
        <f t="shared" si="4"/>
        <v>-0.94198315478360906</v>
      </c>
      <c r="AN56">
        <v>7.5239599999999998</v>
      </c>
      <c r="AO56">
        <v>514</v>
      </c>
      <c r="AP56">
        <v>6.5210499999999996E-3</v>
      </c>
      <c r="AQ56">
        <f t="shared" si="5"/>
        <v>78.821662155634442</v>
      </c>
      <c r="AR56" s="3">
        <f t="shared" si="6"/>
        <v>77926.263219306333</v>
      </c>
      <c r="AS56" s="3">
        <f t="shared" si="7"/>
        <v>86007.985887150702</v>
      </c>
      <c r="AT56">
        <f t="shared" si="8"/>
        <v>10.370987051053813</v>
      </c>
      <c r="AU56">
        <v>1</v>
      </c>
      <c r="AW56">
        <f t="shared" si="9"/>
        <v>22.073736780693665</v>
      </c>
    </row>
    <row r="57" spans="3:49" x14ac:dyDescent="0.25">
      <c r="C57" t="s">
        <v>53</v>
      </c>
      <c r="D57">
        <v>100000</v>
      </c>
      <c r="E57">
        <v>179</v>
      </c>
      <c r="F57">
        <v>14598.48171</v>
      </c>
      <c r="I57" s="3">
        <v>300.57</v>
      </c>
      <c r="L57" s="3">
        <v>300.15999999999997</v>
      </c>
      <c r="N57" s="3">
        <v>495.13252890843899</v>
      </c>
      <c r="O57" s="3">
        <v>569.81086719489997</v>
      </c>
      <c r="P57" s="3">
        <v>75713.319947373995</v>
      </c>
      <c r="Q57" s="3" t="s">
        <v>168</v>
      </c>
      <c r="R57" s="6">
        <v>113</v>
      </c>
      <c r="S57" s="3" t="s">
        <v>123</v>
      </c>
      <c r="T57" s="3">
        <v>91394.966482000003</v>
      </c>
      <c r="U57" s="14">
        <f t="shared" si="1"/>
        <v>91.394966482000001</v>
      </c>
      <c r="V57" s="6">
        <v>49</v>
      </c>
      <c r="W57" s="6">
        <v>11</v>
      </c>
      <c r="X57" s="6">
        <f t="shared" si="2"/>
        <v>60</v>
      </c>
      <c r="Y57" s="6" t="s">
        <v>284</v>
      </c>
      <c r="Z57" s="12">
        <v>108111</v>
      </c>
      <c r="AA57" s="6">
        <f t="shared" si="3"/>
        <v>-16.463818059795962</v>
      </c>
      <c r="AB57" s="6">
        <f t="shared" si="10"/>
        <v>-8.1110000000000007</v>
      </c>
      <c r="AC57">
        <f t="shared" si="11"/>
        <v>1.2350867503234264</v>
      </c>
      <c r="AD57" s="3">
        <f t="shared" si="12"/>
        <v>15.082494872856692</v>
      </c>
      <c r="AI57">
        <v>566.51844237127602</v>
      </c>
      <c r="AJ57" s="3">
        <v>46</v>
      </c>
      <c r="AL57">
        <f t="shared" si="4"/>
        <v>0.5811681628302946</v>
      </c>
      <c r="AN57">
        <v>9.9452599999999993</v>
      </c>
      <c r="AO57">
        <v>875</v>
      </c>
      <c r="AP57">
        <v>8.0893500000000004E-3</v>
      </c>
      <c r="AQ57">
        <f t="shared" si="5"/>
        <v>108.1669108148368</v>
      </c>
      <c r="AR57" s="3">
        <f t="shared" si="6"/>
        <v>75821.48685818883</v>
      </c>
      <c r="AS57" s="3">
        <f t="shared" si="7"/>
        <v>90311.801657373988</v>
      </c>
      <c r="AT57">
        <f t="shared" si="8"/>
        <v>19.111092909964722</v>
      </c>
      <c r="AU57">
        <v>1</v>
      </c>
      <c r="AW57">
        <f t="shared" si="9"/>
        <v>24.17851314181117</v>
      </c>
    </row>
    <row r="58" spans="3:49" x14ac:dyDescent="0.25">
      <c r="C58" t="s">
        <v>54</v>
      </c>
      <c r="D58">
        <v>25000</v>
      </c>
      <c r="E58">
        <v>50</v>
      </c>
      <c r="F58">
        <v>1420.16777</v>
      </c>
      <c r="H58" s="3">
        <v>143.2431145992</v>
      </c>
      <c r="I58" s="3">
        <v>1.51</v>
      </c>
      <c r="K58" s="3">
        <v>287.56574999999998</v>
      </c>
      <c r="L58" s="3">
        <v>11.55</v>
      </c>
      <c r="N58" s="3">
        <v>133.09819968655799</v>
      </c>
      <c r="O58" s="3">
        <v>143.235923654902</v>
      </c>
      <c r="P58" s="3">
        <v>1540.4919999999699</v>
      </c>
      <c r="Q58" s="3" t="s">
        <v>169</v>
      </c>
      <c r="R58" s="6">
        <v>40</v>
      </c>
      <c r="S58" s="3" t="s">
        <v>123</v>
      </c>
      <c r="T58" s="3">
        <v>10005.30457</v>
      </c>
      <c r="U58" s="14">
        <f t="shared" si="1"/>
        <v>10.00530457</v>
      </c>
      <c r="V58" s="6">
        <v>654</v>
      </c>
      <c r="W58" s="6">
        <v>0</v>
      </c>
      <c r="X58" s="6">
        <f t="shared" si="2"/>
        <v>654</v>
      </c>
      <c r="Y58" s="6" t="s">
        <v>285</v>
      </c>
      <c r="Z58" s="12">
        <v>2878.03</v>
      </c>
      <c r="AA58" s="6">
        <f t="shared" si="3"/>
        <v>2.8710531161930208</v>
      </c>
      <c r="AB58" s="6">
        <f t="shared" si="10"/>
        <v>88.487880000000004</v>
      </c>
      <c r="AC58">
        <f t="shared" si="11"/>
        <v>0.94636144166930347</v>
      </c>
      <c r="AD58" s="3">
        <f t="shared" si="12"/>
        <v>7.6167250888577165</v>
      </c>
      <c r="AE58" s="3">
        <f>(H58-N58)*100/N58</f>
        <v>7.6221278248187874</v>
      </c>
      <c r="AF58" s="3">
        <f>(O58-H58)/H58*100</f>
        <v>-5.0200976976265028E-3</v>
      </c>
      <c r="AG58" s="3">
        <f>((T58/1000)-(I58))</f>
        <v>8.4953045700000001</v>
      </c>
      <c r="AI58">
        <v>201.05155427576801</v>
      </c>
      <c r="AJ58" s="3">
        <v>1</v>
      </c>
      <c r="AL58">
        <f t="shared" si="4"/>
        <v>-28.756619579058043</v>
      </c>
      <c r="AN58">
        <v>5.4890300000000003E-2</v>
      </c>
      <c r="AO58">
        <v>210</v>
      </c>
      <c r="AP58">
        <v>7.2889499999999996E-2</v>
      </c>
      <c r="AQ58">
        <f t="shared" si="5"/>
        <v>2.8810734056345564</v>
      </c>
      <c r="AR58" s="3">
        <f t="shared" si="6"/>
        <v>1543.3730734056046</v>
      </c>
      <c r="AS58" s="3">
        <f t="shared" si="7"/>
        <v>2960.6597699999702</v>
      </c>
      <c r="AT58">
        <f t="shared" si="8"/>
        <v>91.830466723575981</v>
      </c>
      <c r="AU58">
        <v>1</v>
      </c>
      <c r="AW58">
        <f t="shared" si="9"/>
        <v>93.826507706377583</v>
      </c>
    </row>
    <row r="59" spans="3:49" x14ac:dyDescent="0.25">
      <c r="C59" t="s">
        <v>55</v>
      </c>
      <c r="D59">
        <v>150000</v>
      </c>
      <c r="E59">
        <v>128</v>
      </c>
      <c r="F59">
        <v>18965.88694</v>
      </c>
      <c r="I59" s="3">
        <v>300.52</v>
      </c>
      <c r="L59" s="3">
        <v>300.41000000000003</v>
      </c>
      <c r="N59" s="3">
        <v>679.69833385968195</v>
      </c>
      <c r="O59" s="3">
        <v>762.82229882443198</v>
      </c>
      <c r="P59" s="3">
        <v>126833.385854969</v>
      </c>
      <c r="Q59" s="3" t="s">
        <v>170</v>
      </c>
      <c r="R59" s="6">
        <v>65</v>
      </c>
      <c r="S59" s="3" t="s">
        <v>123</v>
      </c>
      <c r="T59" s="3">
        <v>32376.021577</v>
      </c>
      <c r="U59" s="14">
        <f t="shared" si="1"/>
        <v>32.376021577000003</v>
      </c>
      <c r="V59" s="6">
        <v>56</v>
      </c>
      <c r="W59" s="6">
        <v>4</v>
      </c>
      <c r="X59" s="6">
        <f t="shared" si="2"/>
        <v>60</v>
      </c>
      <c r="Y59" s="6" t="s">
        <v>286</v>
      </c>
      <c r="Z59" s="12"/>
      <c r="AA59" s="6"/>
      <c r="AB59" s="6"/>
      <c r="AC59">
        <f t="shared" si="11"/>
        <v>-0.14953386927387594</v>
      </c>
      <c r="AD59" s="3">
        <f t="shared" si="12"/>
        <v>12.229537844050428</v>
      </c>
      <c r="AI59">
        <v>834.25229086398997</v>
      </c>
      <c r="AJ59" s="3">
        <v>72</v>
      </c>
      <c r="AL59">
        <f t="shared" si="4"/>
        <v>-8.5621571342143756</v>
      </c>
      <c r="AQ59">
        <f t="shared" si="5"/>
        <v>0</v>
      </c>
      <c r="AR59" s="3">
        <v>0</v>
      </c>
      <c r="AS59" s="3">
        <v>0</v>
      </c>
      <c r="AT59">
        <f t="shared" si="8"/>
        <v>0</v>
      </c>
      <c r="AU59">
        <v>0</v>
      </c>
      <c r="AW59">
        <v>0</v>
      </c>
    </row>
    <row r="60" spans="3:49" x14ac:dyDescent="0.25">
      <c r="C60" t="s">
        <v>56</v>
      </c>
      <c r="D60">
        <v>100000</v>
      </c>
      <c r="E60">
        <v>147</v>
      </c>
      <c r="F60">
        <v>11401.76037</v>
      </c>
      <c r="I60" s="3">
        <v>300.37</v>
      </c>
      <c r="L60" s="3">
        <v>300.71999999999991</v>
      </c>
      <c r="N60" s="3">
        <v>759.93392703367397</v>
      </c>
      <c r="O60" s="3">
        <v>845.75685695566006</v>
      </c>
      <c r="P60" s="3">
        <v>86755.769389367895</v>
      </c>
      <c r="Q60" s="3" t="s">
        <v>171</v>
      </c>
      <c r="R60" s="6">
        <v>64</v>
      </c>
      <c r="S60" s="3" t="s">
        <v>123</v>
      </c>
      <c r="T60" s="3">
        <v>14989.143110000001</v>
      </c>
      <c r="U60" s="14">
        <f t="shared" si="1"/>
        <v>14.989143110000001</v>
      </c>
      <c r="V60" s="6">
        <v>60</v>
      </c>
      <c r="W60" s="6">
        <v>0</v>
      </c>
      <c r="X60" s="6">
        <f t="shared" si="2"/>
        <v>60</v>
      </c>
      <c r="Y60" s="6" t="s">
        <v>287</v>
      </c>
      <c r="Z60" s="12">
        <v>87542.2</v>
      </c>
      <c r="AA60" s="6">
        <f t="shared" si="3"/>
        <v>12.125957263317465</v>
      </c>
      <c r="AB60" s="6">
        <f t="shared" si="10"/>
        <v>12.457800000000004</v>
      </c>
      <c r="AC60">
        <f t="shared" si="11"/>
        <v>0.87764122393145605</v>
      </c>
      <c r="AD60" s="3">
        <f t="shared" si="12"/>
        <v>11.293472612413465</v>
      </c>
      <c r="AI60">
        <v>949.37834148782304</v>
      </c>
      <c r="AJ60" s="3">
        <v>13</v>
      </c>
      <c r="AL60">
        <f t="shared" si="4"/>
        <v>-10.914666998803876</v>
      </c>
      <c r="AN60">
        <v>3.61646</v>
      </c>
      <c r="AO60">
        <v>682</v>
      </c>
      <c r="AP60">
        <v>7.7843699999999997E-3</v>
      </c>
      <c r="AQ60">
        <f t="shared" si="5"/>
        <v>87.611457317676312</v>
      </c>
      <c r="AR60" s="3">
        <f t="shared" si="6"/>
        <v>86843.38084668557</v>
      </c>
      <c r="AS60" s="3">
        <f t="shared" si="7"/>
        <v>98157.529759367899</v>
      </c>
      <c r="AT60">
        <f t="shared" si="8"/>
        <v>13.02822253391594</v>
      </c>
      <c r="AU60">
        <v>1</v>
      </c>
      <c r="AW60">
        <f t="shared" si="9"/>
        <v>13.156619153314431</v>
      </c>
    </row>
    <row r="61" spans="3:49" x14ac:dyDescent="0.25">
      <c r="C61" t="s">
        <v>57</v>
      </c>
      <c r="D61">
        <v>150000</v>
      </c>
      <c r="E61">
        <v>36</v>
      </c>
      <c r="F61">
        <v>4691.0790500000003</v>
      </c>
      <c r="H61" s="3">
        <v>105.84736782517101</v>
      </c>
      <c r="I61" s="3">
        <v>0.85</v>
      </c>
      <c r="K61" s="3">
        <v>228.57499999999999</v>
      </c>
      <c r="L61" s="3">
        <v>1.5</v>
      </c>
      <c r="N61" s="3">
        <v>82.071465591962294</v>
      </c>
      <c r="O61" s="3">
        <v>105.842933721679</v>
      </c>
      <c r="P61" s="3">
        <v>2285.7512499999102</v>
      </c>
      <c r="Q61" s="3" t="s">
        <v>172</v>
      </c>
      <c r="R61" s="6">
        <v>29</v>
      </c>
      <c r="S61" s="3" t="s">
        <v>123</v>
      </c>
      <c r="T61" s="3">
        <v>10003.134418</v>
      </c>
      <c r="U61" s="14">
        <f t="shared" si="1"/>
        <v>10.003134418</v>
      </c>
      <c r="V61" s="6">
        <v>2435</v>
      </c>
      <c r="W61" s="6">
        <v>0</v>
      </c>
      <c r="X61" s="6">
        <f t="shared" si="2"/>
        <v>2435</v>
      </c>
      <c r="Y61" s="6" t="s">
        <v>288</v>
      </c>
      <c r="Z61" s="12">
        <v>8071.91</v>
      </c>
      <c r="AA61" s="6">
        <f t="shared" si="3"/>
        <v>-13.56654992436845</v>
      </c>
      <c r="AB61" s="6">
        <f t="shared" si="10"/>
        <v>94.61872666666666</v>
      </c>
      <c r="AC61">
        <f t="shared" si="11"/>
        <v>1.4790896209725937</v>
      </c>
      <c r="AD61" s="3">
        <f t="shared" si="12"/>
        <v>28.964351931890903</v>
      </c>
      <c r="AE61" s="3">
        <f>(H61-N61)*100/N61</f>
        <v>28.96975466651983</v>
      </c>
      <c r="AF61" s="3">
        <f>(O61-H61)/H61*100</f>
        <v>-4.1891485665720065E-3</v>
      </c>
      <c r="AG61" s="3">
        <f>((T61/1000)-(I61))</f>
        <v>9.1531344180000005</v>
      </c>
      <c r="AI61">
        <v>176.58163481647</v>
      </c>
      <c r="AJ61" s="3">
        <v>1</v>
      </c>
      <c r="AL61">
        <f t="shared" si="4"/>
        <v>-40.06005560448753</v>
      </c>
      <c r="AN61">
        <v>0.75922299999999998</v>
      </c>
      <c r="AO61">
        <v>87</v>
      </c>
      <c r="AP61">
        <v>1.05632E-2</v>
      </c>
      <c r="AQ61">
        <f t="shared" si="5"/>
        <v>8.2361405634656162</v>
      </c>
      <c r="AR61" s="3">
        <f t="shared" si="6"/>
        <v>2293.9873905633758</v>
      </c>
      <c r="AS61" s="3">
        <f t="shared" si="7"/>
        <v>6976.8302999999105</v>
      </c>
      <c r="AT61">
        <f t="shared" si="8"/>
        <v>204.1355121959273</v>
      </c>
      <c r="AU61">
        <v>1</v>
      </c>
      <c r="AW61">
        <f t="shared" si="9"/>
        <v>98.470675072957732</v>
      </c>
    </row>
    <row r="62" spans="3:49" x14ac:dyDescent="0.25">
      <c r="C62" t="s">
        <v>58</v>
      </c>
      <c r="D62">
        <v>100000</v>
      </c>
      <c r="E62">
        <v>144</v>
      </c>
      <c r="F62">
        <v>11730.60938</v>
      </c>
      <c r="I62" s="3">
        <v>300.54000000000002</v>
      </c>
      <c r="L62" s="3">
        <v>300.13</v>
      </c>
      <c r="N62" s="3">
        <v>694.67800528507405</v>
      </c>
      <c r="O62" s="3">
        <v>779.79203236238402</v>
      </c>
      <c r="P62" s="3">
        <v>87375.513020105194</v>
      </c>
      <c r="Q62" s="3" t="s">
        <v>133</v>
      </c>
      <c r="R62" s="6">
        <v>43</v>
      </c>
      <c r="S62" s="3" t="s">
        <v>123</v>
      </c>
      <c r="T62" s="3">
        <v>22845.330622000001</v>
      </c>
      <c r="U62" s="14">
        <f t="shared" si="1"/>
        <v>22.845330622000002</v>
      </c>
      <c r="V62" s="6">
        <v>60</v>
      </c>
      <c r="W62" s="6">
        <v>0</v>
      </c>
      <c r="X62" s="6">
        <f t="shared" si="2"/>
        <v>60</v>
      </c>
      <c r="Y62" s="6" t="s">
        <v>289</v>
      </c>
      <c r="Z62" s="12"/>
      <c r="AA62" s="6"/>
      <c r="AB62" s="6"/>
      <c r="AC62">
        <f t="shared" si="11"/>
        <v>-0.13425511306927349</v>
      </c>
      <c r="AD62" s="3">
        <f t="shared" si="12"/>
        <v>12.252299112648867</v>
      </c>
      <c r="AI62">
        <v>779.15390953792996</v>
      </c>
      <c r="AJ62" s="3">
        <v>27</v>
      </c>
      <c r="AL62">
        <f t="shared" si="4"/>
        <v>8.1899457429725389E-2</v>
      </c>
      <c r="AQ62">
        <f t="shared" si="5"/>
        <v>0</v>
      </c>
      <c r="AR62" s="3">
        <v>0</v>
      </c>
      <c r="AS62" s="3">
        <v>0</v>
      </c>
      <c r="AT62">
        <f t="shared" si="8"/>
        <v>0</v>
      </c>
      <c r="AU62">
        <v>0</v>
      </c>
      <c r="AW62">
        <v>0</v>
      </c>
    </row>
    <row r="63" spans="3:49" x14ac:dyDescent="0.25">
      <c r="C63" t="s">
        <v>59</v>
      </c>
      <c r="D63">
        <v>100000</v>
      </c>
      <c r="E63">
        <v>104</v>
      </c>
      <c r="F63">
        <v>7150.77513</v>
      </c>
      <c r="H63" s="3">
        <v>401.77063326627302</v>
      </c>
      <c r="I63" s="3">
        <v>236.82000000000002</v>
      </c>
      <c r="L63" s="3">
        <v>300.37999999999994</v>
      </c>
      <c r="N63" s="3">
        <v>372.61661765747402</v>
      </c>
      <c r="O63" s="3">
        <v>407.093005826124</v>
      </c>
      <c r="P63" s="3">
        <v>57707.473435457199</v>
      </c>
      <c r="Q63" s="3" t="s">
        <v>173</v>
      </c>
      <c r="R63" s="6">
        <v>29</v>
      </c>
      <c r="S63" s="3" t="s">
        <v>123</v>
      </c>
      <c r="T63" s="3">
        <v>10020.385140999901</v>
      </c>
      <c r="U63" s="14">
        <f t="shared" si="1"/>
        <v>10.020385140999901</v>
      </c>
      <c r="V63" s="6">
        <v>219</v>
      </c>
      <c r="W63" s="6">
        <v>0</v>
      </c>
      <c r="X63" s="6">
        <f t="shared" si="2"/>
        <v>219</v>
      </c>
      <c r="Y63" s="6" t="s">
        <v>290</v>
      </c>
      <c r="Z63" s="12">
        <v>64406</v>
      </c>
      <c r="AA63" s="6">
        <f t="shared" si="3"/>
        <v>0.70218390438344414</v>
      </c>
      <c r="AB63" s="6">
        <f t="shared" si="10"/>
        <v>35.594000000000001</v>
      </c>
      <c r="AC63">
        <f t="shared" si="11"/>
        <v>0.99216308497784056</v>
      </c>
      <c r="AD63" s="3">
        <f t="shared" si="12"/>
        <v>9.2525095593944293</v>
      </c>
      <c r="AE63" s="3">
        <f>(H63-N63)*100/N63</f>
        <v>7.8241318897909924</v>
      </c>
      <c r="AF63" s="3">
        <f>(O63-H63)/H63*100</f>
        <v>1.3247291163571877</v>
      </c>
      <c r="AG63" s="3">
        <f>((T63/1000)-(I63))</f>
        <v>-226.79961485900012</v>
      </c>
      <c r="AI63">
        <v>451.91457788883798</v>
      </c>
      <c r="AJ63" s="3">
        <v>5</v>
      </c>
      <c r="AL63">
        <f t="shared" si="4"/>
        <v>-9.9181514064233625</v>
      </c>
      <c r="AN63">
        <v>9.5106699999999993</v>
      </c>
      <c r="AO63">
        <v>451</v>
      </c>
      <c r="AP63">
        <v>7.0068400000000003E-3</v>
      </c>
      <c r="AQ63">
        <f t="shared" si="5"/>
        <v>64.365676967077874</v>
      </c>
      <c r="AR63" s="3">
        <f t="shared" si="6"/>
        <v>57771.839112424277</v>
      </c>
      <c r="AS63" s="3">
        <f t="shared" si="7"/>
        <v>64858.248565457201</v>
      </c>
      <c r="AT63">
        <f t="shared" si="8"/>
        <v>12.266200214334075</v>
      </c>
      <c r="AU63">
        <v>1</v>
      </c>
      <c r="AW63">
        <f t="shared" si="9"/>
        <v>42.228160887575726</v>
      </c>
    </row>
    <row r="64" spans="3:49" x14ac:dyDescent="0.25">
      <c r="C64" t="s">
        <v>60</v>
      </c>
      <c r="D64">
        <v>100000</v>
      </c>
      <c r="E64">
        <v>62</v>
      </c>
      <c r="F64">
        <v>3836.16869</v>
      </c>
      <c r="H64" s="3">
        <v>293.30141144103499</v>
      </c>
      <c r="I64" s="3">
        <v>38.590000000000003</v>
      </c>
      <c r="L64" s="3">
        <v>300.35999999999996</v>
      </c>
      <c r="N64" s="3">
        <v>276.13799787099703</v>
      </c>
      <c r="O64" s="3">
        <v>297.48740313982597</v>
      </c>
      <c r="P64" s="3">
        <v>25549.021285183298</v>
      </c>
      <c r="Q64" s="3" t="s">
        <v>174</v>
      </c>
      <c r="R64" s="6">
        <v>36</v>
      </c>
      <c r="S64" s="3" t="s">
        <v>123</v>
      </c>
      <c r="T64" s="3">
        <v>10014.266189</v>
      </c>
      <c r="U64" s="14">
        <f t="shared" si="1"/>
        <v>10.014266189000001</v>
      </c>
      <c r="V64" s="6">
        <v>833</v>
      </c>
      <c r="W64" s="6">
        <v>0</v>
      </c>
      <c r="X64" s="6">
        <f t="shared" si="2"/>
        <v>833</v>
      </c>
      <c r="Y64" s="6" t="s">
        <v>291</v>
      </c>
      <c r="Z64" s="12">
        <v>30202.799999999999</v>
      </c>
      <c r="AA64" s="6">
        <f t="shared" si="3"/>
        <v>-2.7070669766270088</v>
      </c>
      <c r="AB64" s="6">
        <f t="shared" si="10"/>
        <v>69.797199999999989</v>
      </c>
      <c r="AC64">
        <f t="shared" si="11"/>
        <v>1.0320016182103562</v>
      </c>
      <c r="AD64" s="3">
        <f t="shared" si="12"/>
        <v>7.7314261106516442</v>
      </c>
      <c r="AE64" s="3">
        <f>(H64-N64)*100/N64</f>
        <v>6.2155203928349501</v>
      </c>
      <c r="AF64" s="3">
        <f>(O64-H64)/H64*100</f>
        <v>1.4271979388795177</v>
      </c>
      <c r="AG64" s="3">
        <f>((T64/1000)-(I64))</f>
        <v>-28.575733811000003</v>
      </c>
      <c r="AI64">
        <v>333.484183368147</v>
      </c>
      <c r="AJ64" s="3">
        <v>2</v>
      </c>
      <c r="AL64">
        <f t="shared" si="4"/>
        <v>-10.794149175159738</v>
      </c>
      <c r="AN64">
        <v>8.9192300000000007</v>
      </c>
      <c r="AO64">
        <v>257</v>
      </c>
      <c r="AP64">
        <v>8.4826499999999996E-3</v>
      </c>
      <c r="AQ64">
        <f t="shared" si="5"/>
        <v>30.297135918610341</v>
      </c>
      <c r="AR64" s="3">
        <f t="shared" si="6"/>
        <v>25579.318421101907</v>
      </c>
      <c r="AS64" s="3">
        <f t="shared" si="7"/>
        <v>29385.189975183297</v>
      </c>
      <c r="AT64">
        <f t="shared" si="8"/>
        <v>14.878705880379124</v>
      </c>
      <c r="AU64">
        <v>1</v>
      </c>
      <c r="AW64">
        <f t="shared" si="9"/>
        <v>74.420681578898083</v>
      </c>
    </row>
    <row r="65" spans="3:49" x14ac:dyDescent="0.25">
      <c r="C65" t="s">
        <v>61</v>
      </c>
      <c r="D65">
        <v>100000</v>
      </c>
      <c r="E65">
        <v>109</v>
      </c>
      <c r="F65">
        <v>7716.8478599999999</v>
      </c>
      <c r="H65" s="3">
        <v>522.19895347791305</v>
      </c>
      <c r="I65" s="3">
        <v>23.309999999999995</v>
      </c>
      <c r="L65" s="3">
        <v>300.81</v>
      </c>
      <c r="N65" s="3">
        <v>486.60835215102702</v>
      </c>
      <c r="O65" s="3">
        <v>550.85129747591498</v>
      </c>
      <c r="P65" s="3">
        <v>80617.352301355902</v>
      </c>
      <c r="Q65" s="3" t="s">
        <v>125</v>
      </c>
      <c r="R65" s="6">
        <v>21</v>
      </c>
      <c r="S65" s="3" t="s">
        <v>123</v>
      </c>
      <c r="T65" s="3">
        <v>10016.564306</v>
      </c>
      <c r="U65" s="14">
        <f t="shared" si="1"/>
        <v>10.016564305999999</v>
      </c>
      <c r="V65" s="6">
        <v>93</v>
      </c>
      <c r="W65" s="6">
        <v>0</v>
      </c>
      <c r="X65" s="6">
        <f t="shared" si="2"/>
        <v>93</v>
      </c>
      <c r="Y65" s="6" t="s">
        <v>292</v>
      </c>
      <c r="Z65" s="12">
        <v>88082.9</v>
      </c>
      <c r="AA65" s="6">
        <f t="shared" si="3"/>
        <v>0.28529959998581189</v>
      </c>
      <c r="AB65" s="6">
        <f t="shared" si="10"/>
        <v>11.917100000000005</v>
      </c>
      <c r="AC65">
        <f t="shared" si="11"/>
        <v>0.99688280309161581</v>
      </c>
      <c r="AD65" s="3">
        <f t="shared" si="12"/>
        <v>13.202187147200689</v>
      </c>
      <c r="AE65" s="3">
        <f>(H65-N65)*100/N65</f>
        <v>7.3140136558609443</v>
      </c>
      <c r="AF65" s="3">
        <f>(O65-H65)/H65*100</f>
        <v>5.4868635425585559</v>
      </c>
      <c r="AG65" s="3">
        <f>((T65/1000)-(I65))</f>
        <v>-13.293435693999996</v>
      </c>
      <c r="AI65">
        <v>560.12426283668799</v>
      </c>
      <c r="AJ65" s="3">
        <v>11</v>
      </c>
      <c r="AL65">
        <f t="shared" si="4"/>
        <v>-1.6555193152696326</v>
      </c>
      <c r="AN65">
        <v>8.1760400000000004</v>
      </c>
      <c r="AO65">
        <v>455</v>
      </c>
      <c r="AP65">
        <v>5.1684900000000004E-3</v>
      </c>
      <c r="AQ65">
        <f t="shared" si="5"/>
        <v>88.033448840957419</v>
      </c>
      <c r="AR65" s="3">
        <f t="shared" si="6"/>
        <v>80705.38575019686</v>
      </c>
      <c r="AS65" s="3">
        <f t="shared" si="7"/>
        <v>88334.200161355897</v>
      </c>
      <c r="AT65">
        <f t="shared" si="8"/>
        <v>9.4526707731403512</v>
      </c>
      <c r="AU65">
        <v>1</v>
      </c>
      <c r="AW65">
        <f t="shared" si="9"/>
        <v>19.294614249803139</v>
      </c>
    </row>
    <row r="66" spans="3:49" x14ac:dyDescent="0.25">
      <c r="C66" t="s">
        <v>62</v>
      </c>
      <c r="D66">
        <v>150000</v>
      </c>
      <c r="E66">
        <v>40</v>
      </c>
      <c r="F66">
        <v>5172.8803099999996</v>
      </c>
      <c r="H66" s="3">
        <v>140.329171536991</v>
      </c>
      <c r="I66" s="3">
        <v>1.1200000000000001</v>
      </c>
      <c r="K66" s="3">
        <v>224.96275</v>
      </c>
      <c r="L66" s="3">
        <v>5.05</v>
      </c>
      <c r="N66" s="3">
        <v>129.122105860131</v>
      </c>
      <c r="O66" s="3">
        <v>140.322195409047</v>
      </c>
      <c r="P66" s="3">
        <v>1268.47099999995</v>
      </c>
      <c r="Q66" s="3" t="s">
        <v>175</v>
      </c>
      <c r="R66" s="6">
        <v>33</v>
      </c>
      <c r="S66" s="3" t="s">
        <v>123</v>
      </c>
      <c r="T66" s="3">
        <v>10002.435819</v>
      </c>
      <c r="U66" s="14">
        <f t="shared" si="1"/>
        <v>10.002435819</v>
      </c>
      <c r="V66" s="6">
        <v>1227</v>
      </c>
      <c r="W66" s="6">
        <v>0</v>
      </c>
      <c r="X66" s="6">
        <f t="shared" si="2"/>
        <v>1227</v>
      </c>
      <c r="Y66" s="6" t="s">
        <v>293</v>
      </c>
      <c r="Z66" s="13">
        <v>13557.5</v>
      </c>
      <c r="AA66" s="6">
        <f t="shared" si="3"/>
        <v>-52.488649751060677</v>
      </c>
      <c r="AB66" s="6">
        <f t="shared" si="10"/>
        <v>90.961666666666659</v>
      </c>
      <c r="AC66">
        <f t="shared" si="11"/>
        <v>6.6100207966917104</v>
      </c>
      <c r="AD66" s="3">
        <f t="shared" si="12"/>
        <v>8.6740294965823104</v>
      </c>
      <c r="AE66" s="3">
        <f>(H66-N66)*100/N66</f>
        <v>8.6794322337027499</v>
      </c>
      <c r="AF66" s="3">
        <f>(O66-H66)/H66*100</f>
        <v>-4.9712599793701739E-3</v>
      </c>
      <c r="AG66" s="3">
        <f>((T66/1000)-(I66))</f>
        <v>8.8824358190000012</v>
      </c>
      <c r="AI66">
        <v>211.098102302939</v>
      </c>
      <c r="AJ66" s="3">
        <v>1</v>
      </c>
      <c r="AL66">
        <f t="shared" si="4"/>
        <v>-33.527495568067273</v>
      </c>
      <c r="AN66">
        <v>16.2941</v>
      </c>
      <c r="AO66">
        <v>192</v>
      </c>
      <c r="AP66">
        <v>1.4114700000000001E-2</v>
      </c>
      <c r="AQ66">
        <f t="shared" si="5"/>
        <v>13.602839592764989</v>
      </c>
      <c r="AR66" s="3">
        <f t="shared" si="6"/>
        <v>1282.0738395927149</v>
      </c>
      <c r="AS66" s="3">
        <f t="shared" si="7"/>
        <v>6441.3513099999491</v>
      </c>
      <c r="AT66">
        <f t="shared" si="8"/>
        <v>402.41656221970936</v>
      </c>
      <c r="AU66">
        <v>1</v>
      </c>
      <c r="AW66">
        <f t="shared" si="9"/>
        <v>99.145284106938192</v>
      </c>
    </row>
    <row r="67" spans="3:49" x14ac:dyDescent="0.25">
      <c r="C67" t="s">
        <v>63</v>
      </c>
      <c r="D67">
        <v>150000</v>
      </c>
      <c r="E67">
        <v>122</v>
      </c>
      <c r="F67">
        <v>37141.525009999998</v>
      </c>
      <c r="I67" s="3">
        <v>300.39</v>
      </c>
      <c r="L67" s="3">
        <v>300.74</v>
      </c>
      <c r="N67" s="3">
        <v>283.56446955888299</v>
      </c>
      <c r="O67" s="3">
        <v>344.84695304888402</v>
      </c>
      <c r="P67" s="3">
        <v>111741.48739523</v>
      </c>
      <c r="Q67" s="3" t="s">
        <v>157</v>
      </c>
      <c r="R67" s="6">
        <v>85</v>
      </c>
      <c r="S67" s="3" t="s">
        <v>123</v>
      </c>
      <c r="T67" s="3">
        <v>17087.667923000001</v>
      </c>
      <c r="U67" s="14">
        <f t="shared" si="1"/>
        <v>17.087667923000001</v>
      </c>
      <c r="V67" s="6">
        <v>55</v>
      </c>
      <c r="W67" s="6">
        <v>5</v>
      </c>
      <c r="X67" s="6">
        <f t="shared" si="2"/>
        <v>60</v>
      </c>
      <c r="Y67" s="6" t="s">
        <v>294</v>
      </c>
      <c r="Z67" s="12">
        <v>125156</v>
      </c>
      <c r="AA67" s="6">
        <f t="shared" si="3"/>
        <v>18.957950402082197</v>
      </c>
      <c r="AB67" s="6">
        <f t="shared" si="10"/>
        <v>16.562666666666669</v>
      </c>
      <c r="AC67">
        <f t="shared" si="11"/>
        <v>0.78766156636784801</v>
      </c>
      <c r="AD67" s="3">
        <f t="shared" si="12"/>
        <v>21.611481715368978</v>
      </c>
      <c r="AI67">
        <v>322.29988469039398</v>
      </c>
      <c r="AJ67" s="3">
        <v>9</v>
      </c>
      <c r="AL67">
        <f t="shared" si="4"/>
        <v>6.995679933348125</v>
      </c>
      <c r="AN67">
        <v>5.1299700000000001</v>
      </c>
      <c r="AO67">
        <v>599</v>
      </c>
      <c r="AP67">
        <v>4.77321E-3</v>
      </c>
      <c r="AQ67">
        <f t="shared" si="5"/>
        <v>125.49206927832633</v>
      </c>
      <c r="AR67" s="3">
        <v>0</v>
      </c>
      <c r="AS67" s="3">
        <v>0</v>
      </c>
      <c r="AT67">
        <f t="shared" si="8"/>
        <v>0</v>
      </c>
      <c r="AU67">
        <v>0</v>
      </c>
      <c r="AW67">
        <v>0</v>
      </c>
    </row>
    <row r="68" spans="3:49" x14ac:dyDescent="0.25">
      <c r="C68" t="s">
        <v>64</v>
      </c>
      <c r="D68">
        <v>3000</v>
      </c>
      <c r="E68">
        <v>96</v>
      </c>
      <c r="F68">
        <v>62.479089999999999</v>
      </c>
      <c r="I68" s="3">
        <v>300.32</v>
      </c>
      <c r="L68" s="3">
        <v>300.49</v>
      </c>
      <c r="N68" s="3">
        <v>639.800779904058</v>
      </c>
      <c r="O68" s="3">
        <v>711.92478979449095</v>
      </c>
      <c r="P68" s="3">
        <v>1868.1057287691001</v>
      </c>
      <c r="Q68" s="3" t="s">
        <v>176</v>
      </c>
      <c r="R68" s="6">
        <v>17</v>
      </c>
      <c r="S68" s="3" t="s">
        <v>123</v>
      </c>
      <c r="T68" s="3">
        <v>10030.707173999999</v>
      </c>
      <c r="U68" s="14">
        <f t="shared" si="1"/>
        <v>10.030707174</v>
      </c>
      <c r="V68" s="6">
        <v>226</v>
      </c>
      <c r="W68" s="6">
        <v>0</v>
      </c>
      <c r="X68" s="6">
        <f t="shared" si="2"/>
        <v>226</v>
      </c>
      <c r="Y68" s="6" t="s">
        <v>295</v>
      </c>
      <c r="Z68" s="12">
        <v>1762.68</v>
      </c>
      <c r="AA68" s="6">
        <f t="shared" si="3"/>
        <v>9.5255417188088636</v>
      </c>
      <c r="AB68" s="6">
        <f t="shared" si="10"/>
        <v>41.244</v>
      </c>
      <c r="AC68">
        <f t="shared" si="11"/>
        <v>0.91012028056905914</v>
      </c>
      <c r="AD68" s="3">
        <f t="shared" ref="AD68:AD99" si="13">(O68-N68)/N68*100</f>
        <v>11.27288558498606</v>
      </c>
      <c r="AI68">
        <v>722.67053562804597</v>
      </c>
      <c r="AJ68" s="3">
        <v>8</v>
      </c>
      <c r="AL68">
        <f t="shared" si="4"/>
        <v>-1.4869494885682994</v>
      </c>
      <c r="AN68">
        <v>6.0575299999999999</v>
      </c>
      <c r="AO68">
        <v>455</v>
      </c>
      <c r="AP68">
        <v>0.25804700000000003</v>
      </c>
      <c r="AQ68">
        <f t="shared" si="5"/>
        <v>1.7632446802326707</v>
      </c>
      <c r="AR68" s="3">
        <f t="shared" si="6"/>
        <v>1869.8689734493328</v>
      </c>
      <c r="AS68" s="3">
        <f t="shared" si="7"/>
        <v>1930.5848187691001</v>
      </c>
      <c r="AT68">
        <f t="shared" si="8"/>
        <v>3.2470641623495853</v>
      </c>
      <c r="AU68">
        <v>1</v>
      </c>
      <c r="AW68">
        <f t="shared" si="9"/>
        <v>37.67103421835558</v>
      </c>
    </row>
    <row r="69" spans="3:49" x14ac:dyDescent="0.25">
      <c r="C69" t="s">
        <v>65</v>
      </c>
      <c r="D69">
        <v>3000</v>
      </c>
      <c r="E69">
        <v>98</v>
      </c>
      <c r="F69">
        <v>62.892249999999997</v>
      </c>
      <c r="I69" s="3">
        <v>300.22000000000003</v>
      </c>
      <c r="K69" s="3">
        <v>999.34149999999795</v>
      </c>
      <c r="L69" s="3">
        <v>143.37</v>
      </c>
      <c r="N69" s="3">
        <v>592.13647053619695</v>
      </c>
      <c r="O69" s="3">
        <v>662.50464583625501</v>
      </c>
      <c r="P69" s="3">
        <v>2468.8010874053002</v>
      </c>
      <c r="Q69" s="3" t="s">
        <v>178</v>
      </c>
      <c r="R69" s="6">
        <v>22</v>
      </c>
      <c r="S69" s="3" t="s">
        <v>123</v>
      </c>
      <c r="T69" s="3">
        <v>10012.771817999999</v>
      </c>
      <c r="U69" s="14">
        <f t="shared" ref="U69:U107" si="14">T69/1000</f>
        <v>10.012771817999999</v>
      </c>
      <c r="V69" s="6">
        <v>658</v>
      </c>
      <c r="W69" s="6">
        <v>0</v>
      </c>
      <c r="X69" s="6">
        <f t="shared" ref="X69:X107" si="15">V69+W69</f>
        <v>658</v>
      </c>
      <c r="Y69" s="6" t="s">
        <v>296</v>
      </c>
      <c r="Z69" s="12">
        <v>2562.92</v>
      </c>
      <c r="AA69" s="6">
        <f t="shared" ref="AA69:AA107" si="16">(P69+F69-Z69)/Z69*100</f>
        <v>-1.2184017680887413</v>
      </c>
      <c r="AB69" s="6">
        <f t="shared" si="10"/>
        <v>14.569333333333331</v>
      </c>
      <c r="AC69">
        <f t="shared" ref="AC69:AC107" si="17">(Z69-F69)/P69</f>
        <v>1.0126485129782241</v>
      </c>
      <c r="AD69" s="3">
        <f t="shared" si="13"/>
        <v>11.883776595678629</v>
      </c>
      <c r="AI69">
        <v>693.73552234151896</v>
      </c>
      <c r="AJ69" s="3">
        <v>4</v>
      </c>
      <c r="AL69">
        <f t="shared" ref="AL69:AL107" si="18">(O69-AI69)*100/AI69</f>
        <v>-4.5018419122971345</v>
      </c>
      <c r="AN69">
        <v>7.7614599999999996</v>
      </c>
      <c r="AO69">
        <v>469</v>
      </c>
      <c r="AP69">
        <v>0.18296000000000001</v>
      </c>
      <c r="AQ69">
        <f t="shared" ref="AQ69:AQ107" si="19">AO69/(MAX(AP69,0.0000000001)*1000)</f>
        <v>2.563401836466987</v>
      </c>
      <c r="AR69" s="3">
        <f t="shared" ref="AR69:AR107" si="20">AQ69 + P69</f>
        <v>2471.3644892417674</v>
      </c>
      <c r="AS69" s="3">
        <f t="shared" ref="AS69:AS107" si="21">P69 + F69</f>
        <v>2531.6933374053001</v>
      </c>
      <c r="AT69">
        <f t="shared" ref="AT69:AT107" si="22">100*(AS69-AR69)/MAX(AR69,0.1)</f>
        <v>2.4411149559748688</v>
      </c>
      <c r="AU69">
        <v>1</v>
      </c>
      <c r="AW69">
        <f t="shared" ref="AW69:AW107" si="23">100*(D69-AR69)/D69</f>
        <v>17.621183691941088</v>
      </c>
    </row>
    <row r="70" spans="3:49" x14ac:dyDescent="0.25">
      <c r="C70" t="s">
        <v>66</v>
      </c>
      <c r="D70">
        <v>3000</v>
      </c>
      <c r="E70">
        <v>80</v>
      </c>
      <c r="F70">
        <v>51.31953</v>
      </c>
      <c r="H70" s="3">
        <v>519.8134208665</v>
      </c>
      <c r="I70" s="3">
        <v>22.080000000000002</v>
      </c>
      <c r="L70" s="3">
        <v>300.42</v>
      </c>
      <c r="N70" s="3">
        <v>483.384201882171</v>
      </c>
      <c r="O70" s="3">
        <v>534.93890719289004</v>
      </c>
      <c r="P70" s="3">
        <v>1240.5267043224701</v>
      </c>
      <c r="Q70" s="3" t="s">
        <v>177</v>
      </c>
      <c r="R70" s="6">
        <v>14</v>
      </c>
      <c r="S70" s="3" t="s">
        <v>123</v>
      </c>
      <c r="T70" s="3">
        <v>10018.019238000001</v>
      </c>
      <c r="U70" s="14">
        <f t="shared" si="14"/>
        <v>10.018019238000001</v>
      </c>
      <c r="V70" s="6">
        <v>347</v>
      </c>
      <c r="W70" s="6">
        <v>0</v>
      </c>
      <c r="X70" s="6">
        <f t="shared" si="15"/>
        <v>347</v>
      </c>
      <c r="Y70" s="6" t="s">
        <v>297</v>
      </c>
      <c r="Z70" s="12">
        <v>1250.8699999999999</v>
      </c>
      <c r="AA70" s="6">
        <f t="shared" si="16"/>
        <v>3.2758187759295683</v>
      </c>
      <c r="AB70" s="6">
        <f t="shared" ref="AB70:AB107" si="24">(D70-Z70)/D70*100</f>
        <v>58.304333333333332</v>
      </c>
      <c r="AC70">
        <f t="shared" si="17"/>
        <v>0.9669686801745635</v>
      </c>
      <c r="AD70" s="3">
        <f t="shared" si="13"/>
        <v>10.665368274341317</v>
      </c>
      <c r="AE70" s="3">
        <f>(H70-N70)*100/N70</f>
        <v>7.5362866313138079</v>
      </c>
      <c r="AF70" s="3">
        <f>(O70-H70)/H70*100</f>
        <v>2.9097914211558265</v>
      </c>
      <c r="AG70" s="3">
        <f>((T70/1000)-(I70))</f>
        <v>-12.061980762000001</v>
      </c>
      <c r="AI70">
        <v>562.86738028448497</v>
      </c>
      <c r="AJ70" s="3">
        <v>6</v>
      </c>
      <c r="AL70">
        <f t="shared" si="18"/>
        <v>-4.9618212157683201</v>
      </c>
      <c r="AN70">
        <v>5.1148800000000003</v>
      </c>
      <c r="AO70">
        <v>370</v>
      </c>
      <c r="AP70">
        <v>0.295705</v>
      </c>
      <c r="AQ70">
        <f t="shared" si="19"/>
        <v>1.2512470198339563</v>
      </c>
      <c r="AR70" s="3">
        <f t="shared" si="20"/>
        <v>1241.777951342304</v>
      </c>
      <c r="AS70" s="3">
        <f t="shared" si="21"/>
        <v>1291.8462343224701</v>
      </c>
      <c r="AT70">
        <f t="shared" si="22"/>
        <v>4.0319835704962026</v>
      </c>
      <c r="AU70">
        <v>1</v>
      </c>
      <c r="AW70">
        <f t="shared" si="23"/>
        <v>58.607401621923202</v>
      </c>
    </row>
    <row r="71" spans="3:49" x14ac:dyDescent="0.25">
      <c r="C71" t="s">
        <v>67</v>
      </c>
      <c r="D71">
        <v>1000</v>
      </c>
      <c r="E71">
        <v>57</v>
      </c>
      <c r="F71">
        <v>22.1191</v>
      </c>
      <c r="H71" s="3">
        <v>406.18117166196402</v>
      </c>
      <c r="I71" s="3">
        <v>7.74</v>
      </c>
      <c r="L71" s="3">
        <v>300.28000000000003</v>
      </c>
      <c r="N71" s="3">
        <v>377.84900125933399</v>
      </c>
      <c r="O71" s="3">
        <v>410.95702984910503</v>
      </c>
      <c r="P71" s="3">
        <v>941.31626633440396</v>
      </c>
      <c r="Q71" s="3" t="s">
        <v>179</v>
      </c>
      <c r="R71" s="6">
        <v>21</v>
      </c>
      <c r="S71" s="3" t="s">
        <v>123</v>
      </c>
      <c r="T71" s="3">
        <v>10016.637054999999</v>
      </c>
      <c r="U71" s="14">
        <f t="shared" si="14"/>
        <v>10.016637054999999</v>
      </c>
      <c r="V71" s="6">
        <v>634</v>
      </c>
      <c r="W71" s="6">
        <v>0</v>
      </c>
      <c r="X71" s="6">
        <f t="shared" si="15"/>
        <v>634</v>
      </c>
      <c r="Y71" s="6" t="s">
        <v>298</v>
      </c>
      <c r="Z71" s="12">
        <v>798.34199999999998</v>
      </c>
      <c r="AA71" s="6">
        <f t="shared" si="16"/>
        <v>20.679529115893185</v>
      </c>
      <c r="AB71" s="6">
        <f t="shared" si="24"/>
        <v>20.165800000000001</v>
      </c>
      <c r="AC71">
        <f t="shared" si="17"/>
        <v>0.82461434882316764</v>
      </c>
      <c r="AD71" s="3">
        <f t="shared" si="13"/>
        <v>8.7622379520457105</v>
      </c>
      <c r="AE71" s="3">
        <f>(H71-N71)*100/N71</f>
        <v>7.4982784943725287</v>
      </c>
      <c r="AF71" s="3">
        <f>(O71-H71)/H71*100</f>
        <v>1.1757950688850791</v>
      </c>
      <c r="AG71" s="3">
        <f>((T71/1000)-(I71))</f>
        <v>2.2766370549999984</v>
      </c>
      <c r="AI71">
        <v>420.18101948526498</v>
      </c>
      <c r="AJ71" s="3">
        <v>2</v>
      </c>
      <c r="AL71">
        <f t="shared" si="18"/>
        <v>-2.1952418620573662</v>
      </c>
      <c r="AN71">
        <v>3.0228799999999998</v>
      </c>
      <c r="AO71">
        <v>276</v>
      </c>
      <c r="AP71">
        <v>0.34555000000000002</v>
      </c>
      <c r="AQ71">
        <f t="shared" si="19"/>
        <v>0.79872666763131239</v>
      </c>
      <c r="AR71" s="3">
        <f t="shared" si="20"/>
        <v>942.11499300203525</v>
      </c>
      <c r="AS71" s="3">
        <f t="shared" si="21"/>
        <v>963.43536633440397</v>
      </c>
      <c r="AT71">
        <f t="shared" si="22"/>
        <v>2.26303301515579</v>
      </c>
      <c r="AU71">
        <v>1</v>
      </c>
      <c r="AW71">
        <f t="shared" si="23"/>
        <v>5.7885006997964759</v>
      </c>
    </row>
    <row r="72" spans="3:49" x14ac:dyDescent="0.25">
      <c r="C72" t="s">
        <v>68</v>
      </c>
      <c r="D72">
        <v>3000</v>
      </c>
      <c r="E72">
        <v>118</v>
      </c>
      <c r="F72">
        <v>76.449470000000005</v>
      </c>
      <c r="I72" s="3">
        <v>300.59999999999997</v>
      </c>
      <c r="L72" s="3">
        <v>300.17</v>
      </c>
      <c r="N72" s="3">
        <v>634.19727970025497</v>
      </c>
      <c r="O72" s="3">
        <v>720.13350949000505</v>
      </c>
      <c r="P72" s="3">
        <v>2388.5469637135002</v>
      </c>
      <c r="Q72" s="3" t="s">
        <v>180</v>
      </c>
      <c r="R72" s="6">
        <v>20</v>
      </c>
      <c r="S72" s="3" t="s">
        <v>123</v>
      </c>
      <c r="T72" s="3">
        <v>10007.867190999999</v>
      </c>
      <c r="U72" s="14">
        <f t="shared" si="14"/>
        <v>10.007867190999999</v>
      </c>
      <c r="V72" s="6">
        <v>62</v>
      </c>
      <c r="W72" s="6">
        <v>0</v>
      </c>
      <c r="X72" s="6">
        <f t="shared" si="15"/>
        <v>62</v>
      </c>
      <c r="Y72" s="6" t="s">
        <v>299</v>
      </c>
      <c r="Z72" s="12"/>
      <c r="AA72" s="6"/>
      <c r="AB72" s="6"/>
      <c r="AC72">
        <f t="shared" si="17"/>
        <v>-3.2006684884748164E-2</v>
      </c>
      <c r="AD72" s="3">
        <f t="shared" si="13"/>
        <v>13.550393945298334</v>
      </c>
      <c r="AI72">
        <v>721.99679520441896</v>
      </c>
      <c r="AJ72" s="3">
        <v>22</v>
      </c>
      <c r="AL72">
        <f t="shared" si="18"/>
        <v>-0.25807395916298398</v>
      </c>
      <c r="AQ72">
        <f t="shared" si="19"/>
        <v>0</v>
      </c>
      <c r="AR72" s="3">
        <f t="shared" si="20"/>
        <v>2388.5469637135002</v>
      </c>
      <c r="AS72" s="3">
        <f t="shared" si="21"/>
        <v>2464.9964337135002</v>
      </c>
      <c r="AT72">
        <f t="shared" si="22"/>
        <v>3.2006684884748169</v>
      </c>
      <c r="AU72">
        <v>1</v>
      </c>
      <c r="AW72">
        <f t="shared" si="23"/>
        <v>20.38176787621666</v>
      </c>
    </row>
    <row r="73" spans="3:49" x14ac:dyDescent="0.25">
      <c r="C73" t="s">
        <v>69</v>
      </c>
      <c r="D73">
        <v>3000</v>
      </c>
      <c r="E73">
        <v>89</v>
      </c>
      <c r="F73">
        <v>56.9741</v>
      </c>
      <c r="H73" s="3">
        <v>547.74266030862202</v>
      </c>
      <c r="I73" s="3">
        <v>9.2100000000000009</v>
      </c>
      <c r="L73" s="3">
        <v>300.06000000000006</v>
      </c>
      <c r="N73" s="3">
        <v>501.63239765500498</v>
      </c>
      <c r="O73" s="3">
        <v>564.12866836156695</v>
      </c>
      <c r="P73" s="3">
        <v>1053.7032555594001</v>
      </c>
      <c r="Q73" s="3" t="s">
        <v>181</v>
      </c>
      <c r="R73" s="6">
        <v>22</v>
      </c>
      <c r="S73" s="3" t="s">
        <v>123</v>
      </c>
      <c r="T73" s="3">
        <v>10000.180478</v>
      </c>
      <c r="U73" s="14">
        <f t="shared" si="14"/>
        <v>10.000180478000001</v>
      </c>
      <c r="V73" s="6">
        <v>1918</v>
      </c>
      <c r="W73" s="6">
        <v>0</v>
      </c>
      <c r="X73" s="6">
        <f t="shared" si="15"/>
        <v>1918</v>
      </c>
      <c r="Y73" s="6" t="s">
        <v>300</v>
      </c>
      <c r="Z73" s="12">
        <v>1436.73</v>
      </c>
      <c r="AA73" s="6">
        <f t="shared" si="16"/>
        <v>-22.694079224391501</v>
      </c>
      <c r="AB73" s="6">
        <f t="shared" si="24"/>
        <v>52.108999999999995</v>
      </c>
      <c r="AC73">
        <f t="shared" si="17"/>
        <v>1.3094349787004331</v>
      </c>
      <c r="AD73" s="3">
        <f t="shared" si="13"/>
        <v>12.45857942962118</v>
      </c>
      <c r="AE73" s="3">
        <f>(H73-N73)*100/N73</f>
        <v>9.1920423938266307</v>
      </c>
      <c r="AF73" s="3">
        <f>(O73-H73)/H73*100</f>
        <v>2.9915522818164906</v>
      </c>
      <c r="AG73" s="3">
        <f>((T73/1000)-(I73))</f>
        <v>0.79018047799999991</v>
      </c>
      <c r="AI73">
        <v>644.74357459352598</v>
      </c>
      <c r="AJ73" s="3">
        <v>3</v>
      </c>
      <c r="AL73">
        <f t="shared" si="18"/>
        <v>-12.503405913394658</v>
      </c>
      <c r="AN73">
        <v>7.4024700000000001</v>
      </c>
      <c r="AO73">
        <v>439</v>
      </c>
      <c r="AP73">
        <v>0.30552800000000002</v>
      </c>
      <c r="AQ73">
        <f t="shared" si="19"/>
        <v>1.436856851090571</v>
      </c>
      <c r="AR73" s="3">
        <f t="shared" si="20"/>
        <v>1055.1401124104907</v>
      </c>
      <c r="AS73" s="3">
        <f t="shared" si="21"/>
        <v>1110.6773555594</v>
      </c>
      <c r="AT73">
        <f t="shared" si="22"/>
        <v>5.263494629356213</v>
      </c>
      <c r="AU73">
        <v>1</v>
      </c>
      <c r="AW73">
        <f t="shared" si="23"/>
        <v>64.828662919650313</v>
      </c>
    </row>
    <row r="74" spans="3:49" x14ac:dyDescent="0.25">
      <c r="C74" t="s">
        <v>70</v>
      </c>
      <c r="D74">
        <v>3000</v>
      </c>
      <c r="E74">
        <v>93</v>
      </c>
      <c r="F74">
        <v>59.496679999999998</v>
      </c>
      <c r="I74" s="3">
        <v>300.28999999999996</v>
      </c>
      <c r="L74" s="3">
        <v>300.47999999999996</v>
      </c>
      <c r="N74" s="3">
        <v>579.98186823224705</v>
      </c>
      <c r="O74" s="3">
        <v>640.37605426574805</v>
      </c>
      <c r="P74" s="3">
        <v>1969.4115056751</v>
      </c>
      <c r="Q74" s="3" t="s">
        <v>149</v>
      </c>
      <c r="R74" s="6">
        <v>23</v>
      </c>
      <c r="S74" s="3" t="s">
        <v>123</v>
      </c>
      <c r="T74" s="3">
        <v>10001.797877000001</v>
      </c>
      <c r="U74" s="14">
        <f t="shared" si="14"/>
        <v>10.001797877000001</v>
      </c>
      <c r="V74" s="6">
        <v>431</v>
      </c>
      <c r="W74" s="6">
        <v>0</v>
      </c>
      <c r="X74" s="6">
        <f t="shared" si="15"/>
        <v>431</v>
      </c>
      <c r="Y74" s="6" t="s">
        <v>301</v>
      </c>
      <c r="Z74" s="12">
        <v>1656.36</v>
      </c>
      <c r="AA74" s="6">
        <f t="shared" si="16"/>
        <v>22.491981554438652</v>
      </c>
      <c r="AB74" s="6">
        <f t="shared" si="24"/>
        <v>44.788000000000004</v>
      </c>
      <c r="AC74">
        <f t="shared" si="17"/>
        <v>0.81083273627601093</v>
      </c>
      <c r="AD74" s="3">
        <f t="shared" si="13"/>
        <v>10.413116226819154</v>
      </c>
      <c r="AI74">
        <v>750.96149042030299</v>
      </c>
      <c r="AJ74" s="3">
        <v>5</v>
      </c>
      <c r="AL74">
        <f t="shared" si="18"/>
        <v>-14.725846473520468</v>
      </c>
      <c r="AN74">
        <v>4.4406400000000001</v>
      </c>
      <c r="AO74">
        <v>415</v>
      </c>
      <c r="AP74">
        <v>0.25049199999999999</v>
      </c>
      <c r="AQ74">
        <f t="shared" si="19"/>
        <v>1.656739536591987</v>
      </c>
      <c r="AR74" s="3">
        <f t="shared" si="20"/>
        <v>1971.0682452116919</v>
      </c>
      <c r="AS74" s="3">
        <f t="shared" si="21"/>
        <v>2028.9081856751</v>
      </c>
      <c r="AT74">
        <f t="shared" si="22"/>
        <v>2.9344463644989673</v>
      </c>
      <c r="AU74">
        <v>1</v>
      </c>
      <c r="AW74">
        <f t="shared" si="23"/>
        <v>34.297725159610273</v>
      </c>
    </row>
    <row r="75" spans="3:49" x14ac:dyDescent="0.25">
      <c r="C75" t="s">
        <v>71</v>
      </c>
      <c r="D75">
        <v>1000</v>
      </c>
      <c r="E75">
        <v>75</v>
      </c>
      <c r="F75">
        <v>28.676449999999999</v>
      </c>
      <c r="I75" s="3">
        <v>300.2</v>
      </c>
      <c r="L75" s="3">
        <v>300.22000000000003</v>
      </c>
      <c r="N75" s="3">
        <v>386.0368024027</v>
      </c>
      <c r="O75" s="3">
        <v>430.25335138332798</v>
      </c>
      <c r="P75" s="3">
        <v>745.57151430739202</v>
      </c>
      <c r="Q75" s="3" t="s">
        <v>182</v>
      </c>
      <c r="R75" s="6">
        <v>14</v>
      </c>
      <c r="S75" s="3" t="s">
        <v>123</v>
      </c>
      <c r="T75" s="3">
        <v>10010.37767</v>
      </c>
      <c r="U75" s="14">
        <f t="shared" si="14"/>
        <v>10.01037767</v>
      </c>
      <c r="V75" s="6">
        <v>1101</v>
      </c>
      <c r="W75" s="6">
        <v>0</v>
      </c>
      <c r="X75" s="6">
        <f t="shared" si="15"/>
        <v>1101</v>
      </c>
      <c r="Y75" s="6" t="s">
        <v>302</v>
      </c>
      <c r="Z75" s="12">
        <v>793.07600000000002</v>
      </c>
      <c r="AA75" s="6">
        <f t="shared" si="16"/>
        <v>-2.3740518806026101</v>
      </c>
      <c r="AB75" s="6">
        <f t="shared" si="24"/>
        <v>20.692399999999996</v>
      </c>
      <c r="AC75">
        <f t="shared" si="17"/>
        <v>1.0252531585921687</v>
      </c>
      <c r="AD75" s="3">
        <f t="shared" si="13"/>
        <v>11.453972446518927</v>
      </c>
      <c r="AI75">
        <v>440.69125554678999</v>
      </c>
      <c r="AJ75" s="3">
        <v>2</v>
      </c>
      <c r="AL75">
        <f t="shared" si="18"/>
        <v>-2.368529902076483</v>
      </c>
      <c r="AN75">
        <v>3.5467300000000002</v>
      </c>
      <c r="AO75">
        <v>350</v>
      </c>
      <c r="AP75">
        <v>0.441218</v>
      </c>
      <c r="AQ75">
        <f t="shared" si="19"/>
        <v>0.79325866125135414</v>
      </c>
      <c r="AR75" s="3">
        <f t="shared" si="20"/>
        <v>746.36477296864336</v>
      </c>
      <c r="AS75" s="3">
        <f t="shared" si="21"/>
        <v>774.24796430739207</v>
      </c>
      <c r="AT75">
        <f t="shared" si="22"/>
        <v>3.7358664755631685</v>
      </c>
      <c r="AU75">
        <v>1</v>
      </c>
      <c r="AW75">
        <f t="shared" si="23"/>
        <v>25.363522703135661</v>
      </c>
    </row>
    <row r="76" spans="3:49" x14ac:dyDescent="0.25">
      <c r="C76" t="s">
        <v>72</v>
      </c>
      <c r="D76">
        <v>1000</v>
      </c>
      <c r="E76">
        <v>48</v>
      </c>
      <c r="F76">
        <v>17.97269</v>
      </c>
      <c r="H76" s="3">
        <v>314.95307628381198</v>
      </c>
      <c r="I76" s="3">
        <v>25.1</v>
      </c>
      <c r="L76" s="3">
        <v>300.23999999999995</v>
      </c>
      <c r="N76" s="3">
        <v>289.83029820329898</v>
      </c>
      <c r="O76" s="3">
        <v>319.08851415202901</v>
      </c>
      <c r="P76" s="3">
        <v>346.06961802987399</v>
      </c>
      <c r="Q76" s="3" t="s">
        <v>183</v>
      </c>
      <c r="R76" s="6">
        <v>21</v>
      </c>
      <c r="S76" s="3" t="s">
        <v>123</v>
      </c>
      <c r="T76" s="3">
        <v>10001.40069</v>
      </c>
      <c r="U76" s="14">
        <f t="shared" si="14"/>
        <v>10.001400690000001</v>
      </c>
      <c r="V76" s="6">
        <v>1605</v>
      </c>
      <c r="W76" s="6">
        <v>0</v>
      </c>
      <c r="X76" s="6">
        <f t="shared" si="15"/>
        <v>1605</v>
      </c>
      <c r="Y76" s="6" t="s">
        <v>303</v>
      </c>
      <c r="Z76" s="12">
        <v>334.39800000000002</v>
      </c>
      <c r="AA76" s="6">
        <f t="shared" si="16"/>
        <v>8.8649776702833059</v>
      </c>
      <c r="AB76" s="6">
        <f t="shared" si="24"/>
        <v>66.560200000000009</v>
      </c>
      <c r="AC76">
        <f t="shared" si="17"/>
        <v>0.91434004464582919</v>
      </c>
      <c r="AD76" s="3">
        <f t="shared" si="13"/>
        <v>10.094947329560107</v>
      </c>
      <c r="AE76" s="3">
        <f>(H76-N76)*100/N76</f>
        <v>8.6680993106148065</v>
      </c>
      <c r="AF76" s="3">
        <f>(O76-H76)/H76*100</f>
        <v>1.3130330133656101</v>
      </c>
      <c r="AG76" s="3">
        <f>((T76/1000)-(I76))</f>
        <v>-15.098599310000001</v>
      </c>
      <c r="AI76">
        <v>364.04495583896397</v>
      </c>
      <c r="AJ76" s="3">
        <v>1</v>
      </c>
      <c r="AL76">
        <f t="shared" si="18"/>
        <v>-12.34914561124191</v>
      </c>
      <c r="AN76">
        <v>3.4966400000000002</v>
      </c>
      <c r="AO76">
        <v>239</v>
      </c>
      <c r="AP76">
        <v>0.71405300000000005</v>
      </c>
      <c r="AQ76">
        <f t="shared" si="19"/>
        <v>0.33470904820790615</v>
      </c>
      <c r="AR76" s="3">
        <f t="shared" si="20"/>
        <v>346.40432707808191</v>
      </c>
      <c r="AS76" s="3">
        <f t="shared" si="21"/>
        <v>364.04230802987399</v>
      </c>
      <c r="AT76">
        <f t="shared" si="22"/>
        <v>5.0917322830717318</v>
      </c>
      <c r="AU76">
        <v>1</v>
      </c>
      <c r="AW76">
        <f t="shared" si="23"/>
        <v>65.359567292191812</v>
      </c>
    </row>
    <row r="77" spans="3:49" x14ac:dyDescent="0.25">
      <c r="C77" t="s">
        <v>73</v>
      </c>
      <c r="D77">
        <v>2000</v>
      </c>
      <c r="E77">
        <v>61</v>
      </c>
      <c r="F77">
        <v>29.1081</v>
      </c>
      <c r="H77" s="3">
        <v>251.97652621036201</v>
      </c>
      <c r="I77" s="3">
        <v>64.36</v>
      </c>
      <c r="L77" s="3">
        <v>300.21000000000004</v>
      </c>
      <c r="N77" s="3">
        <v>237.58703335368199</v>
      </c>
      <c r="O77" s="3">
        <v>263.85804008109398</v>
      </c>
      <c r="P77" s="3">
        <v>316.37261575879199</v>
      </c>
      <c r="Q77" s="3" t="s">
        <v>184</v>
      </c>
      <c r="R77" s="6">
        <v>25</v>
      </c>
      <c r="S77" s="3" t="s">
        <v>123</v>
      </c>
      <c r="T77" s="3">
        <v>10048.491134</v>
      </c>
      <c r="U77" s="14">
        <f t="shared" si="14"/>
        <v>10.048491134000001</v>
      </c>
      <c r="V77" s="6">
        <v>128</v>
      </c>
      <c r="W77" s="6">
        <v>0</v>
      </c>
      <c r="X77" s="6">
        <f t="shared" si="15"/>
        <v>128</v>
      </c>
      <c r="Y77" s="6" t="s">
        <v>304</v>
      </c>
      <c r="Z77" s="12">
        <v>332.28699999999998</v>
      </c>
      <c r="AA77" s="6">
        <f t="shared" si="16"/>
        <v>3.9705783731509197</v>
      </c>
      <c r="AB77" s="6">
        <f t="shared" si="24"/>
        <v>83.385649999999998</v>
      </c>
      <c r="AC77">
        <f t="shared" si="17"/>
        <v>0.95829690971467929</v>
      </c>
      <c r="AD77" s="3">
        <f t="shared" si="13"/>
        <v>11.057424454769746</v>
      </c>
      <c r="AE77" s="3">
        <f>(H77-N77)*100/N77</f>
        <v>6.0565143869864402</v>
      </c>
      <c r="AF77" s="3">
        <f>(O77-H77)/H77*100</f>
        <v>4.7153256890337119</v>
      </c>
      <c r="AG77" s="3">
        <f>((T77/1000)-(I77))</f>
        <v>-54.311508865999997</v>
      </c>
      <c r="AI77">
        <v>281.35840414161299</v>
      </c>
      <c r="AJ77" s="3">
        <v>5</v>
      </c>
      <c r="AL77">
        <f t="shared" si="18"/>
        <v>-6.2199542657736835</v>
      </c>
      <c r="AQ77">
        <f t="shared" si="19"/>
        <v>0</v>
      </c>
      <c r="AR77" s="3">
        <v>0</v>
      </c>
      <c r="AS77" s="3">
        <v>0</v>
      </c>
      <c r="AT77">
        <f t="shared" si="22"/>
        <v>0</v>
      </c>
      <c r="AU77">
        <v>0</v>
      </c>
      <c r="AW77">
        <v>0</v>
      </c>
    </row>
    <row r="78" spans="3:49" x14ac:dyDescent="0.25">
      <c r="C78" t="s">
        <v>74</v>
      </c>
      <c r="D78">
        <v>5000</v>
      </c>
      <c r="E78">
        <v>160</v>
      </c>
      <c r="F78">
        <v>157.6113</v>
      </c>
      <c r="I78" s="3">
        <v>300.55</v>
      </c>
      <c r="L78" s="3">
        <v>300.26</v>
      </c>
      <c r="N78" s="3">
        <v>844.02932310382903</v>
      </c>
      <c r="O78" s="3">
        <v>942.81431231286001</v>
      </c>
      <c r="P78" s="3">
        <v>2872.1889338626102</v>
      </c>
      <c r="Q78" s="3" t="s">
        <v>185</v>
      </c>
      <c r="R78" s="6">
        <v>25</v>
      </c>
      <c r="S78" s="3" t="s">
        <v>123</v>
      </c>
      <c r="T78" s="3">
        <v>13345.502564</v>
      </c>
      <c r="U78" s="14">
        <f t="shared" si="14"/>
        <v>13.345502564</v>
      </c>
      <c r="V78" s="6">
        <v>60</v>
      </c>
      <c r="W78" s="6">
        <v>0</v>
      </c>
      <c r="X78" s="6">
        <f t="shared" si="15"/>
        <v>60</v>
      </c>
      <c r="Y78" s="6" t="s">
        <v>305</v>
      </c>
      <c r="Z78" s="12"/>
      <c r="AA78" s="6"/>
      <c r="AB78" s="6"/>
      <c r="AC78">
        <f t="shared" si="17"/>
        <v>-5.4874976413212262E-2</v>
      </c>
      <c r="AD78" s="3">
        <f t="shared" si="13"/>
        <v>11.703975976303711</v>
      </c>
      <c r="AI78">
        <v>942.41530829681199</v>
      </c>
      <c r="AJ78" s="3">
        <v>43</v>
      </c>
      <c r="AL78">
        <f t="shared" si="18"/>
        <v>4.2338448084966722E-2</v>
      </c>
      <c r="AQ78">
        <f t="shared" si="19"/>
        <v>0</v>
      </c>
      <c r="AR78" s="3">
        <v>0</v>
      </c>
      <c r="AS78" s="3">
        <v>0</v>
      </c>
      <c r="AT78">
        <f t="shared" si="22"/>
        <v>0</v>
      </c>
      <c r="AU78">
        <v>0</v>
      </c>
      <c r="AW78">
        <v>0</v>
      </c>
    </row>
    <row r="79" spans="3:49" x14ac:dyDescent="0.25">
      <c r="C79" t="s">
        <v>75</v>
      </c>
      <c r="D79">
        <v>1000</v>
      </c>
      <c r="E79">
        <v>75</v>
      </c>
      <c r="F79">
        <v>28.423279999999998</v>
      </c>
      <c r="I79" s="3">
        <v>300.33</v>
      </c>
      <c r="L79" s="3">
        <v>300.32</v>
      </c>
      <c r="N79" s="3">
        <v>347.952496697779</v>
      </c>
      <c r="O79" s="3">
        <v>387.15935478984898</v>
      </c>
      <c r="P79" s="3">
        <v>955.85812219348497</v>
      </c>
      <c r="Q79" s="3" t="s">
        <v>186</v>
      </c>
      <c r="R79" s="6">
        <v>22</v>
      </c>
      <c r="S79" s="3" t="s">
        <v>123</v>
      </c>
      <c r="T79" s="3">
        <v>10007.909788999999</v>
      </c>
      <c r="U79" s="14">
        <f t="shared" si="14"/>
        <v>10.007909788999999</v>
      </c>
      <c r="V79" s="6">
        <v>497</v>
      </c>
      <c r="W79" s="6">
        <v>0</v>
      </c>
      <c r="X79" s="6">
        <f t="shared" si="15"/>
        <v>497</v>
      </c>
      <c r="Y79" s="6" t="s">
        <v>306</v>
      </c>
      <c r="Z79" s="12">
        <v>935.02800000000002</v>
      </c>
      <c r="AA79" s="6">
        <f t="shared" si="16"/>
        <v>5.2675858042202943</v>
      </c>
      <c r="AB79" s="6">
        <f t="shared" si="24"/>
        <v>6.4971999999999976</v>
      </c>
      <c r="AC79">
        <f t="shared" si="17"/>
        <v>0.94847205767268139</v>
      </c>
      <c r="AD79" s="3">
        <f t="shared" si="13"/>
        <v>11.26787663952987</v>
      </c>
      <c r="AI79">
        <v>420.41105469023302</v>
      </c>
      <c r="AJ79" s="3">
        <v>3</v>
      </c>
      <c r="AL79">
        <f t="shared" si="18"/>
        <v>-7.9093305300652794</v>
      </c>
      <c r="AN79">
        <v>7.9135799999999996</v>
      </c>
      <c r="AO79">
        <v>354</v>
      </c>
      <c r="AP79">
        <v>0.37852999999999998</v>
      </c>
      <c r="AQ79">
        <f t="shared" si="19"/>
        <v>0.93519668190103833</v>
      </c>
      <c r="AR79" s="3">
        <f t="shared" si="20"/>
        <v>956.79331887538603</v>
      </c>
      <c r="AS79" s="3">
        <f t="shared" si="21"/>
        <v>984.28140219348495</v>
      </c>
      <c r="AT79">
        <f t="shared" si="22"/>
        <v>2.8729384680913514</v>
      </c>
      <c r="AU79">
        <v>1</v>
      </c>
      <c r="AW79">
        <f t="shared" si="23"/>
        <v>4.320668112461397</v>
      </c>
    </row>
    <row r="80" spans="3:49" x14ac:dyDescent="0.25">
      <c r="C80" t="s">
        <v>76</v>
      </c>
      <c r="D80">
        <v>2000</v>
      </c>
      <c r="E80">
        <v>77</v>
      </c>
      <c r="F80">
        <v>36.869140000000002</v>
      </c>
      <c r="H80" s="3">
        <v>506.18815938331102</v>
      </c>
      <c r="I80" s="3">
        <v>25.46</v>
      </c>
      <c r="K80" s="3">
        <v>733.56299999999999</v>
      </c>
      <c r="L80" s="3">
        <v>247.47</v>
      </c>
      <c r="N80" s="3">
        <v>464.848215158703</v>
      </c>
      <c r="O80" s="3">
        <v>520.49701561614495</v>
      </c>
      <c r="P80" s="3">
        <v>1655.12963089768</v>
      </c>
      <c r="Q80" s="3" t="s">
        <v>187</v>
      </c>
      <c r="R80" s="6">
        <v>18</v>
      </c>
      <c r="S80" s="3" t="s">
        <v>123</v>
      </c>
      <c r="T80" s="3">
        <v>10000.757127000001</v>
      </c>
      <c r="U80" s="14">
        <f t="shared" si="14"/>
        <v>10.000757127</v>
      </c>
      <c r="V80" s="6">
        <v>1247</v>
      </c>
      <c r="W80" s="6">
        <v>0</v>
      </c>
      <c r="X80" s="6">
        <f t="shared" si="15"/>
        <v>1247</v>
      </c>
      <c r="Y80" s="6" t="s">
        <v>307</v>
      </c>
      <c r="Z80" s="12">
        <v>1688.22</v>
      </c>
      <c r="AA80" s="6">
        <f t="shared" si="16"/>
        <v>0.22383166279750466</v>
      </c>
      <c r="AB80" s="6">
        <f t="shared" si="24"/>
        <v>15.588999999999997</v>
      </c>
      <c r="AC80">
        <f t="shared" si="17"/>
        <v>0.99771693356995217</v>
      </c>
      <c r="AD80" s="3">
        <f t="shared" si="13"/>
        <v>11.971391659198474</v>
      </c>
      <c r="AE80" s="3">
        <f>(H80-N80)*100/N80</f>
        <v>8.8932134999150687</v>
      </c>
      <c r="AF80" s="3">
        <f>(O80-H80)/H80*100</f>
        <v>2.8267860414329742</v>
      </c>
      <c r="AG80" s="3">
        <f>((T80/1000)-(I80))</f>
        <v>-15.459242873000001</v>
      </c>
      <c r="AI80">
        <v>526.95415492472603</v>
      </c>
      <c r="AJ80" s="3">
        <v>2</v>
      </c>
      <c r="AL80">
        <f t="shared" si="18"/>
        <v>-1.2253702240005038</v>
      </c>
      <c r="AN80">
        <v>7.5201099999999999</v>
      </c>
      <c r="AO80">
        <v>355</v>
      </c>
      <c r="AP80">
        <v>0.21025199999999999</v>
      </c>
      <c r="AQ80">
        <f t="shared" si="19"/>
        <v>1.6884500504156918</v>
      </c>
      <c r="AR80" s="3">
        <f t="shared" si="20"/>
        <v>1656.8180809480957</v>
      </c>
      <c r="AS80" s="3">
        <f t="shared" si="21"/>
        <v>1691.9987708976801</v>
      </c>
      <c r="AT80">
        <f t="shared" si="22"/>
        <v>2.1233888230778235</v>
      </c>
      <c r="AU80">
        <v>1</v>
      </c>
      <c r="AW80">
        <f t="shared" si="23"/>
        <v>17.159095952595212</v>
      </c>
    </row>
    <row r="81" spans="3:49" x14ac:dyDescent="0.25">
      <c r="C81" t="s">
        <v>77</v>
      </c>
      <c r="D81">
        <v>5000</v>
      </c>
      <c r="E81">
        <v>134</v>
      </c>
      <c r="F81">
        <v>130.07140000000001</v>
      </c>
      <c r="I81" s="3">
        <v>300.49</v>
      </c>
      <c r="L81" s="3">
        <v>300.2</v>
      </c>
      <c r="N81" s="3">
        <v>933.51171086974</v>
      </c>
      <c r="O81" s="3">
        <v>1050.8099234414201</v>
      </c>
      <c r="P81" s="3">
        <v>1751.7557086919301</v>
      </c>
      <c r="Q81" s="3" t="s">
        <v>188</v>
      </c>
      <c r="R81" s="6">
        <v>15</v>
      </c>
      <c r="S81" s="3" t="s">
        <v>123</v>
      </c>
      <c r="T81" s="3">
        <v>10047.079329</v>
      </c>
      <c r="U81" s="14">
        <f t="shared" si="14"/>
        <v>10.047079329000001</v>
      </c>
      <c r="V81" s="6">
        <v>115</v>
      </c>
      <c r="W81" s="6">
        <v>0</v>
      </c>
      <c r="X81" s="6">
        <f t="shared" si="15"/>
        <v>115</v>
      </c>
      <c r="Y81" s="6" t="s">
        <v>308</v>
      </c>
      <c r="Z81" s="12"/>
      <c r="AA81" s="6"/>
      <c r="AB81" s="6">
        <f t="shared" si="24"/>
        <v>100</v>
      </c>
      <c r="AC81">
        <f t="shared" si="17"/>
        <v>-7.425202004743392E-2</v>
      </c>
      <c r="AD81" s="3">
        <f t="shared" si="13"/>
        <v>12.565264174607405</v>
      </c>
      <c r="AI81">
        <v>1051.43597029847</v>
      </c>
      <c r="AJ81" s="3">
        <v>25</v>
      </c>
      <c r="AL81">
        <f t="shared" si="18"/>
        <v>-5.9542080995402792E-2</v>
      </c>
      <c r="AQ81">
        <f t="shared" si="19"/>
        <v>0</v>
      </c>
      <c r="AR81" s="3">
        <v>0</v>
      </c>
      <c r="AS81" s="3">
        <v>0</v>
      </c>
      <c r="AT81">
        <f t="shared" si="22"/>
        <v>0</v>
      </c>
      <c r="AU81">
        <v>0</v>
      </c>
      <c r="AW81">
        <v>0</v>
      </c>
    </row>
    <row r="82" spans="3:49" x14ac:dyDescent="0.25">
      <c r="C82" t="s">
        <v>78</v>
      </c>
      <c r="D82">
        <v>5000</v>
      </c>
      <c r="E82">
        <v>73</v>
      </c>
      <c r="F82">
        <v>18.568770000000001</v>
      </c>
      <c r="I82" s="3">
        <v>300.41000000000003</v>
      </c>
      <c r="L82" s="3">
        <v>300.68</v>
      </c>
      <c r="N82" s="3">
        <v>381.82092122502098</v>
      </c>
      <c r="O82" s="3">
        <v>427.21438277458401</v>
      </c>
      <c r="P82" s="3">
        <v>824.79390548489596</v>
      </c>
      <c r="Q82" s="3" t="s">
        <v>153</v>
      </c>
      <c r="R82" s="6">
        <v>13</v>
      </c>
      <c r="S82" s="3" t="s">
        <v>123</v>
      </c>
      <c r="T82" s="3">
        <v>10006.956354</v>
      </c>
      <c r="U82" s="14">
        <f t="shared" si="14"/>
        <v>10.006956354</v>
      </c>
      <c r="V82" s="6">
        <v>154</v>
      </c>
      <c r="W82" s="6">
        <v>0</v>
      </c>
      <c r="X82" s="6">
        <f t="shared" si="15"/>
        <v>154</v>
      </c>
      <c r="Y82" s="6" t="s">
        <v>309</v>
      </c>
      <c r="Z82" s="12">
        <v>1102.74</v>
      </c>
      <c r="AA82" s="6">
        <f t="shared" si="16"/>
        <v>-23.521167683688272</v>
      </c>
      <c r="AB82" s="6">
        <f t="shared" si="24"/>
        <v>77.9452</v>
      </c>
      <c r="AC82">
        <f t="shared" si="17"/>
        <v>1.314475316549067</v>
      </c>
      <c r="AD82" s="3">
        <f t="shared" si="13"/>
        <v>11.888678442219515</v>
      </c>
      <c r="AI82">
        <v>517.66813009817702</v>
      </c>
      <c r="AJ82" s="3">
        <v>7</v>
      </c>
      <c r="AL82">
        <f t="shared" si="18"/>
        <v>-17.473308103096524</v>
      </c>
      <c r="AN82">
        <v>7.3491099999999996</v>
      </c>
      <c r="AO82">
        <v>366</v>
      </c>
      <c r="AP82">
        <v>0.33184599999999997</v>
      </c>
      <c r="AQ82">
        <f t="shared" si="19"/>
        <v>1.1029212345485557</v>
      </c>
      <c r="AR82" s="3">
        <f t="shared" si="20"/>
        <v>825.89682671944456</v>
      </c>
      <c r="AS82" s="3">
        <f t="shared" si="21"/>
        <v>843.36267548489593</v>
      </c>
      <c r="AT82">
        <f t="shared" si="22"/>
        <v>2.1147736860580628</v>
      </c>
      <c r="AU82">
        <v>1</v>
      </c>
      <c r="AW82">
        <f t="shared" si="23"/>
        <v>83.482063465611105</v>
      </c>
    </row>
    <row r="83" spans="3:49" x14ac:dyDescent="0.25">
      <c r="C83" t="s">
        <v>79</v>
      </c>
      <c r="D83">
        <v>5000</v>
      </c>
      <c r="E83">
        <v>76</v>
      </c>
      <c r="F83">
        <v>72.865790000000004</v>
      </c>
      <c r="I83" s="3">
        <v>300.14</v>
      </c>
      <c r="L83" s="3">
        <v>300.28999999999996</v>
      </c>
      <c r="N83" s="3">
        <v>528.97019061454102</v>
      </c>
      <c r="O83" s="3">
        <v>593.770259249118</v>
      </c>
      <c r="P83" s="3">
        <v>2665.7353379542801</v>
      </c>
      <c r="Q83" s="3" t="s">
        <v>128</v>
      </c>
      <c r="R83" s="6">
        <v>17</v>
      </c>
      <c r="S83" s="3" t="s">
        <v>123</v>
      </c>
      <c r="T83" s="3">
        <v>10000.082097999901</v>
      </c>
      <c r="U83" s="14">
        <f t="shared" si="14"/>
        <v>10.000082097999901</v>
      </c>
      <c r="V83" s="6">
        <v>995</v>
      </c>
      <c r="W83" s="6">
        <v>0</v>
      </c>
      <c r="X83" s="6">
        <f t="shared" si="15"/>
        <v>995</v>
      </c>
      <c r="Y83" s="6" t="s">
        <v>310</v>
      </c>
      <c r="Z83" s="12">
        <v>2370.87</v>
      </c>
      <c r="AA83" s="6">
        <f t="shared" si="16"/>
        <v>15.51038766167188</v>
      </c>
      <c r="AB83" s="6">
        <f t="shared" si="24"/>
        <v>52.582599999999999</v>
      </c>
      <c r="AC83">
        <f t="shared" si="17"/>
        <v>0.86205264914390123</v>
      </c>
      <c r="AD83" s="3">
        <f t="shared" si="13"/>
        <v>12.250230690560139</v>
      </c>
      <c r="AI83">
        <v>617.73316257099395</v>
      </c>
      <c r="AJ83" s="3">
        <v>3</v>
      </c>
      <c r="AL83">
        <f t="shared" si="18"/>
        <v>-3.8791673774065809</v>
      </c>
      <c r="AN83">
        <v>6.15022</v>
      </c>
      <c r="AO83">
        <v>344</v>
      </c>
      <c r="AP83">
        <v>0.14505899999999999</v>
      </c>
      <c r="AQ83">
        <f t="shared" si="19"/>
        <v>2.3714488587402367</v>
      </c>
      <c r="AR83" s="3">
        <f t="shared" si="20"/>
        <v>2668.1067868130203</v>
      </c>
      <c r="AS83" s="3">
        <f t="shared" si="21"/>
        <v>2738.6011279542799</v>
      </c>
      <c r="AT83">
        <f t="shared" si="22"/>
        <v>2.6421109338529569</v>
      </c>
      <c r="AU83">
        <v>1</v>
      </c>
      <c r="AW83">
        <f t="shared" si="23"/>
        <v>46.637864263739594</v>
      </c>
    </row>
    <row r="84" spans="3:49" x14ac:dyDescent="0.25">
      <c r="C84" t="s">
        <v>80</v>
      </c>
      <c r="D84">
        <v>5000</v>
      </c>
      <c r="E84">
        <v>86</v>
      </c>
      <c r="F84">
        <v>88.288550000000001</v>
      </c>
      <c r="I84" s="3">
        <v>300.5</v>
      </c>
      <c r="L84" s="3">
        <v>300.5</v>
      </c>
      <c r="N84" s="3">
        <v>457.79540534606099</v>
      </c>
      <c r="O84" s="3">
        <v>515.08303406467599</v>
      </c>
      <c r="P84" s="3">
        <v>1452.3025913199699</v>
      </c>
      <c r="Q84" s="3" t="s">
        <v>189</v>
      </c>
      <c r="R84" s="6">
        <v>17</v>
      </c>
      <c r="S84" s="3" t="s">
        <v>123</v>
      </c>
      <c r="T84" s="3">
        <v>10045.800681000001</v>
      </c>
      <c r="U84" s="14">
        <f t="shared" si="14"/>
        <v>10.045800681000001</v>
      </c>
      <c r="V84" s="6">
        <v>152</v>
      </c>
      <c r="W84" s="6">
        <v>0</v>
      </c>
      <c r="X84" s="6">
        <f t="shared" si="15"/>
        <v>152</v>
      </c>
      <c r="Y84" s="6" t="s">
        <v>311</v>
      </c>
      <c r="Z84" s="12">
        <v>1842.51</v>
      </c>
      <c r="AA84" s="6">
        <f t="shared" si="16"/>
        <v>-16.386280599835558</v>
      </c>
      <c r="AB84" s="6">
        <f t="shared" si="24"/>
        <v>63.149799999999999</v>
      </c>
      <c r="AC84">
        <f t="shared" si="17"/>
        <v>1.207889774820013</v>
      </c>
      <c r="AD84" s="3">
        <f t="shared" si="13"/>
        <v>12.513805959959251</v>
      </c>
      <c r="AI84">
        <v>501.41070921208302</v>
      </c>
      <c r="AJ84" s="3">
        <v>8</v>
      </c>
      <c r="AL84">
        <f t="shared" si="18"/>
        <v>2.7267716068684815</v>
      </c>
      <c r="AN84">
        <v>9.87852</v>
      </c>
      <c r="AO84">
        <v>425</v>
      </c>
      <c r="AP84">
        <v>0.23061100000000001</v>
      </c>
      <c r="AQ84">
        <f t="shared" si="19"/>
        <v>1.8429303025441108</v>
      </c>
      <c r="AR84" s="3">
        <f t="shared" si="20"/>
        <v>1454.145521622514</v>
      </c>
      <c r="AS84" s="3">
        <f t="shared" si="21"/>
        <v>1540.5911413199699</v>
      </c>
      <c r="AT84">
        <f t="shared" si="22"/>
        <v>5.9447708920494513</v>
      </c>
      <c r="AU84">
        <v>1</v>
      </c>
      <c r="AW84">
        <f t="shared" si="23"/>
        <v>70.917089567549723</v>
      </c>
    </row>
    <row r="85" spans="3:49" x14ac:dyDescent="0.25">
      <c r="C85" t="s">
        <v>81</v>
      </c>
      <c r="D85">
        <v>5000</v>
      </c>
      <c r="E85">
        <v>96</v>
      </c>
      <c r="F85">
        <v>23.18327</v>
      </c>
      <c r="I85" s="3">
        <v>300.10000000000002</v>
      </c>
      <c r="L85" s="3">
        <v>300.39</v>
      </c>
      <c r="N85" s="3">
        <v>386.59013599926499</v>
      </c>
      <c r="O85" s="3">
        <v>433.11747818290303</v>
      </c>
      <c r="P85" s="3">
        <v>251.23074793239601</v>
      </c>
      <c r="Q85" s="3" t="s">
        <v>185</v>
      </c>
      <c r="R85" s="6">
        <v>30</v>
      </c>
      <c r="S85" s="3" t="s">
        <v>123</v>
      </c>
      <c r="T85" s="3">
        <v>13451.305233999999</v>
      </c>
      <c r="U85" s="14">
        <f t="shared" si="14"/>
        <v>13.451305233999999</v>
      </c>
      <c r="V85" s="6">
        <v>60</v>
      </c>
      <c r="W85" s="6">
        <v>0</v>
      </c>
      <c r="X85" s="6">
        <f t="shared" si="15"/>
        <v>60</v>
      </c>
      <c r="Y85" s="6" t="s">
        <v>312</v>
      </c>
      <c r="Z85" s="12"/>
      <c r="AA85" s="6"/>
      <c r="AB85" s="6"/>
      <c r="AC85">
        <f t="shared" si="17"/>
        <v>-9.2278792268844473E-2</v>
      </c>
      <c r="AD85" s="3">
        <f t="shared" si="13"/>
        <v>12.035315402803372</v>
      </c>
      <c r="AI85">
        <v>437.66747892919898</v>
      </c>
      <c r="AJ85" s="3">
        <v>13</v>
      </c>
      <c r="AL85">
        <f t="shared" si="18"/>
        <v>-1.0396022015224939</v>
      </c>
      <c r="AQ85">
        <f t="shared" si="19"/>
        <v>0</v>
      </c>
      <c r="AR85" s="3">
        <v>0</v>
      </c>
      <c r="AS85" s="3">
        <v>0</v>
      </c>
      <c r="AT85">
        <f t="shared" si="22"/>
        <v>0</v>
      </c>
      <c r="AU85">
        <v>0</v>
      </c>
      <c r="AW85">
        <v>0</v>
      </c>
    </row>
    <row r="86" spans="3:49" x14ac:dyDescent="0.25">
      <c r="C86" t="s">
        <v>82</v>
      </c>
      <c r="D86">
        <v>5000</v>
      </c>
      <c r="E86">
        <v>36</v>
      </c>
      <c r="F86">
        <v>8.1537600000000001</v>
      </c>
      <c r="H86" s="3">
        <v>179.70926922877399</v>
      </c>
      <c r="I86" s="3">
        <v>2.04</v>
      </c>
      <c r="L86" s="3">
        <v>300.32</v>
      </c>
      <c r="N86" s="3">
        <v>170.37</v>
      </c>
      <c r="O86" s="3">
        <v>179.69938997647699</v>
      </c>
      <c r="P86" s="3">
        <v>135.297249999999</v>
      </c>
      <c r="Q86" s="3" t="s">
        <v>190</v>
      </c>
      <c r="R86" s="6">
        <v>22</v>
      </c>
      <c r="S86" s="3" t="s">
        <v>123</v>
      </c>
      <c r="T86" s="3">
        <v>10010.291019</v>
      </c>
      <c r="U86" s="14">
        <f t="shared" si="14"/>
        <v>10.010291019</v>
      </c>
      <c r="V86" s="6">
        <v>398</v>
      </c>
      <c r="W86" s="6">
        <v>0</v>
      </c>
      <c r="X86" s="6">
        <f t="shared" si="15"/>
        <v>398</v>
      </c>
      <c r="Y86" s="6" t="s">
        <v>313</v>
      </c>
      <c r="Z86" s="12">
        <v>137.625</v>
      </c>
      <c r="AA86" s="6">
        <f t="shared" si="16"/>
        <v>4.2332497729329708</v>
      </c>
      <c r="AB86" s="6">
        <f t="shared" si="24"/>
        <v>97.247500000000002</v>
      </c>
      <c r="AC86">
        <f t="shared" si="17"/>
        <v>0.95693918390803179</v>
      </c>
      <c r="AD86" s="3">
        <f t="shared" si="13"/>
        <v>5.4759581947977862</v>
      </c>
      <c r="AE86" s="3">
        <f>(H86-N86)*100/N86</f>
        <v>5.4817568989692935</v>
      </c>
      <c r="AF86" s="3">
        <f>(O86-H86)/H86*100</f>
        <v>-5.4973526626613525E-3</v>
      </c>
      <c r="AG86" s="3">
        <f>((T86/1000)-(I86))</f>
        <v>7.9702910190000003</v>
      </c>
      <c r="AI86">
        <v>216.44697048405101</v>
      </c>
      <c r="AJ86" s="3">
        <v>2</v>
      </c>
      <c r="AL86">
        <f t="shared" si="18"/>
        <v>-16.977636797315107</v>
      </c>
      <c r="AN86">
        <v>5.6762800000000002</v>
      </c>
      <c r="AO86">
        <v>193</v>
      </c>
      <c r="AP86">
        <v>1.4010100000000001</v>
      </c>
      <c r="AQ86">
        <f t="shared" si="19"/>
        <v>0.13775776047280178</v>
      </c>
      <c r="AR86" s="3">
        <f t="shared" si="20"/>
        <v>135.43500776047179</v>
      </c>
      <c r="AS86" s="3">
        <f t="shared" si="21"/>
        <v>143.451009999999</v>
      </c>
      <c r="AT86">
        <f t="shared" si="22"/>
        <v>5.9187077049563026</v>
      </c>
      <c r="AU86">
        <v>1</v>
      </c>
      <c r="AW86">
        <f t="shared" si="23"/>
        <v>97.291299844790558</v>
      </c>
    </row>
    <row r="87" spans="3:49" x14ac:dyDescent="0.25">
      <c r="C87" t="s">
        <v>83</v>
      </c>
      <c r="D87">
        <v>1000</v>
      </c>
      <c r="E87">
        <v>61</v>
      </c>
      <c r="F87">
        <v>23.036359999999998</v>
      </c>
      <c r="H87" s="3">
        <v>451.85547988240802</v>
      </c>
      <c r="I87" s="3">
        <v>109.31</v>
      </c>
      <c r="L87" s="3">
        <v>300.51</v>
      </c>
      <c r="N87" s="3">
        <v>422.33226098208598</v>
      </c>
      <c r="O87" s="3">
        <v>473.03428762098702</v>
      </c>
      <c r="P87" s="3">
        <v>491.94066010573698</v>
      </c>
      <c r="Q87" s="3" t="s">
        <v>191</v>
      </c>
      <c r="R87" s="6">
        <v>17</v>
      </c>
      <c r="S87" s="3" t="s">
        <v>123</v>
      </c>
      <c r="T87" s="3">
        <v>10016.790782</v>
      </c>
      <c r="U87" s="14">
        <f t="shared" si="14"/>
        <v>10.016790781999999</v>
      </c>
      <c r="V87" s="6">
        <v>343</v>
      </c>
      <c r="W87" s="6">
        <v>0</v>
      </c>
      <c r="X87" s="6">
        <f t="shared" si="15"/>
        <v>343</v>
      </c>
      <c r="Y87" s="6" t="s">
        <v>314</v>
      </c>
      <c r="Z87" s="12">
        <v>540.86699999999996</v>
      </c>
      <c r="AA87" s="6">
        <f t="shared" si="16"/>
        <v>-4.7867553195634009</v>
      </c>
      <c r="AB87" s="6">
        <f t="shared" si="24"/>
        <v>45.9133</v>
      </c>
      <c r="AC87">
        <f t="shared" si="17"/>
        <v>1.0526282578242228</v>
      </c>
      <c r="AD87" s="3">
        <f t="shared" si="13"/>
        <v>12.005245945691952</v>
      </c>
      <c r="AE87" s="3">
        <f>(H87-N87)*100/N87</f>
        <v>6.9905194624888765</v>
      </c>
      <c r="AF87" s="3">
        <f>(O87-H87)/H87*100</f>
        <v>4.6870755543543741</v>
      </c>
      <c r="AG87" s="3">
        <f>((T87/1000)-(I87))</f>
        <v>-99.293209218000001</v>
      </c>
      <c r="AI87">
        <v>476.20133827257899</v>
      </c>
      <c r="AJ87" s="3">
        <v>4</v>
      </c>
      <c r="AL87">
        <f t="shared" si="18"/>
        <v>-0.66506546644334497</v>
      </c>
      <c r="AN87">
        <v>3.08771</v>
      </c>
      <c r="AO87">
        <v>281</v>
      </c>
      <c r="AP87">
        <v>0.51929599999999998</v>
      </c>
      <c r="AQ87">
        <f t="shared" si="19"/>
        <v>0.54111720483115611</v>
      </c>
      <c r="AR87" s="3">
        <f t="shared" si="20"/>
        <v>492.48177731056813</v>
      </c>
      <c r="AS87" s="3">
        <f t="shared" si="21"/>
        <v>514.97702010573698</v>
      </c>
      <c r="AT87">
        <f t="shared" si="22"/>
        <v>4.5677309966705497</v>
      </c>
      <c r="AU87">
        <v>1</v>
      </c>
      <c r="AW87">
        <f t="shared" si="23"/>
        <v>50.751822268943187</v>
      </c>
    </row>
    <row r="88" spans="3:49" x14ac:dyDescent="0.25">
      <c r="C88" t="s">
        <v>84</v>
      </c>
      <c r="D88">
        <v>7500</v>
      </c>
      <c r="E88">
        <v>58</v>
      </c>
      <c r="F88">
        <v>230.55502000000001</v>
      </c>
      <c r="H88" s="3">
        <v>364.28194198873001</v>
      </c>
      <c r="I88" s="3">
        <v>4.8100000000000005</v>
      </c>
      <c r="L88" s="3">
        <v>300.33999999999997</v>
      </c>
      <c r="N88" s="3">
        <v>341.32034139922501</v>
      </c>
      <c r="O88" s="3">
        <v>368.51101126122097</v>
      </c>
      <c r="P88" s="3">
        <v>4559.7051030718603</v>
      </c>
      <c r="Q88" s="3" t="s">
        <v>192</v>
      </c>
      <c r="R88" s="6">
        <v>19</v>
      </c>
      <c r="S88" s="3" t="s">
        <v>123</v>
      </c>
      <c r="T88" s="3">
        <v>10002.635731</v>
      </c>
      <c r="U88" s="14">
        <f t="shared" si="14"/>
        <v>10.002635731</v>
      </c>
      <c r="V88" s="6">
        <v>866</v>
      </c>
      <c r="W88" s="6">
        <v>0</v>
      </c>
      <c r="X88" s="6">
        <f t="shared" si="15"/>
        <v>866</v>
      </c>
      <c r="Y88" s="6" t="s">
        <v>315</v>
      </c>
      <c r="Z88" s="12">
        <v>6602.61</v>
      </c>
      <c r="AA88" s="6">
        <f t="shared" si="16"/>
        <v>-27.448991791551215</v>
      </c>
      <c r="AB88" s="6">
        <f t="shared" si="24"/>
        <v>11.965200000000005</v>
      </c>
      <c r="AC88">
        <f t="shared" si="17"/>
        <v>1.3974708530398523</v>
      </c>
      <c r="AD88" s="3">
        <f t="shared" si="13"/>
        <v>7.9663197776403294</v>
      </c>
      <c r="AE88" s="3">
        <f>(H88-N88)*100/N88</f>
        <v>6.7272874787875541</v>
      </c>
      <c r="AF88" s="3">
        <f>(O88-H88)/H88*100</f>
        <v>1.1609329986007919</v>
      </c>
      <c r="AG88" s="3">
        <f>((T88/1000)-(I88))</f>
        <v>5.1926357309999993</v>
      </c>
      <c r="AI88">
        <v>395.12308876117402</v>
      </c>
      <c r="AJ88" s="3">
        <v>2</v>
      </c>
      <c r="AL88">
        <f t="shared" si="18"/>
        <v>-6.7351360264442306</v>
      </c>
      <c r="AN88">
        <v>8.5348699999999997</v>
      </c>
      <c r="AO88">
        <v>293</v>
      </c>
      <c r="AP88">
        <v>4.4358700000000001E-2</v>
      </c>
      <c r="AQ88">
        <f t="shared" si="19"/>
        <v>6.6052431653768036</v>
      </c>
      <c r="AR88" s="3">
        <f t="shared" si="20"/>
        <v>4566.3103462372374</v>
      </c>
      <c r="AS88" s="3">
        <f t="shared" si="21"/>
        <v>4790.2601230718601</v>
      </c>
      <c r="AT88">
        <f t="shared" si="22"/>
        <v>4.904392383648724</v>
      </c>
      <c r="AU88">
        <v>1</v>
      </c>
      <c r="AW88">
        <f t="shared" si="23"/>
        <v>39.115862050170172</v>
      </c>
    </row>
    <row r="89" spans="3:49" x14ac:dyDescent="0.25">
      <c r="C89" t="s">
        <v>85</v>
      </c>
      <c r="D89">
        <v>7500</v>
      </c>
      <c r="E89">
        <v>82</v>
      </c>
      <c r="F89">
        <v>353.98174999999998</v>
      </c>
      <c r="I89" s="3">
        <v>300.37999999999994</v>
      </c>
      <c r="L89" s="3">
        <v>300.55</v>
      </c>
      <c r="N89" s="3">
        <v>351.41786433570502</v>
      </c>
      <c r="O89" s="3">
        <v>395.79740502991001</v>
      </c>
      <c r="P89" s="3">
        <v>6698.68352377479</v>
      </c>
      <c r="Q89" s="3" t="s">
        <v>193</v>
      </c>
      <c r="R89" s="6">
        <v>49</v>
      </c>
      <c r="S89" s="3" t="s">
        <v>123</v>
      </c>
      <c r="T89" s="3">
        <v>10142.229898</v>
      </c>
      <c r="U89" s="14">
        <f t="shared" si="14"/>
        <v>10.142229898</v>
      </c>
      <c r="V89" s="6">
        <v>97</v>
      </c>
      <c r="W89" s="6">
        <v>0</v>
      </c>
      <c r="X89" s="6">
        <f t="shared" si="15"/>
        <v>97</v>
      </c>
      <c r="Y89" s="6" t="s">
        <v>316</v>
      </c>
      <c r="Z89" s="12">
        <v>6558.31</v>
      </c>
      <c r="AA89" s="6">
        <f t="shared" si="16"/>
        <v>7.5378454781001443</v>
      </c>
      <c r="AB89" s="6">
        <f t="shared" si="24"/>
        <v>12.555866666666663</v>
      </c>
      <c r="AC89">
        <f t="shared" si="17"/>
        <v>0.92620113011456107</v>
      </c>
      <c r="AD89" s="3">
        <f t="shared" si="13"/>
        <v>12.628709350930942</v>
      </c>
      <c r="AI89">
        <v>408.07620917280099</v>
      </c>
      <c r="AJ89" s="3">
        <v>7</v>
      </c>
      <c r="AL89">
        <f t="shared" si="18"/>
        <v>-3.008948786252688</v>
      </c>
      <c r="AN89">
        <v>3.4294699999999998</v>
      </c>
      <c r="AO89">
        <v>445</v>
      </c>
      <c r="AP89">
        <v>6.7802500000000002E-2</v>
      </c>
      <c r="AQ89">
        <f t="shared" si="19"/>
        <v>6.5631798237528116</v>
      </c>
      <c r="AR89" s="3">
        <f t="shared" si="20"/>
        <v>6705.2467035985428</v>
      </c>
      <c r="AS89" s="3">
        <f t="shared" si="21"/>
        <v>7052.66527377479</v>
      </c>
      <c r="AT89">
        <f t="shared" si="22"/>
        <v>5.1812943734015944</v>
      </c>
      <c r="AU89">
        <v>1</v>
      </c>
      <c r="AW89">
        <f t="shared" si="23"/>
        <v>10.596710618686096</v>
      </c>
    </row>
    <row r="90" spans="3:49" x14ac:dyDescent="0.25">
      <c r="C90" t="s">
        <v>86</v>
      </c>
      <c r="D90">
        <v>7500</v>
      </c>
      <c r="E90">
        <v>103</v>
      </c>
      <c r="F90">
        <v>433.09339</v>
      </c>
      <c r="I90" s="3">
        <v>300.33999999999997</v>
      </c>
      <c r="L90" s="3">
        <v>300.55</v>
      </c>
      <c r="N90" s="3">
        <v>763.44015260745903</v>
      </c>
      <c r="O90" s="3">
        <v>845.80478811867397</v>
      </c>
      <c r="P90" s="3">
        <v>2913.7415237472901</v>
      </c>
      <c r="Q90" s="3" t="s">
        <v>190</v>
      </c>
      <c r="R90" s="6">
        <v>16</v>
      </c>
      <c r="S90" s="3" t="s">
        <v>123</v>
      </c>
      <c r="T90" s="3">
        <v>10020.649506</v>
      </c>
      <c r="U90" s="14">
        <f t="shared" si="14"/>
        <v>10.020649506</v>
      </c>
      <c r="V90" s="6">
        <v>290</v>
      </c>
      <c r="W90" s="6">
        <v>0</v>
      </c>
      <c r="X90" s="6">
        <f t="shared" si="15"/>
        <v>290</v>
      </c>
      <c r="Y90" s="6" t="s">
        <v>317</v>
      </c>
      <c r="Z90" s="13">
        <v>5274.2</v>
      </c>
      <c r="AA90" s="6">
        <f t="shared" si="16"/>
        <v>-36.543268860731672</v>
      </c>
      <c r="AB90" s="6">
        <f t="shared" si="24"/>
        <v>29.677333333333333</v>
      </c>
      <c r="AC90">
        <f t="shared" si="17"/>
        <v>1.661474283337931</v>
      </c>
      <c r="AD90" s="3">
        <f t="shared" si="13"/>
        <v>10.78861718628581</v>
      </c>
      <c r="AI90">
        <v>928.39928987805604</v>
      </c>
      <c r="AJ90" s="3">
        <v>10</v>
      </c>
      <c r="AL90">
        <f t="shared" si="18"/>
        <v>-8.896441720698725</v>
      </c>
      <c r="AN90">
        <v>8.7257800000000003</v>
      </c>
      <c r="AO90">
        <v>508</v>
      </c>
      <c r="AP90">
        <v>9.6287800000000007E-2</v>
      </c>
      <c r="AQ90">
        <f t="shared" si="19"/>
        <v>5.2758501076979636</v>
      </c>
      <c r="AR90" s="3">
        <f t="shared" si="20"/>
        <v>2919.0173738549879</v>
      </c>
      <c r="AS90" s="3">
        <f t="shared" si="21"/>
        <v>3346.8349137472901</v>
      </c>
      <c r="AT90">
        <f t="shared" si="22"/>
        <v>14.656217661606677</v>
      </c>
      <c r="AU90">
        <v>1</v>
      </c>
      <c r="AW90">
        <f t="shared" si="23"/>
        <v>61.079768348600162</v>
      </c>
    </row>
    <row r="91" spans="3:49" x14ac:dyDescent="0.25">
      <c r="C91" t="s">
        <v>87</v>
      </c>
      <c r="D91">
        <v>7500</v>
      </c>
      <c r="E91">
        <v>29</v>
      </c>
      <c r="F91">
        <v>79.308589999999995</v>
      </c>
      <c r="H91" s="3">
        <v>129.15987084154301</v>
      </c>
      <c r="I91" s="3">
        <v>0.62</v>
      </c>
      <c r="K91" s="3">
        <v>298.81900000000002</v>
      </c>
      <c r="L91" s="3">
        <v>4.59</v>
      </c>
      <c r="N91" s="3">
        <v>113.881524090892</v>
      </c>
      <c r="O91" s="3">
        <v>129.15371812384399</v>
      </c>
      <c r="P91" s="3">
        <v>2726.0507499999899</v>
      </c>
      <c r="Q91" s="3" t="s">
        <v>194</v>
      </c>
      <c r="R91" s="6">
        <v>23</v>
      </c>
      <c r="S91" s="3" t="s">
        <v>123</v>
      </c>
      <c r="T91" s="3">
        <v>10001.25808</v>
      </c>
      <c r="U91" s="14">
        <f t="shared" si="14"/>
        <v>10.001258079999999</v>
      </c>
      <c r="V91" s="6">
        <v>3202</v>
      </c>
      <c r="W91" s="6">
        <v>0</v>
      </c>
      <c r="X91" s="6">
        <f t="shared" si="15"/>
        <v>3202</v>
      </c>
      <c r="Y91" s="6" t="s">
        <v>318</v>
      </c>
      <c r="Z91" s="12">
        <v>2746.94</v>
      </c>
      <c r="AA91" s="6">
        <f t="shared" si="16"/>
        <v>2.126706080219805</v>
      </c>
      <c r="AB91" s="6">
        <f t="shared" si="24"/>
        <v>63.374133333333326</v>
      </c>
      <c r="AC91">
        <f t="shared" si="17"/>
        <v>0.97856997343134933</v>
      </c>
      <c r="AD91" s="3">
        <f t="shared" si="13"/>
        <v>13.410598562733341</v>
      </c>
      <c r="AE91" s="3">
        <f>(H91-N91)*100/N91</f>
        <v>13.416001298381762</v>
      </c>
      <c r="AF91" s="3">
        <f>(O91-H91)/H91*100</f>
        <v>-4.7636449765208052E-3</v>
      </c>
      <c r="AG91" s="3">
        <f>((T91/1000)-(I91))</f>
        <v>9.3812580800000003</v>
      </c>
      <c r="AI91">
        <v>198.08510044258301</v>
      </c>
      <c r="AJ91" s="3">
        <v>1</v>
      </c>
      <c r="AL91">
        <f t="shared" si="18"/>
        <v>-34.79887289085606</v>
      </c>
      <c r="AN91">
        <v>5.0406000000000004</v>
      </c>
      <c r="AO91">
        <v>147</v>
      </c>
      <c r="AP91">
        <v>5.3460599999999997E-2</v>
      </c>
      <c r="AQ91">
        <f t="shared" si="19"/>
        <v>2.7496885556839992</v>
      </c>
      <c r="AR91" s="3">
        <f t="shared" si="20"/>
        <v>2728.8004385556737</v>
      </c>
      <c r="AS91" s="3">
        <f t="shared" si="21"/>
        <v>2805.35933999999</v>
      </c>
      <c r="AT91">
        <f t="shared" si="22"/>
        <v>2.8055881391179369</v>
      </c>
      <c r="AU91">
        <v>1</v>
      </c>
      <c r="AW91">
        <f t="shared" si="23"/>
        <v>63.615994152591014</v>
      </c>
    </row>
    <row r="92" spans="3:49" x14ac:dyDescent="0.25">
      <c r="C92" t="s">
        <v>88</v>
      </c>
      <c r="D92">
        <v>7500</v>
      </c>
      <c r="E92">
        <v>95</v>
      </c>
      <c r="F92">
        <v>503.76963999999998</v>
      </c>
      <c r="I92" s="3">
        <v>300.34999999999997</v>
      </c>
      <c r="L92" s="3">
        <v>300.55</v>
      </c>
      <c r="N92" s="3">
        <v>526.54038979913298</v>
      </c>
      <c r="O92" s="3">
        <v>596.562938023009</v>
      </c>
      <c r="P92" s="3">
        <v>6143.1096339830001</v>
      </c>
      <c r="Q92" s="3" t="s">
        <v>165</v>
      </c>
      <c r="R92" s="6">
        <v>27</v>
      </c>
      <c r="S92" s="3" t="s">
        <v>123</v>
      </c>
      <c r="T92" s="3">
        <v>10092.023637</v>
      </c>
      <c r="U92" s="14">
        <f t="shared" si="14"/>
        <v>10.092023637</v>
      </c>
      <c r="V92" s="6">
        <v>131</v>
      </c>
      <c r="W92" s="6">
        <v>0</v>
      </c>
      <c r="X92" s="6">
        <f t="shared" si="15"/>
        <v>131</v>
      </c>
      <c r="Y92" s="6" t="s">
        <v>319</v>
      </c>
      <c r="Z92" s="12">
        <v>7047.05</v>
      </c>
      <c r="AA92" s="6">
        <f t="shared" si="16"/>
        <v>-5.6785566445108193</v>
      </c>
      <c r="AB92" s="6">
        <f t="shared" si="24"/>
        <v>6.0393333333333308</v>
      </c>
      <c r="AC92">
        <f t="shared" si="17"/>
        <v>1.065141394157008</v>
      </c>
      <c r="AD92" s="3">
        <f t="shared" si="13"/>
        <v>13.298609105863376</v>
      </c>
      <c r="AI92">
        <v>611.20146574323996</v>
      </c>
      <c r="AJ92" s="3">
        <v>8</v>
      </c>
      <c r="AL92">
        <f t="shared" si="18"/>
        <v>-2.3950413310004195</v>
      </c>
      <c r="AN92">
        <v>4.8109200000000003</v>
      </c>
      <c r="AO92">
        <v>443</v>
      </c>
      <c r="AP92">
        <v>6.2846100000000002E-2</v>
      </c>
      <c r="AQ92">
        <f t="shared" si="19"/>
        <v>7.0489656478285845</v>
      </c>
      <c r="AR92" s="3">
        <f t="shared" si="20"/>
        <v>6150.1585996308286</v>
      </c>
      <c r="AS92" s="3">
        <f t="shared" si="21"/>
        <v>6646.8792739830005</v>
      </c>
      <c r="AT92">
        <f t="shared" si="22"/>
        <v>8.0765506499619093</v>
      </c>
      <c r="AU92">
        <v>1</v>
      </c>
      <c r="AW92">
        <f t="shared" si="23"/>
        <v>17.997885338255621</v>
      </c>
    </row>
    <row r="93" spans="3:49" x14ac:dyDescent="0.25">
      <c r="C93" t="s">
        <v>89</v>
      </c>
      <c r="D93">
        <v>7500</v>
      </c>
      <c r="E93">
        <v>78</v>
      </c>
      <c r="F93">
        <v>405.75252999999998</v>
      </c>
      <c r="I93" s="3">
        <v>300.2</v>
      </c>
      <c r="L93" s="3">
        <v>300.34999999999997</v>
      </c>
      <c r="N93" s="3">
        <v>495.77384182259902</v>
      </c>
      <c r="O93" s="3">
        <v>559.90098748486105</v>
      </c>
      <c r="P93" s="3">
        <v>6079.0042376633901</v>
      </c>
      <c r="Q93" s="3" t="s">
        <v>180</v>
      </c>
      <c r="R93" s="6">
        <v>15</v>
      </c>
      <c r="S93" s="3" t="s">
        <v>123</v>
      </c>
      <c r="T93" s="3">
        <v>10002.936561</v>
      </c>
      <c r="U93" s="14">
        <f t="shared" si="14"/>
        <v>10.002936561</v>
      </c>
      <c r="V93" s="6">
        <v>520</v>
      </c>
      <c r="W93" s="6">
        <v>0</v>
      </c>
      <c r="X93" s="6">
        <f t="shared" si="15"/>
        <v>520</v>
      </c>
      <c r="Y93" s="6" t="s">
        <v>320</v>
      </c>
      <c r="Z93" s="12">
        <v>4904.88</v>
      </c>
      <c r="AA93" s="6">
        <f t="shared" si="16"/>
        <v>32.21030417998788</v>
      </c>
      <c r="AB93" s="6">
        <f t="shared" si="24"/>
        <v>34.601599999999998</v>
      </c>
      <c r="AC93">
        <f t="shared" si="17"/>
        <v>0.74010928337982984</v>
      </c>
      <c r="AD93" s="3">
        <f t="shared" si="13"/>
        <v>12.934757797328164</v>
      </c>
      <c r="AI93">
        <v>605.11197977002098</v>
      </c>
      <c r="AJ93" s="3">
        <v>3</v>
      </c>
      <c r="AL93">
        <f t="shared" si="18"/>
        <v>-7.4715083813648571</v>
      </c>
      <c r="AN93">
        <v>5.2163500000000003</v>
      </c>
      <c r="AO93">
        <v>355</v>
      </c>
      <c r="AP93">
        <v>7.2351299999999993E-2</v>
      </c>
      <c r="AQ93">
        <f t="shared" si="19"/>
        <v>4.9066153614378738</v>
      </c>
      <c r="AR93" s="3">
        <f t="shared" si="20"/>
        <v>6083.9108530248277</v>
      </c>
      <c r="AS93" s="3">
        <f t="shared" si="21"/>
        <v>6484.7567676633898</v>
      </c>
      <c r="AT93">
        <f t="shared" si="22"/>
        <v>6.5886224226850336</v>
      </c>
      <c r="AU93">
        <v>1</v>
      </c>
      <c r="AW93">
        <f t="shared" si="23"/>
        <v>18.881188626335632</v>
      </c>
    </row>
    <row r="94" spans="3:49" x14ac:dyDescent="0.25">
      <c r="C94" t="s">
        <v>90</v>
      </c>
      <c r="D94">
        <v>7500</v>
      </c>
      <c r="E94">
        <v>71</v>
      </c>
      <c r="F94">
        <v>538.83810000000005</v>
      </c>
      <c r="H94" s="3">
        <v>358.45763711360098</v>
      </c>
      <c r="I94" s="3">
        <v>55.53</v>
      </c>
      <c r="L94" s="3">
        <v>300.52</v>
      </c>
      <c r="N94" s="3">
        <v>333.37490449516099</v>
      </c>
      <c r="O94" s="3">
        <v>366.84364076764399</v>
      </c>
      <c r="P94" s="3">
        <v>6924.9103688770301</v>
      </c>
      <c r="Q94" s="3" t="s">
        <v>195</v>
      </c>
      <c r="R94" s="6">
        <v>40</v>
      </c>
      <c r="S94" s="3" t="s">
        <v>123</v>
      </c>
      <c r="T94" s="3">
        <v>10074.932113999999</v>
      </c>
      <c r="U94" s="14">
        <f t="shared" si="14"/>
        <v>10.074932113999999</v>
      </c>
      <c r="V94" s="6">
        <v>128</v>
      </c>
      <c r="W94" s="6">
        <v>0</v>
      </c>
      <c r="X94" s="6">
        <f t="shared" si="15"/>
        <v>128</v>
      </c>
      <c r="Y94" s="6" t="s">
        <v>321</v>
      </c>
      <c r="Z94" s="12">
        <v>6728.45</v>
      </c>
      <c r="AA94" s="6">
        <f t="shared" si="16"/>
        <v>10.928199940209563</v>
      </c>
      <c r="AB94" s="6">
        <f t="shared" si="24"/>
        <v>10.287333333333336</v>
      </c>
      <c r="AC94">
        <f t="shared" si="17"/>
        <v>0.89381834136341765</v>
      </c>
      <c r="AD94" s="3">
        <f t="shared" si="13"/>
        <v>10.039368837065181</v>
      </c>
      <c r="AE94" s="3">
        <f>(H94-N94)*100/N94</f>
        <v>7.5238814560512521</v>
      </c>
      <c r="AF94" s="3">
        <f>(O94-H94)/H94*100</f>
        <v>2.3394685412673604</v>
      </c>
      <c r="AG94" s="3">
        <f>((T94/1000)-(I94))</f>
        <v>-45.455067886000002</v>
      </c>
      <c r="AI94">
        <v>358.77774783991299</v>
      </c>
      <c r="AJ94" s="3">
        <v>5</v>
      </c>
      <c r="AL94">
        <f t="shared" si="18"/>
        <v>2.2481586375669012</v>
      </c>
      <c r="AN94">
        <v>3.8204500000000001</v>
      </c>
      <c r="AO94">
        <v>343</v>
      </c>
      <c r="AP94">
        <v>5.0960199999999997E-2</v>
      </c>
      <c r="AQ94">
        <f t="shared" si="19"/>
        <v>6.7307428149811033</v>
      </c>
      <c r="AR94" s="3">
        <f t="shared" si="20"/>
        <v>6931.6411116920108</v>
      </c>
      <c r="AS94" s="3">
        <f t="shared" si="21"/>
        <v>7463.7484688770301</v>
      </c>
      <c r="AT94">
        <f t="shared" si="22"/>
        <v>7.6764989504070282</v>
      </c>
      <c r="AU94">
        <v>1</v>
      </c>
      <c r="AW94">
        <f t="shared" si="23"/>
        <v>7.5781185107731899</v>
      </c>
    </row>
    <row r="95" spans="3:49" x14ac:dyDescent="0.25">
      <c r="C95" t="s">
        <v>91</v>
      </c>
      <c r="D95">
        <v>7500</v>
      </c>
      <c r="E95">
        <v>99</v>
      </c>
      <c r="F95">
        <v>772.62698</v>
      </c>
      <c r="H95" s="3">
        <v>293.14886889067799</v>
      </c>
      <c r="I95" s="3">
        <v>150.28</v>
      </c>
      <c r="L95" s="3">
        <v>300.62</v>
      </c>
      <c r="N95" s="3">
        <v>275.929624891988</v>
      </c>
      <c r="O95" s="3">
        <v>324.94559480965</v>
      </c>
      <c r="P95" s="3">
        <v>5658.2719597211699</v>
      </c>
      <c r="Q95" s="3" t="s">
        <v>180</v>
      </c>
      <c r="R95" s="6">
        <v>85</v>
      </c>
      <c r="S95" s="3" t="s">
        <v>123</v>
      </c>
      <c r="T95" s="3">
        <v>10117.587068000001</v>
      </c>
      <c r="U95" s="14">
        <f t="shared" si="14"/>
        <v>10.117587068000001</v>
      </c>
      <c r="V95" s="6">
        <v>95</v>
      </c>
      <c r="W95" s="6">
        <v>0</v>
      </c>
      <c r="X95" s="6">
        <f t="shared" si="15"/>
        <v>95</v>
      </c>
      <c r="Y95" s="6" t="s">
        <v>322</v>
      </c>
      <c r="Z95" s="12">
        <v>6325.9</v>
      </c>
      <c r="AA95" s="6">
        <f t="shared" si="16"/>
        <v>1.6598261072917726</v>
      </c>
      <c r="AB95" s="6">
        <f t="shared" si="24"/>
        <v>15.654666666666673</v>
      </c>
      <c r="AC95">
        <f t="shared" si="17"/>
        <v>0.98144328507561795</v>
      </c>
      <c r="AD95" s="3">
        <f t="shared" si="13"/>
        <v>17.763938880013043</v>
      </c>
      <c r="AE95" s="3">
        <f>(H95-N95)*100/N95</f>
        <v>6.2404477248249162</v>
      </c>
      <c r="AF95" s="3">
        <f>(O95-H95)/H95*100</f>
        <v>10.84661388573522</v>
      </c>
      <c r="AG95" s="3">
        <f>((T95/1000)-(I95))</f>
        <v>-140.162412932</v>
      </c>
      <c r="AI95">
        <v>304.93548651109899</v>
      </c>
      <c r="AJ95" s="3">
        <v>6</v>
      </c>
      <c r="AL95">
        <f t="shared" si="18"/>
        <v>6.5620792540400812</v>
      </c>
      <c r="AN95">
        <v>3.7523599999999999</v>
      </c>
      <c r="AO95">
        <v>504</v>
      </c>
      <c r="AP95">
        <v>7.9653199999999993E-2</v>
      </c>
      <c r="AQ95">
        <f t="shared" si="19"/>
        <v>6.3274294064770782</v>
      </c>
      <c r="AR95" s="3">
        <f t="shared" si="20"/>
        <v>5664.5993891276466</v>
      </c>
      <c r="AS95" s="3">
        <f t="shared" si="21"/>
        <v>6430.8989397211699</v>
      </c>
      <c r="AT95">
        <f t="shared" si="22"/>
        <v>13.527868397266026</v>
      </c>
      <c r="AU95">
        <v>1</v>
      </c>
      <c r="AV95">
        <v>0</v>
      </c>
      <c r="AW95">
        <f t="shared" si="23"/>
        <v>24.472008144964711</v>
      </c>
    </row>
    <row r="96" spans="3:49" x14ac:dyDescent="0.25">
      <c r="C96" t="s">
        <v>92</v>
      </c>
      <c r="D96">
        <v>7500</v>
      </c>
      <c r="E96">
        <v>60</v>
      </c>
      <c r="F96">
        <v>481.62871000000001</v>
      </c>
      <c r="H96" s="3">
        <v>168.83305096573801</v>
      </c>
      <c r="I96" s="3">
        <v>4.59</v>
      </c>
      <c r="L96" s="3">
        <v>300.63000000000005</v>
      </c>
      <c r="N96" s="3">
        <v>168.01583045698499</v>
      </c>
      <c r="O96" s="3">
        <v>168.82397350873001</v>
      </c>
      <c r="P96" s="3">
        <v>1506.03124999998</v>
      </c>
      <c r="Q96" s="3" t="s">
        <v>153</v>
      </c>
      <c r="R96" s="6">
        <v>49</v>
      </c>
      <c r="S96" s="3" t="s">
        <v>123</v>
      </c>
      <c r="T96" s="3">
        <v>10020.363846</v>
      </c>
      <c r="U96" s="14">
        <f t="shared" si="14"/>
        <v>10.020363846</v>
      </c>
      <c r="V96" s="6">
        <v>152</v>
      </c>
      <c r="W96" s="6">
        <v>0</v>
      </c>
      <c r="X96" s="6">
        <f t="shared" si="15"/>
        <v>152</v>
      </c>
      <c r="Y96" s="6" t="s">
        <v>323</v>
      </c>
      <c r="Z96" s="12">
        <v>5044.9399999999996</v>
      </c>
      <c r="AA96" s="6">
        <f t="shared" si="16"/>
        <v>-60.600919733436278</v>
      </c>
      <c r="AB96" s="6">
        <f t="shared" si="24"/>
        <v>32.73413333333334</v>
      </c>
      <c r="AC96">
        <f t="shared" si="17"/>
        <v>3.0300243039445962</v>
      </c>
      <c r="AD96" s="3">
        <f t="shared" si="13"/>
        <v>0.4809922074288821</v>
      </c>
      <c r="AE96" s="3">
        <f>(H96-N96)*100/N96</f>
        <v>0.48639494655371018</v>
      </c>
      <c r="AF96" s="3">
        <f>(O96-H96)/H96*100</f>
        <v>-5.3765876740842974E-3</v>
      </c>
      <c r="AG96" s="3">
        <f>((T96/1000)-(I96))</f>
        <v>5.4303638460000005</v>
      </c>
      <c r="AI96">
        <v>180.66132774603801</v>
      </c>
      <c r="AJ96" s="3">
        <v>4</v>
      </c>
      <c r="AL96">
        <f t="shared" si="18"/>
        <v>-6.5522347172983197</v>
      </c>
      <c r="AN96">
        <v>6.5780599999999998</v>
      </c>
      <c r="AO96">
        <v>356</v>
      </c>
      <c r="AP96">
        <v>7.0540900000000004E-2</v>
      </c>
      <c r="AQ96">
        <f t="shared" si="19"/>
        <v>5.0467175780291997</v>
      </c>
      <c r="AR96" s="3">
        <f t="shared" si="20"/>
        <v>1511.0779675780093</v>
      </c>
      <c r="AS96" s="3">
        <f t="shared" si="21"/>
        <v>1987.6599599999799</v>
      </c>
      <c r="AT96">
        <f t="shared" si="22"/>
        <v>31.539205960751801</v>
      </c>
      <c r="AU96">
        <v>1</v>
      </c>
      <c r="AV96">
        <f>AV95+0.1</f>
        <v>0.1</v>
      </c>
      <c r="AW96">
        <f t="shared" si="23"/>
        <v>79.852293765626541</v>
      </c>
    </row>
    <row r="97" spans="3:49" x14ac:dyDescent="0.25">
      <c r="C97" t="s">
        <v>93</v>
      </c>
      <c r="D97">
        <v>7500</v>
      </c>
      <c r="E97">
        <v>43</v>
      </c>
      <c r="F97">
        <v>335.85255999999998</v>
      </c>
      <c r="H97" s="3">
        <v>180.515765893892</v>
      </c>
      <c r="I97" s="3">
        <v>1.63</v>
      </c>
      <c r="L97" s="3">
        <v>300.39</v>
      </c>
      <c r="N97" s="3">
        <v>169.24</v>
      </c>
      <c r="O97" s="3">
        <v>180.505827182123</v>
      </c>
      <c r="P97" s="3">
        <v>7050.75874999999</v>
      </c>
      <c r="Q97" s="3" t="s">
        <v>196</v>
      </c>
      <c r="R97" s="6">
        <v>42</v>
      </c>
      <c r="S97" s="3" t="s">
        <v>123</v>
      </c>
      <c r="T97" s="3">
        <v>10002.879394</v>
      </c>
      <c r="U97" s="14">
        <f t="shared" si="14"/>
        <v>10.002879393999999</v>
      </c>
      <c r="V97" s="6">
        <v>691</v>
      </c>
      <c r="W97" s="6">
        <v>0</v>
      </c>
      <c r="X97" s="6">
        <f t="shared" si="15"/>
        <v>691</v>
      </c>
      <c r="Y97" s="6" t="s">
        <v>324</v>
      </c>
      <c r="Z97" s="12">
        <v>7148.06</v>
      </c>
      <c r="AA97" s="6">
        <f t="shared" si="16"/>
        <v>3.3372874598141289</v>
      </c>
      <c r="AB97" s="6">
        <f t="shared" si="24"/>
        <v>4.6925333333333281</v>
      </c>
      <c r="AC97">
        <f t="shared" si="17"/>
        <v>0.96616657604403355</v>
      </c>
      <c r="AD97" s="3">
        <f t="shared" si="13"/>
        <v>6.6567166048942266</v>
      </c>
      <c r="AE97" s="3">
        <f>(H97-N97)*100/N97</f>
        <v>6.6625891597092792</v>
      </c>
      <c r="AF97" s="3">
        <f>(O97-H97)/H97*100</f>
        <v>-5.5057306046263936E-3</v>
      </c>
      <c r="AG97" s="3">
        <f>((T97/1000)-(I97))</f>
        <v>8.3728793939999981</v>
      </c>
      <c r="AI97">
        <v>204.351682071243</v>
      </c>
      <c r="AJ97" s="3">
        <v>1</v>
      </c>
      <c r="AL97">
        <f t="shared" si="18"/>
        <v>-11.669027946051669</v>
      </c>
      <c r="AN97">
        <v>4.2893400000000002</v>
      </c>
      <c r="AO97">
        <v>249</v>
      </c>
      <c r="AP97">
        <v>3.4817300000000002E-2</v>
      </c>
      <c r="AQ97">
        <f t="shared" si="19"/>
        <v>7.1516171558391939</v>
      </c>
      <c r="AR97" s="3">
        <f t="shared" si="20"/>
        <v>7057.9103671558296</v>
      </c>
      <c r="AS97" s="3">
        <f t="shared" si="21"/>
        <v>7386.6113099999902</v>
      </c>
      <c r="AT97">
        <f t="shared" si="22"/>
        <v>4.6571991672461444</v>
      </c>
      <c r="AU97">
        <v>1</v>
      </c>
      <c r="AV97">
        <f t="shared" ref="AV97:AV105" si="25">AV96+0.1</f>
        <v>0.2</v>
      </c>
      <c r="AW97">
        <f t="shared" si="23"/>
        <v>5.894528437922272</v>
      </c>
    </row>
    <row r="98" spans="3:49" x14ac:dyDescent="0.25">
      <c r="C98" t="s">
        <v>94</v>
      </c>
      <c r="D98">
        <v>7500</v>
      </c>
      <c r="E98">
        <v>89</v>
      </c>
      <c r="F98">
        <v>675.78344000000004</v>
      </c>
      <c r="I98" s="3">
        <v>300.27</v>
      </c>
      <c r="L98" s="3">
        <v>300.43</v>
      </c>
      <c r="N98" s="3">
        <v>515.45906319346</v>
      </c>
      <c r="O98" s="3">
        <v>589.64953222562997</v>
      </c>
      <c r="P98" s="3">
        <v>6801.3861211745798</v>
      </c>
      <c r="Q98" s="3" t="s">
        <v>197</v>
      </c>
      <c r="R98" s="6">
        <v>65</v>
      </c>
      <c r="S98" s="3" t="s">
        <v>123</v>
      </c>
      <c r="T98" s="3">
        <v>10031.645769999999</v>
      </c>
      <c r="U98" s="14">
        <f t="shared" si="14"/>
        <v>10.031645769999999</v>
      </c>
      <c r="V98" s="6">
        <v>131</v>
      </c>
      <c r="W98" s="6">
        <v>2</v>
      </c>
      <c r="X98" s="6">
        <f t="shared" si="15"/>
        <v>133</v>
      </c>
      <c r="Y98" s="6" t="s">
        <v>325</v>
      </c>
      <c r="Z98" s="12">
        <v>6844.26</v>
      </c>
      <c r="AA98" s="6">
        <f t="shared" si="16"/>
        <v>9.2473044737426644</v>
      </c>
      <c r="AB98" s="6">
        <f t="shared" si="24"/>
        <v>8.7431999999999963</v>
      </c>
      <c r="AC98">
        <f t="shared" si="17"/>
        <v>0.90694403318697658</v>
      </c>
      <c r="AD98" s="3">
        <f t="shared" si="13"/>
        <v>14.393086537761604</v>
      </c>
      <c r="AI98">
        <v>575.40678568164697</v>
      </c>
      <c r="AJ98" s="3">
        <v>5</v>
      </c>
      <c r="AL98">
        <f t="shared" si="18"/>
        <v>2.4752482762452215</v>
      </c>
      <c r="AN98">
        <v>9.9371600000000004</v>
      </c>
      <c r="AO98">
        <v>405</v>
      </c>
      <c r="AP98">
        <v>5.9143899999999999E-2</v>
      </c>
      <c r="AQ98">
        <f t="shared" si="19"/>
        <v>6.8477053423937209</v>
      </c>
      <c r="AR98" s="3">
        <f t="shared" si="20"/>
        <v>6808.2338265169737</v>
      </c>
      <c r="AS98" s="3">
        <f t="shared" si="21"/>
        <v>7477.1695611745799</v>
      </c>
      <c r="AT98">
        <f t="shared" si="22"/>
        <v>9.8253930711399668</v>
      </c>
      <c r="AU98">
        <v>1</v>
      </c>
      <c r="AV98">
        <f t="shared" si="25"/>
        <v>0.30000000000000004</v>
      </c>
      <c r="AW98">
        <f t="shared" si="23"/>
        <v>9.2235489797736836</v>
      </c>
    </row>
    <row r="99" spans="3:49" x14ac:dyDescent="0.25">
      <c r="C99" t="s">
        <v>95</v>
      </c>
      <c r="D99">
        <v>7500</v>
      </c>
      <c r="E99">
        <v>21</v>
      </c>
      <c r="F99">
        <v>137.04106999999999</v>
      </c>
      <c r="H99" s="3">
        <v>72.707216114634306</v>
      </c>
      <c r="I99" s="3">
        <v>0.97</v>
      </c>
      <c r="K99" s="3">
        <v>345.38974999999999</v>
      </c>
      <c r="L99" s="3">
        <v>0.71</v>
      </c>
      <c r="N99" s="3">
        <v>52.326204017444098</v>
      </c>
      <c r="O99" s="3">
        <v>72.707210812303899</v>
      </c>
      <c r="P99" s="3">
        <v>2417.7257999999902</v>
      </c>
      <c r="Q99" s="3" t="s">
        <v>198</v>
      </c>
      <c r="R99" s="6">
        <v>14</v>
      </c>
      <c r="S99" s="3" t="s">
        <v>123</v>
      </c>
      <c r="T99" s="3">
        <v>10000.957316</v>
      </c>
      <c r="U99" s="14">
        <f t="shared" si="14"/>
        <v>10.000957315999999</v>
      </c>
      <c r="V99" s="6">
        <v>8422</v>
      </c>
      <c r="W99" s="6">
        <v>0</v>
      </c>
      <c r="X99" s="6">
        <f t="shared" si="15"/>
        <v>8422</v>
      </c>
      <c r="Y99" s="6" t="s">
        <v>326</v>
      </c>
      <c r="Z99" s="12">
        <v>3087.48</v>
      </c>
      <c r="AA99" s="6">
        <f t="shared" si="16"/>
        <v>-17.253978325365981</v>
      </c>
      <c r="AB99" s="6">
        <f t="shared" si="24"/>
        <v>58.833600000000011</v>
      </c>
      <c r="AC99">
        <f t="shared" si="17"/>
        <v>1.2203364542000636</v>
      </c>
      <c r="AD99" s="3">
        <f t="shared" si="13"/>
        <v>38.949905076365447</v>
      </c>
      <c r="AE99" s="3">
        <f>(H99-N99)*100/N99</f>
        <v>38.949915209587431</v>
      </c>
      <c r="AF99" s="3">
        <f>(O99-H99)/H99*100</f>
        <v>-7.2927154840732085E-6</v>
      </c>
      <c r="AG99" s="3">
        <f>((T99/1000)-(I99))</f>
        <v>9.0309573159999985</v>
      </c>
      <c r="AI99">
        <v>107.507216114754</v>
      </c>
      <c r="AJ99" s="3">
        <v>0</v>
      </c>
      <c r="AL99">
        <f t="shared" si="18"/>
        <v>-32.369925071173192</v>
      </c>
      <c r="AN99">
        <v>9.7322399999999991</v>
      </c>
      <c r="AO99">
        <v>69</v>
      </c>
      <c r="AP99">
        <v>2.23304E-2</v>
      </c>
      <c r="AQ99">
        <f t="shared" si="19"/>
        <v>3.0899580840468599</v>
      </c>
      <c r="AR99" s="3">
        <f t="shared" si="20"/>
        <v>2420.815758084037</v>
      </c>
      <c r="AS99" s="3">
        <f t="shared" si="21"/>
        <v>2554.7668699999904</v>
      </c>
      <c r="AT99">
        <f t="shared" si="22"/>
        <v>5.533304691554445</v>
      </c>
      <c r="AU99">
        <v>1</v>
      </c>
      <c r="AV99">
        <f t="shared" si="25"/>
        <v>0.4</v>
      </c>
      <c r="AW99">
        <f t="shared" si="23"/>
        <v>67.7224565588795</v>
      </c>
    </row>
    <row r="100" spans="3:49" x14ac:dyDescent="0.25">
      <c r="C100" t="s">
        <v>96</v>
      </c>
      <c r="D100">
        <v>7500</v>
      </c>
      <c r="E100">
        <v>60</v>
      </c>
      <c r="F100">
        <v>184.85798</v>
      </c>
      <c r="I100" s="3">
        <v>300.26</v>
      </c>
      <c r="L100" s="3">
        <v>300.46999999999997</v>
      </c>
      <c r="N100" s="3">
        <v>370.29406174413799</v>
      </c>
      <c r="O100" s="3">
        <v>404.65674688232099</v>
      </c>
      <c r="P100" s="3">
        <v>3374.9479777925599</v>
      </c>
      <c r="Q100" s="3" t="s">
        <v>199</v>
      </c>
      <c r="R100" s="6">
        <v>14</v>
      </c>
      <c r="S100" s="3" t="s">
        <v>123</v>
      </c>
      <c r="T100" s="3">
        <v>10015.783423000001</v>
      </c>
      <c r="U100" s="14">
        <f t="shared" si="14"/>
        <v>10.015783423</v>
      </c>
      <c r="V100" s="6">
        <v>364</v>
      </c>
      <c r="W100" s="6">
        <v>0</v>
      </c>
      <c r="X100" s="6">
        <f t="shared" si="15"/>
        <v>364</v>
      </c>
      <c r="Y100" s="6" t="s">
        <v>327</v>
      </c>
      <c r="Z100" s="12">
        <v>3692.64</v>
      </c>
      <c r="AA100" s="6">
        <f t="shared" si="16"/>
        <v>-3.5972648892781378</v>
      </c>
      <c r="AB100" s="6">
        <f t="shared" si="24"/>
        <v>50.764800000000001</v>
      </c>
      <c r="AC100">
        <f t="shared" si="17"/>
        <v>1.0393588414048154</v>
      </c>
      <c r="AD100" s="3">
        <f t="shared" ref="AD100:AD107" si="26">(O100-N100)/N100*100</f>
        <v>9.2798369426530449</v>
      </c>
      <c r="AI100">
        <v>438.37912036009499</v>
      </c>
      <c r="AJ100" s="3">
        <v>3</v>
      </c>
      <c r="AL100">
        <f t="shared" si="18"/>
        <v>-7.6925136055918086</v>
      </c>
      <c r="AN100">
        <v>7.2176999999999998</v>
      </c>
      <c r="AO100">
        <v>293</v>
      </c>
      <c r="AP100">
        <v>7.9301700000000003E-2</v>
      </c>
      <c r="AQ100">
        <f t="shared" si="19"/>
        <v>3.6947505538973315</v>
      </c>
      <c r="AR100" s="3">
        <f t="shared" si="20"/>
        <v>3378.6427283464573</v>
      </c>
      <c r="AS100" s="3">
        <f t="shared" si="21"/>
        <v>3559.8059577925596</v>
      </c>
      <c r="AT100">
        <f t="shared" si="22"/>
        <v>5.3620120270830034</v>
      </c>
      <c r="AU100">
        <v>1</v>
      </c>
      <c r="AV100">
        <f t="shared" si="25"/>
        <v>0.5</v>
      </c>
      <c r="AW100">
        <f t="shared" si="23"/>
        <v>54.951430288713908</v>
      </c>
    </row>
    <row r="101" spans="3:49" x14ac:dyDescent="0.25">
      <c r="C101" t="s">
        <v>97</v>
      </c>
      <c r="D101">
        <v>7500</v>
      </c>
      <c r="E101">
        <v>106</v>
      </c>
      <c r="F101">
        <v>411.23630000000003</v>
      </c>
      <c r="I101" s="3">
        <v>300.45000000000005</v>
      </c>
      <c r="L101" s="3">
        <v>300.28000000000003</v>
      </c>
      <c r="N101" s="3">
        <v>650.61468174466495</v>
      </c>
      <c r="O101" s="3">
        <v>719.87639830041303</v>
      </c>
      <c r="P101" s="3">
        <v>6251.8788182135604</v>
      </c>
      <c r="Q101" s="3" t="s">
        <v>200</v>
      </c>
      <c r="R101" s="6">
        <v>21</v>
      </c>
      <c r="S101" s="3" t="s">
        <v>123</v>
      </c>
      <c r="T101" s="3">
        <v>10025.246228</v>
      </c>
      <c r="U101" s="14">
        <f t="shared" si="14"/>
        <v>10.025246228</v>
      </c>
      <c r="V101" s="6">
        <v>159</v>
      </c>
      <c r="W101" s="6">
        <v>0</v>
      </c>
      <c r="X101" s="6">
        <f t="shared" si="15"/>
        <v>159</v>
      </c>
      <c r="Y101" s="6" t="s">
        <v>328</v>
      </c>
      <c r="Z101" s="12">
        <v>7008.25</v>
      </c>
      <c r="AA101" s="6">
        <f t="shared" si="16"/>
        <v>-4.9246942073476259</v>
      </c>
      <c r="AB101" s="6"/>
      <c r="AC101">
        <f t="shared" si="17"/>
        <v>1.0552049858645627</v>
      </c>
      <c r="AD101" s="3">
        <f t="shared" si="26"/>
        <v>10.645581555279133</v>
      </c>
      <c r="AI101">
        <v>749.42355929143105</v>
      </c>
      <c r="AJ101" s="3">
        <v>9</v>
      </c>
      <c r="AL101">
        <f t="shared" si="18"/>
        <v>-3.9426517387516378</v>
      </c>
      <c r="AN101">
        <v>6.4551499999999997</v>
      </c>
      <c r="AO101">
        <v>506</v>
      </c>
      <c r="AP101">
        <v>7.2159899999999999E-2</v>
      </c>
      <c r="AQ101">
        <f t="shared" si="19"/>
        <v>7.0122048395299892</v>
      </c>
      <c r="AR101" s="3">
        <f t="shared" si="20"/>
        <v>6258.8910230530901</v>
      </c>
      <c r="AS101" s="3">
        <f t="shared" si="21"/>
        <v>6663.11511821356</v>
      </c>
      <c r="AT101">
        <f t="shared" si="22"/>
        <v>6.4583980400299277</v>
      </c>
      <c r="AU101">
        <v>1</v>
      </c>
      <c r="AV101">
        <f t="shared" si="25"/>
        <v>0.6</v>
      </c>
      <c r="AW101">
        <f t="shared" si="23"/>
        <v>16.548119692625466</v>
      </c>
    </row>
    <row r="102" spans="3:49" x14ac:dyDescent="0.25">
      <c r="C102" t="s">
        <v>98</v>
      </c>
      <c r="D102">
        <v>7500</v>
      </c>
      <c r="E102">
        <v>64</v>
      </c>
      <c r="F102">
        <v>196.48916</v>
      </c>
      <c r="I102" s="3">
        <v>300.22000000000003</v>
      </c>
      <c r="L102" s="3">
        <v>300.31</v>
      </c>
      <c r="N102" s="3">
        <v>317.14501981899298</v>
      </c>
      <c r="O102" s="3">
        <v>350.74819229898299</v>
      </c>
      <c r="P102" s="3">
        <v>5262.6542593495797</v>
      </c>
      <c r="Q102" s="3" t="s">
        <v>201</v>
      </c>
      <c r="R102" s="6">
        <v>32</v>
      </c>
      <c r="S102" s="3" t="s">
        <v>123</v>
      </c>
      <c r="T102" s="3">
        <v>10070.609818000001</v>
      </c>
      <c r="U102" s="14">
        <f t="shared" si="14"/>
        <v>10.070609818000001</v>
      </c>
      <c r="V102" s="6">
        <v>502</v>
      </c>
      <c r="W102" s="6">
        <v>0</v>
      </c>
      <c r="X102" s="6">
        <f t="shared" si="15"/>
        <v>502</v>
      </c>
      <c r="Y102" s="6" t="s">
        <v>329</v>
      </c>
      <c r="Z102" s="12">
        <v>5511.16</v>
      </c>
      <c r="AA102" s="6">
        <f>(P102+F102-Z102)/Z102*100</f>
        <v>-0.9438408728910086</v>
      </c>
      <c r="AB102" s="6">
        <f t="shared" si="24"/>
        <v>26.517866666666666</v>
      </c>
      <c r="AC102">
        <f t="shared" si="17"/>
        <v>1.0098840961398914</v>
      </c>
      <c r="AD102" s="3">
        <f t="shared" si="26"/>
        <v>10.59552267261477</v>
      </c>
      <c r="AI102">
        <v>387.20174762848399</v>
      </c>
      <c r="AJ102" s="3">
        <v>2</v>
      </c>
      <c r="AL102">
        <f t="shared" si="18"/>
        <v>-9.414615391787386</v>
      </c>
      <c r="AN102">
        <v>2.9652599999999998</v>
      </c>
      <c r="AO102">
        <v>319</v>
      </c>
      <c r="AP102">
        <v>5.7855299999999998E-2</v>
      </c>
      <c r="AQ102">
        <f t="shared" si="19"/>
        <v>5.5137558702487066</v>
      </c>
      <c r="AR102" s="3">
        <f t="shared" si="20"/>
        <v>5268.1680152198287</v>
      </c>
      <c r="AS102" s="3">
        <f t="shared" si="21"/>
        <v>5459.1434193495797</v>
      </c>
      <c r="AT102">
        <f t="shared" si="22"/>
        <v>3.6250818800391293</v>
      </c>
      <c r="AU102">
        <v>1</v>
      </c>
      <c r="AV102">
        <f t="shared" si="25"/>
        <v>0.7</v>
      </c>
      <c r="AW102">
        <f t="shared" si="23"/>
        <v>29.75775979706895</v>
      </c>
    </row>
    <row r="103" spans="3:49" x14ac:dyDescent="0.25">
      <c r="C103" t="s">
        <v>99</v>
      </c>
      <c r="D103">
        <v>7500</v>
      </c>
      <c r="E103">
        <v>77</v>
      </c>
      <c r="F103">
        <v>257.93759999999997</v>
      </c>
      <c r="H103" s="3">
        <v>358.94075717199098</v>
      </c>
      <c r="I103" s="3">
        <v>11.22</v>
      </c>
      <c r="L103" s="3">
        <v>300.37</v>
      </c>
      <c r="N103" s="3">
        <v>334.03404261870901</v>
      </c>
      <c r="O103" s="3">
        <v>363.11072260136098</v>
      </c>
      <c r="P103" s="3">
        <v>6348.3603756713601</v>
      </c>
      <c r="Q103" s="3" t="s">
        <v>202</v>
      </c>
      <c r="R103" s="6">
        <v>19</v>
      </c>
      <c r="S103" s="3" t="s">
        <v>123</v>
      </c>
      <c r="T103" s="3">
        <v>10006.415741999999</v>
      </c>
      <c r="U103" s="14">
        <f t="shared" si="14"/>
        <v>10.006415742</v>
      </c>
      <c r="V103" s="6">
        <v>294</v>
      </c>
      <c r="W103" s="6">
        <v>0</v>
      </c>
      <c r="X103" s="6">
        <f t="shared" si="15"/>
        <v>294</v>
      </c>
      <c r="Y103" s="6" t="s">
        <v>330</v>
      </c>
      <c r="Z103" s="12">
        <v>5166.71</v>
      </c>
      <c r="AA103" s="6">
        <f t="shared" si="16"/>
        <v>27.862759389850801</v>
      </c>
      <c r="AB103" s="6">
        <f t="shared" si="24"/>
        <v>31.110533333333336</v>
      </c>
      <c r="AC103">
        <f t="shared" si="17"/>
        <v>0.77323467943183377</v>
      </c>
      <c r="AD103" s="3">
        <f t="shared" si="26"/>
        <v>8.7047055906940081</v>
      </c>
      <c r="AE103" s="3">
        <f>(H103-N103)*100/N103</f>
        <v>7.4563401855757334</v>
      </c>
      <c r="AF103" s="3">
        <f>(O103-H103)/H103*100</f>
        <v>1.1617419716345847</v>
      </c>
      <c r="AG103" s="3">
        <f>((T103/1000)-(I103))</f>
        <v>-1.2135842580000009</v>
      </c>
      <c r="AI103">
        <v>358.97427143009099</v>
      </c>
      <c r="AJ103" s="3">
        <v>3</v>
      </c>
      <c r="AL103">
        <f t="shared" si="18"/>
        <v>1.1522973930112264</v>
      </c>
      <c r="AN103">
        <v>6.3881100000000002</v>
      </c>
      <c r="AO103">
        <v>407</v>
      </c>
      <c r="AP103">
        <v>7.8752600000000006E-2</v>
      </c>
      <c r="AQ103">
        <f t="shared" si="19"/>
        <v>5.1680833394706971</v>
      </c>
      <c r="AR103" s="3">
        <f t="shared" si="20"/>
        <v>6353.5284590108304</v>
      </c>
      <c r="AS103" s="3">
        <f t="shared" si="21"/>
        <v>6606.2979756713603</v>
      </c>
      <c r="AT103">
        <f t="shared" si="22"/>
        <v>3.9784116541107482</v>
      </c>
      <c r="AU103">
        <v>1</v>
      </c>
      <c r="AV103">
        <f t="shared" si="25"/>
        <v>0.79999999999999993</v>
      </c>
      <c r="AW103">
        <f t="shared" si="23"/>
        <v>15.286287213188928</v>
      </c>
    </row>
    <row r="104" spans="3:49" x14ac:dyDescent="0.25">
      <c r="C104" t="s">
        <v>100</v>
      </c>
      <c r="D104">
        <v>7500</v>
      </c>
      <c r="E104">
        <v>42</v>
      </c>
      <c r="F104">
        <v>329.22295000000003</v>
      </c>
      <c r="H104" s="3">
        <v>250.512272370576</v>
      </c>
      <c r="I104" s="3">
        <v>7.410000000000001</v>
      </c>
      <c r="K104" s="3">
        <v>849.84424999999999</v>
      </c>
      <c r="L104" s="3">
        <v>77.469999999999985</v>
      </c>
      <c r="N104" s="3">
        <v>236.03932646720199</v>
      </c>
      <c r="O104" s="3">
        <v>250.50040927995499</v>
      </c>
      <c r="P104" s="3">
        <v>3415.41404403465</v>
      </c>
      <c r="Q104" s="3" t="s">
        <v>203</v>
      </c>
      <c r="R104" s="6">
        <v>32</v>
      </c>
      <c r="S104" s="3" t="s">
        <v>123</v>
      </c>
      <c r="T104" s="3">
        <v>10004.747702000001</v>
      </c>
      <c r="U104" s="14">
        <f t="shared" si="14"/>
        <v>10.004747702000001</v>
      </c>
      <c r="V104" s="6">
        <v>1272</v>
      </c>
      <c r="W104" s="6">
        <v>0</v>
      </c>
      <c r="X104" s="6">
        <f t="shared" si="15"/>
        <v>1272</v>
      </c>
      <c r="Y104" s="6" t="s">
        <v>331</v>
      </c>
      <c r="Z104" s="12">
        <v>5343.88</v>
      </c>
      <c r="AA104" s="6">
        <f t="shared" si="16"/>
        <v>-29.926626458029563</v>
      </c>
      <c r="AB104" s="6">
        <f t="shared" si="24"/>
        <v>28.748266666666666</v>
      </c>
      <c r="AC104">
        <f t="shared" si="17"/>
        <v>1.4682427914585003</v>
      </c>
      <c r="AD104" s="3">
        <f t="shared" si="26"/>
        <v>6.1265565485175175</v>
      </c>
      <c r="AE104" s="3">
        <f>(H104-N104)*100/N104</f>
        <v>6.1315824443284237</v>
      </c>
      <c r="AF104" s="3">
        <f>(O104-H104)/H104*100</f>
        <v>-4.7355327181165079E-3</v>
      </c>
      <c r="AG104" s="3">
        <f>((T104/1000)-(I104))</f>
        <v>2.5947477020000003</v>
      </c>
      <c r="AI104">
        <v>274.43109721881802</v>
      </c>
      <c r="AJ104" s="3">
        <v>1</v>
      </c>
      <c r="AL104">
        <f t="shared" si="18"/>
        <v>-8.7201079547416818</v>
      </c>
      <c r="AN104">
        <v>4.6103399999999999</v>
      </c>
      <c r="AO104">
        <v>221</v>
      </c>
      <c r="AP104">
        <v>4.1313299999999997E-2</v>
      </c>
      <c r="AQ104">
        <f t="shared" si="19"/>
        <v>5.3493669108979436</v>
      </c>
      <c r="AR104" s="3">
        <f t="shared" si="20"/>
        <v>3420.763410945548</v>
      </c>
      <c r="AS104" s="3">
        <f t="shared" si="21"/>
        <v>3744.6369940346499</v>
      </c>
      <c r="AT104">
        <f t="shared" si="22"/>
        <v>9.4678743947269535</v>
      </c>
      <c r="AU104">
        <v>1</v>
      </c>
      <c r="AV104">
        <f t="shared" si="25"/>
        <v>0.89999999999999991</v>
      </c>
      <c r="AW104">
        <f t="shared" si="23"/>
        <v>54.389821187392691</v>
      </c>
    </row>
    <row r="105" spans="3:49" x14ac:dyDescent="0.25">
      <c r="C105" t="s">
        <v>101</v>
      </c>
      <c r="D105">
        <v>7500</v>
      </c>
      <c r="E105">
        <v>59</v>
      </c>
      <c r="F105">
        <v>193.56874999999999</v>
      </c>
      <c r="H105" s="3">
        <v>135.42575882443799</v>
      </c>
      <c r="I105" s="3">
        <v>1.9200000000000002</v>
      </c>
      <c r="L105" s="3">
        <v>300.37</v>
      </c>
      <c r="N105" s="3">
        <v>122.431368058826</v>
      </c>
      <c r="O105" s="3">
        <v>135.41914418130901</v>
      </c>
      <c r="P105" s="3">
        <v>2911.4689166666499</v>
      </c>
      <c r="Q105" s="3" t="s">
        <v>204</v>
      </c>
      <c r="R105" s="6">
        <v>46</v>
      </c>
      <c r="S105" s="3" t="s">
        <v>123</v>
      </c>
      <c r="T105" s="3">
        <v>10005.59827</v>
      </c>
      <c r="U105" s="14">
        <f t="shared" si="14"/>
        <v>10.00559827</v>
      </c>
      <c r="V105" s="6">
        <v>370</v>
      </c>
      <c r="W105" s="6">
        <v>0</v>
      </c>
      <c r="X105" s="6">
        <f t="shared" si="15"/>
        <v>370</v>
      </c>
      <c r="Y105" s="6" t="s">
        <v>332</v>
      </c>
      <c r="Z105" s="12">
        <v>3392.58</v>
      </c>
      <c r="AA105" s="6">
        <f t="shared" si="16"/>
        <v>-8.4756242545010032</v>
      </c>
      <c r="AB105" s="6">
        <f t="shared" si="24"/>
        <v>54.765600000000006</v>
      </c>
      <c r="AC105">
        <f t="shared" si="17"/>
        <v>1.0987619451086423</v>
      </c>
      <c r="AD105" s="3">
        <f t="shared" si="26"/>
        <v>10.608209585833125</v>
      </c>
      <c r="AE105" s="3">
        <f>(H105-N105)*100/N105</f>
        <v>10.613612321450525</v>
      </c>
      <c r="AF105" s="3">
        <f>(O105-H105)/H105*100</f>
        <v>-4.8843315971806916E-3</v>
      </c>
      <c r="AG105" s="3">
        <f>((T105/1000)-(I105))</f>
        <v>8.0855982700000002</v>
      </c>
      <c r="AI105">
        <v>135.42575882443799</v>
      </c>
      <c r="AJ105" s="3">
        <v>2</v>
      </c>
      <c r="AL105">
        <f t="shared" si="18"/>
        <v>-4.8843315971806916E-3</v>
      </c>
      <c r="AN105">
        <v>3.6769599999999998</v>
      </c>
      <c r="AO105">
        <v>358</v>
      </c>
      <c r="AP105">
        <v>0.10548100000000001</v>
      </c>
      <c r="AQ105">
        <f t="shared" si="19"/>
        <v>3.3939761663237928</v>
      </c>
      <c r="AR105" s="3">
        <f t="shared" si="20"/>
        <v>2914.8628928329736</v>
      </c>
      <c r="AS105" s="3">
        <f t="shared" si="21"/>
        <v>3105.0376666666498</v>
      </c>
      <c r="AT105">
        <f t="shared" si="22"/>
        <v>6.5243128347914903</v>
      </c>
      <c r="AU105">
        <v>1</v>
      </c>
      <c r="AV105">
        <f t="shared" si="25"/>
        <v>0.99999999999999989</v>
      </c>
      <c r="AW105">
        <f t="shared" si="23"/>
        <v>61.135161428893682</v>
      </c>
    </row>
    <row r="106" spans="3:49" x14ac:dyDescent="0.25">
      <c r="C106" t="s">
        <v>102</v>
      </c>
      <c r="D106">
        <v>7500</v>
      </c>
      <c r="E106">
        <v>144</v>
      </c>
      <c r="F106">
        <v>615.79328999999996</v>
      </c>
      <c r="I106" s="3">
        <v>300.67</v>
      </c>
      <c r="L106" s="3">
        <v>300.31</v>
      </c>
      <c r="N106" s="3">
        <v>579.83274821001999</v>
      </c>
      <c r="O106" s="3">
        <v>669.2426293648</v>
      </c>
      <c r="P106" s="3">
        <v>6669.3381926680504</v>
      </c>
      <c r="Q106" s="3" t="s">
        <v>205</v>
      </c>
      <c r="R106" s="6">
        <v>80</v>
      </c>
      <c r="S106" s="3" t="s">
        <v>123</v>
      </c>
      <c r="T106" s="3">
        <v>45616.763639999997</v>
      </c>
      <c r="U106" s="14">
        <f t="shared" si="14"/>
        <v>45.616763639999995</v>
      </c>
      <c r="V106" s="6">
        <v>13</v>
      </c>
      <c r="W106" s="6">
        <v>47</v>
      </c>
      <c r="X106" s="6">
        <f t="shared" si="15"/>
        <v>60</v>
      </c>
      <c r="Y106" s="6" t="s">
        <v>333</v>
      </c>
      <c r="Z106" s="12"/>
      <c r="AA106" s="6"/>
      <c r="AB106" s="6"/>
      <c r="AC106">
        <f t="shared" si="17"/>
        <v>-9.2331993401830112E-2</v>
      </c>
      <c r="AD106" s="3">
        <f t="shared" si="26"/>
        <v>15.419943325173321</v>
      </c>
      <c r="AI106">
        <v>732.74514500462499</v>
      </c>
      <c r="AJ106" s="3">
        <v>37</v>
      </c>
      <c r="AL106">
        <f t="shared" si="18"/>
        <v>-8.6663850416128216</v>
      </c>
      <c r="AQ106">
        <f t="shared" si="19"/>
        <v>0</v>
      </c>
      <c r="AR106" s="3">
        <v>0</v>
      </c>
      <c r="AS106" s="3">
        <v>0</v>
      </c>
      <c r="AT106">
        <f t="shared" si="22"/>
        <v>0</v>
      </c>
      <c r="AU106">
        <v>0</v>
      </c>
      <c r="AW106">
        <v>0</v>
      </c>
    </row>
    <row r="107" spans="3:49" x14ac:dyDescent="0.25">
      <c r="C107" t="s">
        <v>103</v>
      </c>
      <c r="D107">
        <v>7500</v>
      </c>
      <c r="E107">
        <v>74</v>
      </c>
      <c r="F107">
        <v>248.83566999999999</v>
      </c>
      <c r="H107" s="3">
        <v>324.32890142050798</v>
      </c>
      <c r="I107" s="3">
        <v>18.57</v>
      </c>
      <c r="L107" s="3">
        <v>300.40000000000003</v>
      </c>
      <c r="N107" s="3">
        <v>302.609249178688</v>
      </c>
      <c r="O107" s="3">
        <v>328.44861318368498</v>
      </c>
      <c r="P107" s="3">
        <v>5885.0854694990003</v>
      </c>
      <c r="Q107" s="3" t="s">
        <v>206</v>
      </c>
      <c r="R107" s="6">
        <v>29</v>
      </c>
      <c r="S107" s="3" t="s">
        <v>123</v>
      </c>
      <c r="T107" s="3">
        <v>10019.253964</v>
      </c>
      <c r="U107" s="14">
        <f t="shared" si="14"/>
        <v>10.019253963999999</v>
      </c>
      <c r="V107" s="6">
        <v>256</v>
      </c>
      <c r="W107" s="6">
        <v>0</v>
      </c>
      <c r="X107" s="6">
        <f t="shared" si="15"/>
        <v>256</v>
      </c>
      <c r="Y107" s="6" t="s">
        <v>334</v>
      </c>
      <c r="Z107" s="12">
        <v>7335.14</v>
      </c>
      <c r="AA107" s="6">
        <f t="shared" si="16"/>
        <v>-16.376222682879941</v>
      </c>
      <c r="AB107" s="6">
        <f t="shared" si="24"/>
        <v>2.1981333333333288</v>
      </c>
      <c r="AC107">
        <f t="shared" si="17"/>
        <v>1.2041123899944413</v>
      </c>
      <c r="AD107" s="3">
        <f t="shared" si="26"/>
        <v>8.538854669884552</v>
      </c>
      <c r="AE107" s="3">
        <f>(H107-N107)*100/N107</f>
        <v>7.1774581579278545</v>
      </c>
      <c r="AF107" s="3">
        <f>(O107-H107)/H107*100</f>
        <v>1.270226533970096</v>
      </c>
      <c r="AG107" s="3">
        <f>((T107/1000)-(I107))</f>
        <v>-8.5507460360000014</v>
      </c>
      <c r="AI107">
        <v>340.68581912585199</v>
      </c>
      <c r="AJ107" s="3">
        <v>3</v>
      </c>
      <c r="AL107">
        <f t="shared" si="18"/>
        <v>-3.5919328763274674</v>
      </c>
      <c r="AN107">
        <v>4.3929600000000004</v>
      </c>
      <c r="AO107">
        <v>394</v>
      </c>
      <c r="AP107">
        <v>5.3701499999999999E-2</v>
      </c>
      <c r="AQ107">
        <f t="shared" si="19"/>
        <v>7.3368527880971675</v>
      </c>
      <c r="AR107" s="3">
        <f t="shared" si="20"/>
        <v>5892.4223222870978</v>
      </c>
      <c r="AS107" s="3">
        <f t="shared" si="21"/>
        <v>6133.9211394990007</v>
      </c>
      <c r="AT107">
        <f t="shared" si="22"/>
        <v>4.0984641630060041</v>
      </c>
      <c r="AU107">
        <v>1</v>
      </c>
      <c r="AW107">
        <f t="shared" si="23"/>
        <v>21.434369036172029</v>
      </c>
    </row>
    <row r="109" spans="3:49" x14ac:dyDescent="0.25">
      <c r="AA109" s="3">
        <f>MIN(AA2:AA105)</f>
        <v>-60.600919733436278</v>
      </c>
      <c r="AB109" s="3">
        <f>MIN(AB2:AB105)</f>
        <v>-29.756500000000003</v>
      </c>
      <c r="AC109" s="1" t="s">
        <v>215</v>
      </c>
      <c r="AD109" s="3">
        <f>MIN(AD4:AD107)</f>
        <v>0.4809922074288821</v>
      </c>
      <c r="AE109" s="3">
        <f>MIN(AE4:AE107)</f>
        <v>0.48639494655371018</v>
      </c>
      <c r="AF109" s="3">
        <f>MIN(AF4:AF107)</f>
        <v>-5.5242272838156243E-3</v>
      </c>
      <c r="AG109" s="3">
        <f>MIN(AG4:AG107)</f>
        <v>-226.79961485900012</v>
      </c>
      <c r="AT109">
        <f>SUM(AT4:AT107)</f>
        <v>2779.1873270921328</v>
      </c>
      <c r="AU109">
        <f>SUM(AU4:AU107)</f>
        <v>90</v>
      </c>
    </row>
    <row r="110" spans="3:49" x14ac:dyDescent="0.25">
      <c r="T110" s="3">
        <f>MAX(T4:T107)</f>
        <v>99973.383025999996</v>
      </c>
      <c r="AA110" s="3">
        <f>MAX(AA3:AA106)</f>
        <v>58.439152882786914</v>
      </c>
      <c r="AC110" s="1" t="s">
        <v>216</v>
      </c>
      <c r="AD110" s="3">
        <f>MAX(AD4:AD107)</f>
        <v>42.148200148564001</v>
      </c>
      <c r="AE110" s="3">
        <f>MAX(AE4:AE107)</f>
        <v>38.949915209587431</v>
      </c>
      <c r="AF110" s="3">
        <f>MAX(AF4:AF107)</f>
        <v>10.84661388573522</v>
      </c>
      <c r="AG110" s="3">
        <f>MAX(AG4:AG107)</f>
        <v>9.5605767329999995</v>
      </c>
      <c r="AL110" t="e">
        <f>[1]Sheet1!$G$112=COUNTIF(AL4:AL107,"&gt;0")</f>
        <v>#REF!</v>
      </c>
      <c r="AT110">
        <f>AT109/AU109</f>
        <v>30.879859189912587</v>
      </c>
    </row>
    <row r="111" spans="3:49" x14ac:dyDescent="0.25">
      <c r="T111" s="3">
        <f>COUNTIF(T4:T107,"&lt;=10100")</f>
        <v>66</v>
      </c>
      <c r="Z111" s="3" t="s">
        <v>217</v>
      </c>
      <c r="AA111" s="3">
        <f>COUNTIF(AA4:AA107,"&gt;0")</f>
        <v>48</v>
      </c>
      <c r="AB111" s="3">
        <f>COUNTIF(AB4:AB107,"&lt;0")</f>
        <v>5</v>
      </c>
      <c r="AC111" s="1" t="s">
        <v>217</v>
      </c>
      <c r="AD111" s="3">
        <f>COUNTIF(AD4:AD107,"&gt;0")</f>
        <v>104</v>
      </c>
      <c r="AE111" s="3">
        <f>COUNTIF(AE4:AE107,"&gt;0")</f>
        <v>44</v>
      </c>
      <c r="AF111" s="3">
        <f>COUNTIF(AF4:AF107,"&gt;-0.05")</f>
        <v>44</v>
      </c>
      <c r="AG111" s="3">
        <f>COUNTIF(AG4:AG107,"&lt;=0")</f>
        <v>22</v>
      </c>
      <c r="AL111">
        <f>COUNTIF(AL4:AL107,"&lt;=0")</f>
        <v>79</v>
      </c>
    </row>
    <row r="112" spans="3:49" x14ac:dyDescent="0.25">
      <c r="Z112" s="3" t="s">
        <v>339</v>
      </c>
      <c r="AA112" s="3">
        <f>COUNTIF(AA4:AA107,"&lt;=0")</f>
        <v>38</v>
      </c>
      <c r="AC112" s="1"/>
      <c r="AT112">
        <f>MAX(AT4:AT107)</f>
        <v>402.41656221970936</v>
      </c>
    </row>
    <row r="113" spans="20:46" x14ac:dyDescent="0.25">
      <c r="V113"/>
      <c r="AD113" s="11" t="s">
        <v>226</v>
      </c>
      <c r="AE113" s="11" t="s">
        <v>227</v>
      </c>
      <c r="AF113" s="11" t="s">
        <v>226</v>
      </c>
      <c r="AT113" t="s">
        <v>426</v>
      </c>
    </row>
    <row r="114" spans="20:46" x14ac:dyDescent="0.25">
      <c r="T114" s="3">
        <f>SUM(AD114:AD120)</f>
        <v>104</v>
      </c>
      <c r="AC114" s="1" t="s">
        <v>218</v>
      </c>
      <c r="AD114" s="9">
        <f>COUNTIFS(AD4:AD107,"&gt;=-0.05", AD4:AD107,"&lt;1")</f>
        <v>1</v>
      </c>
      <c r="AE114" s="9">
        <f>COUNTIFS(AE4:AE107,"&gt;=-0.05", AE4:AE107,"&lt;1")</f>
        <v>1</v>
      </c>
      <c r="AF114" s="9">
        <f>COUNTIFS(AF4:AF107,"&gt;=-0.05", AF4:AF107,"&lt;1")</f>
        <v>15</v>
      </c>
    </row>
    <row r="115" spans="20:46" x14ac:dyDescent="0.25">
      <c r="AC115" s="1" t="s">
        <v>219</v>
      </c>
      <c r="AD115" s="10">
        <f>COUNTIFS(AD4:AD107,"&gt;=1", AD4:AD107,"&lt;5")</f>
        <v>2</v>
      </c>
      <c r="AE115" s="10">
        <f>COUNTIFS(AE4:AE107,"&gt;=1", AE4:AE107,"&lt;5")</f>
        <v>2</v>
      </c>
      <c r="AF115" s="10">
        <f>COUNTIFS(AF4:AF107,"&gt;=1", AF4:AF107,"&lt;5")</f>
        <v>24</v>
      </c>
    </row>
    <row r="116" spans="20:46" x14ac:dyDescent="0.25">
      <c r="AC116" s="1" t="s">
        <v>220</v>
      </c>
      <c r="AD116" s="10">
        <f>COUNTIFS(AD4:AD107,"&gt;=5",AD4:AD107,"&lt;10")</f>
        <v>19</v>
      </c>
      <c r="AE116" s="10">
        <f>COUNTIFS(AE4:AE107,"&gt;=5",AE4:AE107,"&lt;10")</f>
        <v>35</v>
      </c>
      <c r="AF116" s="10">
        <f>COUNTIFS(AF4:AF107,"&gt;=5",AF4:AF107,"&lt;10")</f>
        <v>4</v>
      </c>
    </row>
    <row r="117" spans="20:46" x14ac:dyDescent="0.25">
      <c r="AC117" s="1" t="s">
        <v>221</v>
      </c>
      <c r="AD117" s="10">
        <f>COUNTIFS(AD4:AD107,"&gt;=10", AD4:AD107,"&lt;20")</f>
        <v>75</v>
      </c>
      <c r="AE117" s="10">
        <f>COUNTIFS(AE4:AE107,"&gt;=10", AE4:AE107,"&lt;20")</f>
        <v>3</v>
      </c>
      <c r="AF117" s="10">
        <f>COUNTIFS(AF4:AF107,"&gt;=10", AF4:AF107,"&lt;20")</f>
        <v>1</v>
      </c>
    </row>
    <row r="118" spans="20:46" x14ac:dyDescent="0.25">
      <c r="AC118" s="1" t="s">
        <v>222</v>
      </c>
      <c r="AD118" s="10">
        <f>COUNTIFS(AD4:AD107,"&gt;=20", AD4:AD107,"&lt;30")</f>
        <v>3</v>
      </c>
      <c r="AE118" s="10">
        <f>COUNTIFS(AE4:AE107,"&gt;=20", AE4:AE107,"&lt;30")</f>
        <v>2</v>
      </c>
      <c r="AF118" s="10">
        <f>COUNTIFS(AF4:AF107,"&gt;=20", AF4:AF107,"&lt;30")</f>
        <v>0</v>
      </c>
    </row>
    <row r="119" spans="20:46" x14ac:dyDescent="0.25">
      <c r="AC119" s="1" t="s">
        <v>223</v>
      </c>
      <c r="AD119" s="10">
        <f>COUNTIFS(AD4:AD107,"&gt;=30", AD4:AD107,"&lt;40")</f>
        <v>3</v>
      </c>
      <c r="AE119" s="10">
        <f>COUNTIFS(AE4:AE107,"&gt;=30", AE4:AE107,"&lt;40")</f>
        <v>1</v>
      </c>
      <c r="AF119" s="10">
        <f>COUNTIFS(AF4:AF107,"&gt;=30", AF4:AF107,"&lt;40")</f>
        <v>0</v>
      </c>
    </row>
    <row r="120" spans="20:46" x14ac:dyDescent="0.25">
      <c r="AC120" s="1" t="s">
        <v>224</v>
      </c>
      <c r="AD120" s="10">
        <f>COUNTIFS(AD4:AD107,"&gt;=40", AD4:AD107,"&lt;50")</f>
        <v>1</v>
      </c>
      <c r="AE120" s="10">
        <f>COUNTIFS(AE4:AE107,"&gt;=40", AE4:AE107,"&lt;50")</f>
        <v>0</v>
      </c>
      <c r="AF120" s="10">
        <f>COUNTIFS(AF4:AF107,"&gt;=40", AF4:AF107,"&lt;50")</f>
        <v>0</v>
      </c>
    </row>
    <row r="122" spans="20:46" x14ac:dyDescent="0.25">
      <c r="AD122" s="3">
        <f t="shared" ref="AD122:AF128" si="27">AD114/SUM($AD$114:$AD$120)*100</f>
        <v>0.96153846153846156</v>
      </c>
      <c r="AE122" s="3">
        <f t="shared" si="27"/>
        <v>0.96153846153846156</v>
      </c>
      <c r="AF122" s="3">
        <f t="shared" si="27"/>
        <v>14.423076923076922</v>
      </c>
    </row>
    <row r="123" spans="20:46" x14ac:dyDescent="0.25">
      <c r="AD123" s="3">
        <f t="shared" si="27"/>
        <v>1.9230769230769231</v>
      </c>
      <c r="AE123" s="3">
        <f t="shared" si="27"/>
        <v>1.9230769230769231</v>
      </c>
      <c r="AF123" s="3">
        <f t="shared" si="27"/>
        <v>23.076923076923077</v>
      </c>
    </row>
    <row r="124" spans="20:46" x14ac:dyDescent="0.25">
      <c r="AD124" s="3">
        <f t="shared" si="27"/>
        <v>18.269230769230766</v>
      </c>
      <c r="AE124" s="3">
        <f t="shared" si="27"/>
        <v>33.653846153846153</v>
      </c>
      <c r="AF124" s="3">
        <f t="shared" si="27"/>
        <v>3.8461538461538463</v>
      </c>
    </row>
    <row r="125" spans="20:46" x14ac:dyDescent="0.25">
      <c r="AD125" s="3">
        <f t="shared" si="27"/>
        <v>72.115384615384613</v>
      </c>
      <c r="AE125" s="3">
        <f t="shared" si="27"/>
        <v>2.8846153846153846</v>
      </c>
      <c r="AF125" s="3">
        <f t="shared" si="27"/>
        <v>0.96153846153846156</v>
      </c>
    </row>
    <row r="126" spans="20:46" x14ac:dyDescent="0.25">
      <c r="AD126" s="3">
        <f t="shared" si="27"/>
        <v>2.8846153846153846</v>
      </c>
      <c r="AE126" s="3">
        <f t="shared" si="27"/>
        <v>1.9230769230769231</v>
      </c>
      <c r="AF126" s="3">
        <f t="shared" si="27"/>
        <v>0</v>
      </c>
    </row>
    <row r="127" spans="20:46" x14ac:dyDescent="0.25">
      <c r="AD127" s="3">
        <f t="shared" si="27"/>
        <v>2.8846153846153846</v>
      </c>
      <c r="AE127" s="3">
        <f t="shared" si="27"/>
        <v>0.96153846153846156</v>
      </c>
      <c r="AF127" s="3">
        <f t="shared" si="27"/>
        <v>0</v>
      </c>
    </row>
    <row r="128" spans="20:46" x14ac:dyDescent="0.25">
      <c r="AD128" s="3">
        <f t="shared" si="27"/>
        <v>0.96153846153846156</v>
      </c>
      <c r="AE128" s="3">
        <f t="shared" si="27"/>
        <v>0</v>
      </c>
      <c r="AF128" s="3">
        <f t="shared" si="27"/>
        <v>0</v>
      </c>
    </row>
    <row r="131" spans="3:19" x14ac:dyDescent="0.25">
      <c r="H131"/>
    </row>
    <row r="132" spans="3:19" x14ac:dyDescent="0.25">
      <c r="C132" s="15"/>
      <c r="S132" s="17"/>
    </row>
    <row r="133" spans="3:19" x14ac:dyDescent="0.25">
      <c r="C133" s="15"/>
      <c r="S133" s="17"/>
    </row>
    <row r="134" spans="3:19" x14ac:dyDescent="0.25">
      <c r="C134" s="15"/>
      <c r="H134"/>
      <c r="S134" s="16"/>
    </row>
    <row r="135" spans="3:19" x14ac:dyDescent="0.25">
      <c r="C135" s="15"/>
      <c r="H135"/>
      <c r="S135" s="17"/>
    </row>
    <row r="136" spans="3:19" x14ac:dyDescent="0.25">
      <c r="C136" s="15"/>
      <c r="H136"/>
      <c r="S136" s="17"/>
    </row>
    <row r="137" spans="3:19" x14ac:dyDescent="0.25">
      <c r="H137"/>
      <c r="S137" s="16"/>
    </row>
    <row r="138" spans="3:19" x14ac:dyDescent="0.25">
      <c r="H138"/>
      <c r="S138" s="16"/>
    </row>
    <row r="139" spans="3:19" x14ac:dyDescent="0.25">
      <c r="C139" s="15"/>
      <c r="R139" s="18"/>
      <c r="S139" s="19"/>
    </row>
    <row r="140" spans="3:19" x14ac:dyDescent="0.25">
      <c r="C140" s="15"/>
      <c r="R140" s="18"/>
      <c r="S140" s="19"/>
    </row>
    <row r="141" spans="3:19" x14ac:dyDescent="0.25">
      <c r="C141" s="15"/>
      <c r="H141"/>
      <c r="R141" s="18"/>
      <c r="S141" s="20"/>
    </row>
    <row r="142" spans="3:19" x14ac:dyDescent="0.25">
      <c r="C142" s="15"/>
      <c r="H142"/>
      <c r="R142" s="18"/>
      <c r="S142" s="19"/>
    </row>
    <row r="143" spans="3:19" x14ac:dyDescent="0.25">
      <c r="C143" s="15"/>
      <c r="H143"/>
      <c r="R143" s="18"/>
      <c r="S143" s="19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7ACD1-9CEF-43A4-A3FF-B684EAF05D6F}">
  <dimension ref="A2:F143"/>
  <sheetViews>
    <sheetView workbookViewId="0">
      <selection activeCell="D1" sqref="D1:F1048576"/>
    </sheetView>
  </sheetViews>
  <sheetFormatPr defaultRowHeight="15.75" x14ac:dyDescent="0.25"/>
  <cols>
    <col min="1" max="1" width="17.25" bestFit="1" customWidth="1"/>
    <col min="2" max="2" width="21.125" customWidth="1"/>
    <col min="3" max="3" width="18.75" customWidth="1"/>
  </cols>
  <sheetData>
    <row r="2" spans="1:6" x14ac:dyDescent="0.25">
      <c r="A2" s="1" t="s">
        <v>104</v>
      </c>
    </row>
    <row r="3" spans="1:6" x14ac:dyDescent="0.25">
      <c r="A3" s="2" t="s">
        <v>107</v>
      </c>
    </row>
    <row r="4" spans="1:6" x14ac:dyDescent="0.25">
      <c r="A4" t="s">
        <v>0</v>
      </c>
      <c r="B4" t="s">
        <v>231</v>
      </c>
      <c r="C4" t="s">
        <v>340</v>
      </c>
      <c r="D4">
        <v>6.8037599999999996</v>
      </c>
      <c r="E4">
        <v>451</v>
      </c>
      <c r="F4">
        <v>4.0081400000000003E-2</v>
      </c>
    </row>
    <row r="5" spans="1:6" x14ac:dyDescent="0.25">
      <c r="A5" t="s">
        <v>1</v>
      </c>
      <c r="B5" t="s">
        <v>232</v>
      </c>
      <c r="C5" t="s">
        <v>341</v>
      </c>
      <c r="D5">
        <v>6.3886700000000003</v>
      </c>
      <c r="E5">
        <v>508</v>
      </c>
      <c r="F5">
        <v>4.8871600000000001E-2</v>
      </c>
    </row>
    <row r="6" spans="1:6" x14ac:dyDescent="0.25">
      <c r="A6" t="s">
        <v>2</v>
      </c>
      <c r="B6" t="s">
        <v>233</v>
      </c>
      <c r="C6" t="s">
        <v>342</v>
      </c>
      <c r="D6">
        <v>5.2755799999999997</v>
      </c>
      <c r="E6">
        <v>506</v>
      </c>
      <c r="F6">
        <v>8.1254199999999999E-2</v>
      </c>
    </row>
    <row r="7" spans="1:6" x14ac:dyDescent="0.25">
      <c r="A7" t="s">
        <v>3</v>
      </c>
      <c r="B7" t="s">
        <v>234</v>
      </c>
      <c r="C7" t="s">
        <v>343</v>
      </c>
      <c r="D7">
        <v>6.5370900000000001</v>
      </c>
      <c r="E7">
        <v>311</v>
      </c>
      <c r="F7">
        <v>5.1348600000000001E-2</v>
      </c>
    </row>
    <row r="8" spans="1:6" x14ac:dyDescent="0.25">
      <c r="A8" t="s">
        <v>4</v>
      </c>
      <c r="B8" t="s">
        <v>235</v>
      </c>
      <c r="C8" t="s">
        <v>344</v>
      </c>
      <c r="D8">
        <v>3.6363400000000001</v>
      </c>
      <c r="E8">
        <v>523</v>
      </c>
      <c r="F8">
        <v>2.7729500000000001E-2</v>
      </c>
    </row>
    <row r="9" spans="1:6" x14ac:dyDescent="0.25">
      <c r="A9" t="s">
        <v>5</v>
      </c>
      <c r="B9" t="s">
        <v>236</v>
      </c>
      <c r="C9" t="s">
        <v>345</v>
      </c>
      <c r="D9">
        <v>7.0666700000000002</v>
      </c>
      <c r="E9">
        <v>392</v>
      </c>
      <c r="F9">
        <v>2.7874300000000001E-2</v>
      </c>
    </row>
    <row r="10" spans="1:6" x14ac:dyDescent="0.25">
      <c r="A10" t="s">
        <v>6</v>
      </c>
    </row>
    <row r="11" spans="1:6" x14ac:dyDescent="0.25">
      <c r="A11" t="s">
        <v>7</v>
      </c>
      <c r="B11" t="s">
        <v>238</v>
      </c>
      <c r="C11" t="s">
        <v>346</v>
      </c>
      <c r="D11">
        <v>6.3366699999999998</v>
      </c>
      <c r="E11">
        <v>463</v>
      </c>
      <c r="F11">
        <v>5.8980299999999999E-2</v>
      </c>
    </row>
    <row r="12" spans="1:6" x14ac:dyDescent="0.25">
      <c r="A12" t="s">
        <v>8</v>
      </c>
      <c r="B12" t="s">
        <v>239</v>
      </c>
      <c r="C12" t="s">
        <v>347</v>
      </c>
      <c r="D12">
        <v>4.2843999999999998</v>
      </c>
      <c r="E12">
        <v>467</v>
      </c>
      <c r="F12">
        <v>6.4248399999999997E-2</v>
      </c>
    </row>
    <row r="13" spans="1:6" x14ac:dyDescent="0.25">
      <c r="A13" t="s">
        <v>9</v>
      </c>
      <c r="B13" t="s">
        <v>240</v>
      </c>
      <c r="C13" t="s">
        <v>348</v>
      </c>
      <c r="D13">
        <v>7.9954700000000001</v>
      </c>
      <c r="E13">
        <v>457</v>
      </c>
      <c r="F13">
        <v>5.9111900000000002E-2</v>
      </c>
    </row>
    <row r="14" spans="1:6" x14ac:dyDescent="0.25">
      <c r="A14" t="s">
        <v>10</v>
      </c>
    </row>
    <row r="15" spans="1:6" x14ac:dyDescent="0.25">
      <c r="A15" t="s">
        <v>11</v>
      </c>
    </row>
    <row r="16" spans="1:6" x14ac:dyDescent="0.25">
      <c r="A16" t="s">
        <v>12</v>
      </c>
      <c r="B16" t="s">
        <v>243</v>
      </c>
      <c r="C16" t="s">
        <v>349</v>
      </c>
      <c r="D16">
        <v>5.9448100000000004</v>
      </c>
      <c r="E16">
        <v>419</v>
      </c>
      <c r="F16">
        <v>2.71262E-2</v>
      </c>
    </row>
    <row r="17" spans="1:6" x14ac:dyDescent="0.25">
      <c r="A17" t="s">
        <v>13</v>
      </c>
    </row>
    <row r="18" spans="1:6" x14ac:dyDescent="0.25">
      <c r="A18" t="s">
        <v>14</v>
      </c>
      <c r="B18" t="s">
        <v>245</v>
      </c>
      <c r="C18" t="s">
        <v>344</v>
      </c>
      <c r="D18">
        <v>5.3200599999999998</v>
      </c>
      <c r="E18">
        <v>415</v>
      </c>
      <c r="F18">
        <v>2.4012100000000001E-2</v>
      </c>
    </row>
    <row r="19" spans="1:6" x14ac:dyDescent="0.25">
      <c r="A19" t="s">
        <v>15</v>
      </c>
      <c r="B19" t="s">
        <v>246</v>
      </c>
      <c r="C19" t="s">
        <v>347</v>
      </c>
      <c r="D19">
        <v>5.2137700000000002</v>
      </c>
      <c r="E19">
        <v>556</v>
      </c>
      <c r="F19">
        <v>4.0677100000000001E-2</v>
      </c>
    </row>
    <row r="20" spans="1:6" x14ac:dyDescent="0.25">
      <c r="A20" t="s">
        <v>16</v>
      </c>
      <c r="B20" t="s">
        <v>247</v>
      </c>
      <c r="C20" t="s">
        <v>350</v>
      </c>
      <c r="D20">
        <v>7.6543900000000002</v>
      </c>
      <c r="E20">
        <v>278</v>
      </c>
      <c r="F20">
        <v>2.01701E-2</v>
      </c>
    </row>
    <row r="21" spans="1:6" x14ac:dyDescent="0.25">
      <c r="A21" t="s">
        <v>17</v>
      </c>
      <c r="B21" t="s">
        <v>248</v>
      </c>
      <c r="C21" t="s">
        <v>351</v>
      </c>
      <c r="D21">
        <v>3.4138500000000001</v>
      </c>
      <c r="E21">
        <v>486</v>
      </c>
      <c r="F21">
        <v>5.01471E-2</v>
      </c>
    </row>
    <row r="22" spans="1:6" x14ac:dyDescent="0.25">
      <c r="A22" t="s">
        <v>18</v>
      </c>
      <c r="B22" t="s">
        <v>249</v>
      </c>
      <c r="C22" t="s">
        <v>352</v>
      </c>
      <c r="D22">
        <v>7.7958299999999996</v>
      </c>
      <c r="E22">
        <v>572</v>
      </c>
      <c r="F22">
        <v>7.1246599999999993E-2</v>
      </c>
    </row>
    <row r="23" spans="1:6" x14ac:dyDescent="0.25">
      <c r="A23" t="s">
        <v>19</v>
      </c>
      <c r="B23" t="s">
        <v>250</v>
      </c>
      <c r="C23" t="s">
        <v>347</v>
      </c>
      <c r="D23">
        <v>9.5966000000000005</v>
      </c>
      <c r="E23">
        <v>377</v>
      </c>
      <c r="F23">
        <v>2.9873799999999999E-2</v>
      </c>
    </row>
    <row r="24" spans="1:6" x14ac:dyDescent="0.25">
      <c r="A24" t="s">
        <v>20</v>
      </c>
    </row>
    <row r="25" spans="1:6" x14ac:dyDescent="0.25">
      <c r="A25" t="s">
        <v>21</v>
      </c>
      <c r="B25" t="s">
        <v>252</v>
      </c>
      <c r="C25" t="s">
        <v>353</v>
      </c>
      <c r="D25">
        <v>7.9405299999999999</v>
      </c>
      <c r="E25">
        <v>435</v>
      </c>
      <c r="F25">
        <v>3.08977E-2</v>
      </c>
    </row>
    <row r="26" spans="1:6" x14ac:dyDescent="0.25">
      <c r="A26" t="s">
        <v>22</v>
      </c>
    </row>
    <row r="27" spans="1:6" x14ac:dyDescent="0.25">
      <c r="A27" t="s">
        <v>23</v>
      </c>
    </row>
    <row r="28" spans="1:6" x14ac:dyDescent="0.25">
      <c r="A28" t="s">
        <v>24</v>
      </c>
      <c r="B28" t="s">
        <v>255</v>
      </c>
      <c r="C28" t="s">
        <v>354</v>
      </c>
      <c r="D28">
        <v>4.9188900000000002E-4</v>
      </c>
      <c r="E28">
        <v>647</v>
      </c>
      <c r="F28">
        <v>3.6746599999999997E-2</v>
      </c>
    </row>
    <row r="29" spans="1:6" x14ac:dyDescent="0.25">
      <c r="A29" t="s">
        <v>25</v>
      </c>
      <c r="B29" t="s">
        <v>256</v>
      </c>
      <c r="C29" t="s">
        <v>355</v>
      </c>
      <c r="D29">
        <v>8.0172100000000004</v>
      </c>
      <c r="E29">
        <v>54</v>
      </c>
      <c r="F29">
        <v>1.19071E-2</v>
      </c>
    </row>
    <row r="30" spans="1:6" x14ac:dyDescent="0.25">
      <c r="A30" t="s">
        <v>26</v>
      </c>
      <c r="B30" t="s">
        <v>257</v>
      </c>
      <c r="C30" t="s">
        <v>356</v>
      </c>
      <c r="D30">
        <v>32.720599999999997</v>
      </c>
      <c r="E30">
        <v>236</v>
      </c>
      <c r="F30">
        <v>7.3970599999999996E-3</v>
      </c>
    </row>
    <row r="31" spans="1:6" x14ac:dyDescent="0.25">
      <c r="A31" t="s">
        <v>27</v>
      </c>
      <c r="B31" t="s">
        <v>258</v>
      </c>
      <c r="C31" t="s">
        <v>357</v>
      </c>
      <c r="D31">
        <v>8.7526799999999998</v>
      </c>
      <c r="E31">
        <v>303</v>
      </c>
      <c r="F31">
        <v>0.15065700000000001</v>
      </c>
    </row>
    <row r="32" spans="1:6" x14ac:dyDescent="0.25">
      <c r="A32" t="s">
        <v>28</v>
      </c>
      <c r="B32" t="s">
        <v>259</v>
      </c>
      <c r="C32" t="s">
        <v>358</v>
      </c>
      <c r="D32">
        <v>3.5649799999999998</v>
      </c>
      <c r="E32">
        <v>280</v>
      </c>
      <c r="F32">
        <v>2.1072400000000002E-2</v>
      </c>
    </row>
    <row r="33" spans="1:6" x14ac:dyDescent="0.25">
      <c r="A33" t="s">
        <v>29</v>
      </c>
      <c r="B33" t="s">
        <v>260</v>
      </c>
      <c r="C33" t="s">
        <v>359</v>
      </c>
      <c r="D33">
        <v>9.5482200000000006</v>
      </c>
      <c r="E33">
        <v>302</v>
      </c>
      <c r="F33">
        <v>3.5742000000000003E-2</v>
      </c>
    </row>
    <row r="34" spans="1:6" x14ac:dyDescent="0.25">
      <c r="A34" t="s">
        <v>30</v>
      </c>
      <c r="B34" t="s">
        <v>261</v>
      </c>
      <c r="C34" t="s">
        <v>360</v>
      </c>
      <c r="D34">
        <v>5.3752800000000001</v>
      </c>
      <c r="E34">
        <v>535</v>
      </c>
      <c r="F34">
        <v>4.1470899999999998E-2</v>
      </c>
    </row>
    <row r="35" spans="1:6" x14ac:dyDescent="0.25">
      <c r="A35" t="s">
        <v>31</v>
      </c>
      <c r="B35" t="s">
        <v>262</v>
      </c>
      <c r="C35" t="s">
        <v>340</v>
      </c>
      <c r="D35">
        <v>7.3968299999999996</v>
      </c>
      <c r="E35">
        <v>535</v>
      </c>
      <c r="F35">
        <v>4.0561899999999998E-2</v>
      </c>
    </row>
    <row r="36" spans="1:6" x14ac:dyDescent="0.25">
      <c r="A36" t="s">
        <v>32</v>
      </c>
      <c r="B36" t="s">
        <v>263</v>
      </c>
      <c r="C36" t="s">
        <v>361</v>
      </c>
      <c r="D36">
        <v>8.77027</v>
      </c>
      <c r="E36">
        <v>67</v>
      </c>
      <c r="F36">
        <v>6.4898899999999995E-2</v>
      </c>
    </row>
    <row r="37" spans="1:6" x14ac:dyDescent="0.25">
      <c r="A37" t="s">
        <v>33</v>
      </c>
      <c r="B37" t="s">
        <v>264</v>
      </c>
      <c r="C37" t="s">
        <v>362</v>
      </c>
      <c r="D37">
        <v>5.2087500000000002</v>
      </c>
      <c r="E37">
        <v>518</v>
      </c>
      <c r="F37">
        <v>3.1432500000000002E-3</v>
      </c>
    </row>
    <row r="38" spans="1:6" x14ac:dyDescent="0.25">
      <c r="A38" t="s">
        <v>34</v>
      </c>
      <c r="B38" t="s">
        <v>265</v>
      </c>
      <c r="C38" t="s">
        <v>363</v>
      </c>
      <c r="D38">
        <v>3.8203100000000001</v>
      </c>
      <c r="E38">
        <v>475</v>
      </c>
      <c r="F38">
        <v>5.04789E-2</v>
      </c>
    </row>
    <row r="39" spans="1:6" x14ac:dyDescent="0.25">
      <c r="A39" t="s">
        <v>35</v>
      </c>
      <c r="B39" t="s">
        <v>266</v>
      </c>
      <c r="C39" t="s">
        <v>364</v>
      </c>
      <c r="D39">
        <v>7.8149699999999998</v>
      </c>
      <c r="E39">
        <v>386</v>
      </c>
      <c r="F39">
        <v>5.3882699999999999E-2</v>
      </c>
    </row>
    <row r="40" spans="1:6" x14ac:dyDescent="0.25">
      <c r="A40" t="s">
        <v>36</v>
      </c>
      <c r="B40" t="s">
        <v>267</v>
      </c>
      <c r="C40" t="s">
        <v>365</v>
      </c>
      <c r="D40">
        <v>7.2965600000000004</v>
      </c>
      <c r="E40">
        <v>612</v>
      </c>
      <c r="F40">
        <v>2.4299100000000001E-2</v>
      </c>
    </row>
    <row r="41" spans="1:6" x14ac:dyDescent="0.25">
      <c r="A41" t="s">
        <v>37</v>
      </c>
      <c r="B41" t="s">
        <v>268</v>
      </c>
      <c r="C41" t="s">
        <v>366</v>
      </c>
      <c r="D41">
        <v>4.2879500000000004</v>
      </c>
      <c r="E41">
        <v>395</v>
      </c>
      <c r="F41">
        <v>1.48995E-2</v>
      </c>
    </row>
    <row r="42" spans="1:6" x14ac:dyDescent="0.25">
      <c r="A42" t="s">
        <v>38</v>
      </c>
      <c r="B42" t="s">
        <v>269</v>
      </c>
      <c r="C42" t="s">
        <v>367</v>
      </c>
      <c r="D42">
        <v>6.5286299999999997</v>
      </c>
      <c r="E42">
        <v>332</v>
      </c>
      <c r="F42">
        <v>6.2949199999999997E-2</v>
      </c>
    </row>
    <row r="43" spans="1:6" x14ac:dyDescent="0.25">
      <c r="A43" t="s">
        <v>39</v>
      </c>
      <c r="B43" t="s">
        <v>270</v>
      </c>
      <c r="C43" t="s">
        <v>368</v>
      </c>
      <c r="D43">
        <v>6.3122299999999996</v>
      </c>
      <c r="E43">
        <v>601</v>
      </c>
      <c r="F43">
        <v>2.0963599999999999E-2</v>
      </c>
    </row>
    <row r="44" spans="1:6" x14ac:dyDescent="0.25">
      <c r="A44" t="s">
        <v>40</v>
      </c>
      <c r="B44" t="s">
        <v>271</v>
      </c>
      <c r="C44" t="s">
        <v>360</v>
      </c>
      <c r="D44">
        <v>8.9637200000000004</v>
      </c>
      <c r="E44">
        <v>705</v>
      </c>
      <c r="F44">
        <v>2.7110699999999999E-3</v>
      </c>
    </row>
    <row r="45" spans="1:6" x14ac:dyDescent="0.25">
      <c r="A45" t="s">
        <v>41</v>
      </c>
      <c r="B45" t="s">
        <v>272</v>
      </c>
      <c r="C45" t="s">
        <v>369</v>
      </c>
      <c r="D45">
        <v>4.9577</v>
      </c>
      <c r="E45">
        <v>482</v>
      </c>
      <c r="F45">
        <v>1.68326E-2</v>
      </c>
    </row>
    <row r="46" spans="1:6" x14ac:dyDescent="0.25">
      <c r="A46" t="s">
        <v>42</v>
      </c>
      <c r="B46" t="s">
        <v>273</v>
      </c>
      <c r="C46" t="s">
        <v>370</v>
      </c>
      <c r="D46">
        <v>8.0368899999999996</v>
      </c>
      <c r="E46">
        <v>293</v>
      </c>
      <c r="F46">
        <v>1.44155E-3</v>
      </c>
    </row>
    <row r="47" spans="1:6" x14ac:dyDescent="0.25">
      <c r="A47" t="s">
        <v>43</v>
      </c>
      <c r="B47" t="s">
        <v>274</v>
      </c>
      <c r="C47" t="s">
        <v>371</v>
      </c>
      <c r="D47">
        <v>4.9666399999999999</v>
      </c>
      <c r="E47">
        <v>561</v>
      </c>
      <c r="F47">
        <v>1.9909099999999998E-3</v>
      </c>
    </row>
    <row r="48" spans="1:6" x14ac:dyDescent="0.25">
      <c r="A48" t="s">
        <v>44</v>
      </c>
    </row>
    <row r="49" spans="1:6" x14ac:dyDescent="0.25">
      <c r="A49" t="s">
        <v>45</v>
      </c>
      <c r="B49" t="s">
        <v>276</v>
      </c>
      <c r="C49" t="s">
        <v>372</v>
      </c>
      <c r="D49">
        <v>9.3587399999999992</v>
      </c>
      <c r="E49">
        <v>427</v>
      </c>
      <c r="F49">
        <v>1.9897499999999999E-2</v>
      </c>
    </row>
    <row r="50" spans="1:6" x14ac:dyDescent="0.25">
      <c r="A50" t="s">
        <v>46</v>
      </c>
      <c r="B50" t="s">
        <v>277</v>
      </c>
      <c r="C50" t="s">
        <v>341</v>
      </c>
      <c r="D50">
        <v>7.5566399999999998</v>
      </c>
      <c r="E50">
        <v>796</v>
      </c>
      <c r="F50">
        <v>2.6851E-2</v>
      </c>
    </row>
    <row r="51" spans="1:6" x14ac:dyDescent="0.25">
      <c r="A51" t="s">
        <v>47</v>
      </c>
      <c r="B51" t="s">
        <v>278</v>
      </c>
      <c r="C51" t="s">
        <v>373</v>
      </c>
      <c r="D51">
        <v>6.6366399999999999</v>
      </c>
      <c r="E51">
        <v>1144</v>
      </c>
      <c r="F51">
        <v>6.37157E-3</v>
      </c>
    </row>
    <row r="52" spans="1:6" x14ac:dyDescent="0.25">
      <c r="A52" t="s">
        <v>48</v>
      </c>
      <c r="B52" t="s">
        <v>279</v>
      </c>
      <c r="C52" t="s">
        <v>360</v>
      </c>
      <c r="D52">
        <v>9.4709800000000008</v>
      </c>
      <c r="E52">
        <v>736</v>
      </c>
      <c r="F52">
        <v>9.0799599999999994E-2</v>
      </c>
    </row>
    <row r="53" spans="1:6" x14ac:dyDescent="0.25">
      <c r="A53" t="s">
        <v>49</v>
      </c>
      <c r="B53" t="s">
        <v>280</v>
      </c>
      <c r="C53" t="s">
        <v>374</v>
      </c>
      <c r="D53">
        <v>9.3775300000000001</v>
      </c>
      <c r="E53">
        <v>449</v>
      </c>
      <c r="F53">
        <v>1.60228E-2</v>
      </c>
    </row>
    <row r="54" spans="1:6" x14ac:dyDescent="0.25">
      <c r="A54" t="s">
        <v>50</v>
      </c>
    </row>
    <row r="55" spans="1:6" x14ac:dyDescent="0.25">
      <c r="A55" t="s">
        <v>51</v>
      </c>
      <c r="B55" t="s">
        <v>282</v>
      </c>
      <c r="C55" t="s">
        <v>375</v>
      </c>
      <c r="D55">
        <v>7.6123799999999999</v>
      </c>
      <c r="E55">
        <v>347</v>
      </c>
      <c r="F55">
        <v>7.8080600000000003E-3</v>
      </c>
    </row>
    <row r="56" spans="1:6" x14ac:dyDescent="0.25">
      <c r="A56" t="s">
        <v>52</v>
      </c>
      <c r="B56" t="s">
        <v>283</v>
      </c>
      <c r="C56" t="s">
        <v>376</v>
      </c>
      <c r="D56">
        <v>7.5239599999999998</v>
      </c>
      <c r="E56">
        <v>514</v>
      </c>
      <c r="F56">
        <v>6.5210499999999996E-3</v>
      </c>
    </row>
    <row r="57" spans="1:6" x14ac:dyDescent="0.25">
      <c r="A57" t="s">
        <v>53</v>
      </c>
      <c r="B57" t="s">
        <v>284</v>
      </c>
      <c r="C57" t="s">
        <v>377</v>
      </c>
      <c r="D57">
        <v>9.9452599999999993</v>
      </c>
      <c r="E57">
        <v>875</v>
      </c>
      <c r="F57">
        <v>8.0893500000000004E-3</v>
      </c>
    </row>
    <row r="58" spans="1:6" x14ac:dyDescent="0.25">
      <c r="A58" t="s">
        <v>54</v>
      </c>
      <c r="B58" t="s">
        <v>285</v>
      </c>
      <c r="C58" t="s">
        <v>378</v>
      </c>
      <c r="D58">
        <v>5.4890300000000003E-2</v>
      </c>
      <c r="E58">
        <v>210</v>
      </c>
      <c r="F58">
        <v>7.2889499999999996E-2</v>
      </c>
    </row>
    <row r="59" spans="1:6" x14ac:dyDescent="0.25">
      <c r="A59" t="s">
        <v>55</v>
      </c>
    </row>
    <row r="60" spans="1:6" x14ac:dyDescent="0.25">
      <c r="A60" t="s">
        <v>56</v>
      </c>
      <c r="B60" t="s">
        <v>287</v>
      </c>
      <c r="C60" t="s">
        <v>379</v>
      </c>
      <c r="D60">
        <v>3.61646</v>
      </c>
      <c r="E60">
        <v>682</v>
      </c>
      <c r="F60">
        <v>7.7843699999999997E-3</v>
      </c>
    </row>
    <row r="61" spans="1:6" x14ac:dyDescent="0.25">
      <c r="A61" t="s">
        <v>57</v>
      </c>
      <c r="B61" t="s">
        <v>288</v>
      </c>
      <c r="C61" t="s">
        <v>380</v>
      </c>
      <c r="D61">
        <v>0.75922299999999998</v>
      </c>
      <c r="E61">
        <v>87</v>
      </c>
      <c r="F61">
        <v>1.05632E-2</v>
      </c>
    </row>
    <row r="62" spans="1:6" x14ac:dyDescent="0.25">
      <c r="A62" t="s">
        <v>58</v>
      </c>
    </row>
    <row r="63" spans="1:6" x14ac:dyDescent="0.25">
      <c r="A63" t="s">
        <v>59</v>
      </c>
      <c r="B63" t="s">
        <v>290</v>
      </c>
      <c r="C63" t="s">
        <v>342</v>
      </c>
      <c r="D63">
        <v>9.5106699999999993</v>
      </c>
      <c r="E63">
        <v>451</v>
      </c>
      <c r="F63">
        <v>7.0068400000000003E-3</v>
      </c>
    </row>
    <row r="64" spans="1:6" x14ac:dyDescent="0.25">
      <c r="A64" t="s">
        <v>60</v>
      </c>
      <c r="B64" t="s">
        <v>291</v>
      </c>
      <c r="C64" t="s">
        <v>381</v>
      </c>
      <c r="D64">
        <v>8.9192300000000007</v>
      </c>
      <c r="E64">
        <v>257</v>
      </c>
      <c r="F64">
        <v>8.4826499999999996E-3</v>
      </c>
    </row>
    <row r="65" spans="1:6" x14ac:dyDescent="0.25">
      <c r="A65" t="s">
        <v>61</v>
      </c>
      <c r="B65" t="s">
        <v>292</v>
      </c>
      <c r="C65" t="s">
        <v>382</v>
      </c>
      <c r="D65">
        <v>8.1760400000000004</v>
      </c>
      <c r="E65">
        <v>455</v>
      </c>
      <c r="F65">
        <v>5.1684900000000004E-3</v>
      </c>
    </row>
    <row r="66" spans="1:6" x14ac:dyDescent="0.25">
      <c r="A66" t="s">
        <v>62</v>
      </c>
      <c r="B66" t="s">
        <v>293</v>
      </c>
      <c r="C66" t="s">
        <v>383</v>
      </c>
      <c r="D66">
        <v>16.2941</v>
      </c>
      <c r="E66">
        <v>192</v>
      </c>
      <c r="F66">
        <v>1.4114700000000001E-2</v>
      </c>
    </row>
    <row r="67" spans="1:6" x14ac:dyDescent="0.25">
      <c r="A67" t="s">
        <v>63</v>
      </c>
      <c r="B67" t="s">
        <v>294</v>
      </c>
      <c r="C67" t="s">
        <v>342</v>
      </c>
      <c r="D67">
        <v>5.1299700000000001</v>
      </c>
      <c r="E67">
        <v>599</v>
      </c>
      <c r="F67">
        <v>4.77321E-3</v>
      </c>
    </row>
    <row r="68" spans="1:6" x14ac:dyDescent="0.25">
      <c r="A68" t="s">
        <v>64</v>
      </c>
      <c r="B68" t="s">
        <v>295</v>
      </c>
      <c r="C68" t="s">
        <v>384</v>
      </c>
      <c r="D68">
        <v>6.0575299999999999</v>
      </c>
      <c r="E68">
        <v>455</v>
      </c>
      <c r="F68">
        <v>0.25804700000000003</v>
      </c>
    </row>
    <row r="69" spans="1:6" x14ac:dyDescent="0.25">
      <c r="A69" t="s">
        <v>65</v>
      </c>
      <c r="B69" t="s">
        <v>296</v>
      </c>
      <c r="C69" t="s">
        <v>385</v>
      </c>
      <c r="D69">
        <v>7.7614599999999996</v>
      </c>
      <c r="E69">
        <v>469</v>
      </c>
      <c r="F69">
        <v>0.18296000000000001</v>
      </c>
    </row>
    <row r="70" spans="1:6" x14ac:dyDescent="0.25">
      <c r="A70" t="s">
        <v>66</v>
      </c>
      <c r="B70" t="s">
        <v>297</v>
      </c>
      <c r="C70" t="s">
        <v>386</v>
      </c>
      <c r="D70">
        <v>5.1148800000000003</v>
      </c>
      <c r="E70">
        <v>370</v>
      </c>
      <c r="F70">
        <v>0.295705</v>
      </c>
    </row>
    <row r="71" spans="1:6" x14ac:dyDescent="0.25">
      <c r="A71" t="s">
        <v>67</v>
      </c>
      <c r="B71" t="s">
        <v>298</v>
      </c>
      <c r="C71" t="s">
        <v>387</v>
      </c>
      <c r="D71">
        <v>3.0228799999999998</v>
      </c>
      <c r="E71">
        <v>276</v>
      </c>
      <c r="F71">
        <v>0.34555000000000002</v>
      </c>
    </row>
    <row r="72" spans="1:6" x14ac:dyDescent="0.25">
      <c r="A72" t="s">
        <v>68</v>
      </c>
    </row>
    <row r="73" spans="1:6" x14ac:dyDescent="0.25">
      <c r="A73" t="s">
        <v>69</v>
      </c>
      <c r="B73" t="s">
        <v>300</v>
      </c>
      <c r="C73" t="s">
        <v>388</v>
      </c>
      <c r="D73">
        <v>7.4024700000000001</v>
      </c>
      <c r="E73">
        <v>439</v>
      </c>
      <c r="F73">
        <v>0.30552800000000002</v>
      </c>
    </row>
    <row r="74" spans="1:6" x14ac:dyDescent="0.25">
      <c r="A74" t="s">
        <v>70</v>
      </c>
      <c r="B74" t="s">
        <v>301</v>
      </c>
      <c r="C74" t="s">
        <v>389</v>
      </c>
      <c r="D74">
        <v>4.4406400000000001</v>
      </c>
      <c r="E74">
        <v>415</v>
      </c>
      <c r="F74">
        <v>0.25049199999999999</v>
      </c>
    </row>
    <row r="75" spans="1:6" x14ac:dyDescent="0.25">
      <c r="A75" t="s">
        <v>71</v>
      </c>
      <c r="B75" t="s">
        <v>302</v>
      </c>
      <c r="C75" t="s">
        <v>390</v>
      </c>
      <c r="D75">
        <v>3.5467300000000002</v>
      </c>
      <c r="E75">
        <v>350</v>
      </c>
      <c r="F75">
        <v>0.441218</v>
      </c>
    </row>
    <row r="76" spans="1:6" x14ac:dyDescent="0.25">
      <c r="A76" t="s">
        <v>72</v>
      </c>
      <c r="B76" t="s">
        <v>303</v>
      </c>
      <c r="C76" t="s">
        <v>391</v>
      </c>
      <c r="D76">
        <v>3.4966400000000002</v>
      </c>
      <c r="E76">
        <v>239</v>
      </c>
      <c r="F76">
        <v>0.71405300000000005</v>
      </c>
    </row>
    <row r="77" spans="1:6" x14ac:dyDescent="0.25">
      <c r="A77" t="s">
        <v>73</v>
      </c>
    </row>
    <row r="78" spans="1:6" x14ac:dyDescent="0.25">
      <c r="A78" t="s">
        <v>74</v>
      </c>
    </row>
    <row r="79" spans="1:6" x14ac:dyDescent="0.25">
      <c r="A79" t="s">
        <v>75</v>
      </c>
      <c r="B79" t="s">
        <v>306</v>
      </c>
      <c r="C79" t="s">
        <v>392</v>
      </c>
      <c r="D79">
        <v>7.9135799999999996</v>
      </c>
      <c r="E79">
        <v>354</v>
      </c>
      <c r="F79">
        <v>0.37852999999999998</v>
      </c>
    </row>
    <row r="80" spans="1:6" x14ac:dyDescent="0.25">
      <c r="A80" t="s">
        <v>76</v>
      </c>
      <c r="B80" t="s">
        <v>307</v>
      </c>
      <c r="C80" t="s">
        <v>393</v>
      </c>
      <c r="D80">
        <v>7.5201099999999999</v>
      </c>
      <c r="E80">
        <v>355</v>
      </c>
      <c r="F80">
        <v>0.21025199999999999</v>
      </c>
    </row>
    <row r="81" spans="1:6" x14ac:dyDescent="0.25">
      <c r="A81" t="s">
        <v>77</v>
      </c>
    </row>
    <row r="82" spans="1:6" x14ac:dyDescent="0.25">
      <c r="A82" t="s">
        <v>78</v>
      </c>
      <c r="B82" t="s">
        <v>309</v>
      </c>
      <c r="C82" t="s">
        <v>394</v>
      </c>
      <c r="D82">
        <v>7.3491099999999996</v>
      </c>
      <c r="E82">
        <v>366</v>
      </c>
      <c r="F82">
        <v>0.33184599999999997</v>
      </c>
    </row>
    <row r="83" spans="1:6" x14ac:dyDescent="0.25">
      <c r="A83" t="s">
        <v>79</v>
      </c>
      <c r="B83" t="s">
        <v>310</v>
      </c>
      <c r="C83" t="s">
        <v>395</v>
      </c>
      <c r="D83">
        <v>6.15022</v>
      </c>
      <c r="E83">
        <v>344</v>
      </c>
      <c r="F83">
        <v>0.14505899999999999</v>
      </c>
    </row>
    <row r="84" spans="1:6" x14ac:dyDescent="0.25">
      <c r="A84" t="s">
        <v>80</v>
      </c>
      <c r="B84" t="s">
        <v>311</v>
      </c>
      <c r="C84" t="s">
        <v>375</v>
      </c>
      <c r="D84">
        <v>9.87852</v>
      </c>
      <c r="E84">
        <v>425</v>
      </c>
      <c r="F84">
        <v>0.23061100000000001</v>
      </c>
    </row>
    <row r="85" spans="1:6" x14ac:dyDescent="0.25">
      <c r="A85" t="s">
        <v>81</v>
      </c>
    </row>
    <row r="86" spans="1:6" x14ac:dyDescent="0.25">
      <c r="A86" t="s">
        <v>82</v>
      </c>
      <c r="B86" t="s">
        <v>313</v>
      </c>
      <c r="C86" t="s">
        <v>396</v>
      </c>
      <c r="D86">
        <v>5.6762800000000002</v>
      </c>
      <c r="E86">
        <v>193</v>
      </c>
      <c r="F86">
        <v>1.4010100000000001</v>
      </c>
    </row>
    <row r="87" spans="1:6" x14ac:dyDescent="0.25">
      <c r="A87" t="s">
        <v>83</v>
      </c>
      <c r="B87" t="s">
        <v>314</v>
      </c>
      <c r="C87" t="s">
        <v>397</v>
      </c>
      <c r="D87">
        <v>3.08771</v>
      </c>
      <c r="E87">
        <v>281</v>
      </c>
      <c r="F87">
        <v>0.51929599999999998</v>
      </c>
    </row>
    <row r="88" spans="1:6" x14ac:dyDescent="0.25">
      <c r="A88" t="s">
        <v>84</v>
      </c>
      <c r="B88" t="s">
        <v>315</v>
      </c>
      <c r="C88" t="s">
        <v>398</v>
      </c>
      <c r="D88">
        <v>8.5348699999999997</v>
      </c>
      <c r="E88">
        <v>293</v>
      </c>
      <c r="F88">
        <v>4.4358700000000001E-2</v>
      </c>
    </row>
    <row r="89" spans="1:6" x14ac:dyDescent="0.25">
      <c r="A89" t="s">
        <v>85</v>
      </c>
      <c r="B89" t="s">
        <v>316</v>
      </c>
      <c r="C89" t="s">
        <v>399</v>
      </c>
      <c r="D89">
        <v>3.4294699999999998</v>
      </c>
      <c r="E89">
        <v>445</v>
      </c>
      <c r="F89">
        <v>6.7802500000000002E-2</v>
      </c>
    </row>
    <row r="90" spans="1:6" x14ac:dyDescent="0.25">
      <c r="A90" t="s">
        <v>86</v>
      </c>
      <c r="B90" t="s">
        <v>317</v>
      </c>
      <c r="C90" t="s">
        <v>400</v>
      </c>
      <c r="D90">
        <v>8.7257800000000003</v>
      </c>
      <c r="E90">
        <v>508</v>
      </c>
      <c r="F90">
        <v>9.6287800000000007E-2</v>
      </c>
    </row>
    <row r="91" spans="1:6" x14ac:dyDescent="0.25">
      <c r="A91" t="s">
        <v>87</v>
      </c>
      <c r="B91" t="s">
        <v>318</v>
      </c>
      <c r="C91" t="s">
        <v>401</v>
      </c>
      <c r="D91">
        <v>5.0406000000000004</v>
      </c>
      <c r="E91">
        <v>147</v>
      </c>
      <c r="F91">
        <v>5.3460599999999997E-2</v>
      </c>
    </row>
    <row r="92" spans="1:6" x14ac:dyDescent="0.25">
      <c r="A92" t="s">
        <v>88</v>
      </c>
      <c r="B92" t="s">
        <v>319</v>
      </c>
      <c r="C92" t="s">
        <v>402</v>
      </c>
      <c r="D92">
        <v>4.8109200000000003</v>
      </c>
      <c r="E92">
        <v>443</v>
      </c>
      <c r="F92">
        <v>6.2846100000000002E-2</v>
      </c>
    </row>
    <row r="93" spans="1:6" x14ac:dyDescent="0.25">
      <c r="A93" t="s">
        <v>89</v>
      </c>
      <c r="B93" t="s">
        <v>320</v>
      </c>
      <c r="C93" t="s">
        <v>403</v>
      </c>
      <c r="D93">
        <v>5.2163500000000003</v>
      </c>
      <c r="E93">
        <v>355</v>
      </c>
      <c r="F93">
        <v>7.2351299999999993E-2</v>
      </c>
    </row>
    <row r="94" spans="1:6" x14ac:dyDescent="0.25">
      <c r="A94" t="s">
        <v>90</v>
      </c>
      <c r="B94" t="s">
        <v>321</v>
      </c>
      <c r="C94" t="s">
        <v>404</v>
      </c>
      <c r="D94">
        <v>3.8204500000000001</v>
      </c>
      <c r="E94">
        <v>343</v>
      </c>
      <c r="F94">
        <v>5.0960199999999997E-2</v>
      </c>
    </row>
    <row r="95" spans="1:6" x14ac:dyDescent="0.25">
      <c r="A95" t="s">
        <v>91</v>
      </c>
      <c r="B95" t="s">
        <v>322</v>
      </c>
      <c r="C95" t="s">
        <v>405</v>
      </c>
      <c r="D95">
        <v>3.7523599999999999</v>
      </c>
      <c r="E95">
        <v>504</v>
      </c>
      <c r="F95">
        <v>7.9653199999999993E-2</v>
      </c>
    </row>
    <row r="96" spans="1:6" x14ac:dyDescent="0.25">
      <c r="A96" t="s">
        <v>92</v>
      </c>
      <c r="B96" t="s">
        <v>323</v>
      </c>
      <c r="C96" t="s">
        <v>406</v>
      </c>
      <c r="D96">
        <v>6.5780599999999998</v>
      </c>
      <c r="E96">
        <v>356</v>
      </c>
      <c r="F96">
        <v>7.0540900000000004E-2</v>
      </c>
    </row>
    <row r="97" spans="1:6" x14ac:dyDescent="0.25">
      <c r="A97" t="s">
        <v>93</v>
      </c>
      <c r="B97" t="s">
        <v>324</v>
      </c>
      <c r="C97" t="s">
        <v>407</v>
      </c>
      <c r="D97">
        <v>4.2893400000000002</v>
      </c>
      <c r="E97">
        <v>249</v>
      </c>
      <c r="F97">
        <v>3.4817300000000002E-2</v>
      </c>
    </row>
    <row r="98" spans="1:6" x14ac:dyDescent="0.25">
      <c r="A98" t="s">
        <v>94</v>
      </c>
      <c r="B98" t="s">
        <v>325</v>
      </c>
      <c r="C98" t="s">
        <v>408</v>
      </c>
      <c r="D98">
        <v>9.9371600000000004</v>
      </c>
      <c r="E98">
        <v>405</v>
      </c>
      <c r="F98">
        <v>5.9143899999999999E-2</v>
      </c>
    </row>
    <row r="99" spans="1:6" x14ac:dyDescent="0.25">
      <c r="A99" t="s">
        <v>95</v>
      </c>
      <c r="B99" t="s">
        <v>326</v>
      </c>
      <c r="C99" t="s">
        <v>409</v>
      </c>
      <c r="D99">
        <v>9.7322399999999991</v>
      </c>
      <c r="E99">
        <v>69</v>
      </c>
      <c r="F99">
        <v>2.23304E-2</v>
      </c>
    </row>
    <row r="100" spans="1:6" x14ac:dyDescent="0.25">
      <c r="A100" t="s">
        <v>96</v>
      </c>
      <c r="B100" t="s">
        <v>327</v>
      </c>
      <c r="C100" t="s">
        <v>410</v>
      </c>
      <c r="D100">
        <v>7.2176999999999998</v>
      </c>
      <c r="E100">
        <v>293</v>
      </c>
      <c r="F100">
        <v>7.9301700000000003E-2</v>
      </c>
    </row>
    <row r="101" spans="1:6" x14ac:dyDescent="0.25">
      <c r="A101" t="s">
        <v>97</v>
      </c>
      <c r="B101" t="s">
        <v>328</v>
      </c>
      <c r="C101" t="s">
        <v>411</v>
      </c>
      <c r="D101">
        <v>6.4551499999999997</v>
      </c>
      <c r="E101">
        <v>506</v>
      </c>
      <c r="F101">
        <v>7.2159899999999999E-2</v>
      </c>
    </row>
    <row r="102" spans="1:6" x14ac:dyDescent="0.25">
      <c r="A102" t="s">
        <v>98</v>
      </c>
      <c r="B102" t="s">
        <v>329</v>
      </c>
      <c r="C102" t="s">
        <v>412</v>
      </c>
      <c r="D102">
        <v>2.9652599999999998</v>
      </c>
      <c r="E102">
        <v>319</v>
      </c>
      <c r="F102">
        <v>5.7855299999999998E-2</v>
      </c>
    </row>
    <row r="103" spans="1:6" x14ac:dyDescent="0.25">
      <c r="A103" t="s">
        <v>99</v>
      </c>
      <c r="B103" t="s">
        <v>330</v>
      </c>
      <c r="C103" t="s">
        <v>374</v>
      </c>
      <c r="D103">
        <v>6.3881100000000002</v>
      </c>
      <c r="E103">
        <v>407</v>
      </c>
      <c r="F103">
        <v>7.8752600000000006E-2</v>
      </c>
    </row>
    <row r="104" spans="1:6" x14ac:dyDescent="0.25">
      <c r="A104" t="s">
        <v>100</v>
      </c>
      <c r="B104" t="s">
        <v>331</v>
      </c>
      <c r="C104" t="s">
        <v>413</v>
      </c>
      <c r="D104">
        <v>4.6103399999999999</v>
      </c>
      <c r="E104">
        <v>221</v>
      </c>
      <c r="F104">
        <v>4.1313299999999997E-2</v>
      </c>
    </row>
    <row r="105" spans="1:6" x14ac:dyDescent="0.25">
      <c r="A105" t="s">
        <v>101</v>
      </c>
      <c r="B105" t="s">
        <v>332</v>
      </c>
      <c r="C105" t="s">
        <v>414</v>
      </c>
      <c r="D105">
        <v>3.6769599999999998</v>
      </c>
      <c r="E105">
        <v>358</v>
      </c>
      <c r="F105">
        <v>0.10548100000000001</v>
      </c>
    </row>
    <row r="106" spans="1:6" x14ac:dyDescent="0.25">
      <c r="A106" t="s">
        <v>102</v>
      </c>
    </row>
    <row r="107" spans="1:6" x14ac:dyDescent="0.25">
      <c r="A107" t="s">
        <v>103</v>
      </c>
      <c r="B107" t="s">
        <v>334</v>
      </c>
      <c r="C107" t="s">
        <v>342</v>
      </c>
      <c r="D107">
        <v>4.3929600000000004</v>
      </c>
      <c r="E107">
        <v>394</v>
      </c>
      <c r="F107">
        <v>5.3701499999999999E-2</v>
      </c>
    </row>
    <row r="132" spans="1:1" x14ac:dyDescent="0.25">
      <c r="A132" s="15"/>
    </row>
    <row r="133" spans="1:1" x14ac:dyDescent="0.25">
      <c r="A133" s="15"/>
    </row>
    <row r="134" spans="1:1" x14ac:dyDescent="0.25">
      <c r="A134" s="15"/>
    </row>
    <row r="135" spans="1:1" x14ac:dyDescent="0.25">
      <c r="A135" s="15"/>
    </row>
    <row r="136" spans="1:1" x14ac:dyDescent="0.25">
      <c r="A136" s="15"/>
    </row>
    <row r="139" spans="1:1" x14ac:dyDescent="0.25">
      <c r="A139" s="15"/>
    </row>
    <row r="140" spans="1:1" x14ac:dyDescent="0.25">
      <c r="A140" s="15"/>
    </row>
    <row r="141" spans="1:1" x14ac:dyDescent="0.25">
      <c r="A141" s="15"/>
    </row>
    <row r="142" spans="1:1" x14ac:dyDescent="0.25">
      <c r="A142" s="15"/>
    </row>
    <row r="143" spans="1:1" x14ac:dyDescent="0.25">
      <c r="A143" s="1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Sheet5</vt:lpstr>
      <vt:lpstr>Sheet8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jwc-admin</cp:lastModifiedBy>
  <dcterms:created xsi:type="dcterms:W3CDTF">2020-12-14T18:33:38Z</dcterms:created>
  <dcterms:modified xsi:type="dcterms:W3CDTF">2022-02-17T20:31:23Z</dcterms:modified>
</cp:coreProperties>
</file>