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esktop\UC Berkeley\kickstarter-analysis\Module 1\Module 1 Challenge\"/>
    </mc:Choice>
  </mc:AlternateContent>
  <xr:revisionPtr revIDLastSave="0" documentId="13_ncr:1_{ABCADBDF-20C6-4442-BCDF-CD7A8CCD40C7}" xr6:coauthVersionLast="45" xr6:coauthVersionMax="45" xr10:uidLastSave="{00000000-0000-0000-0000-000000000000}"/>
  <bookViews>
    <workbookView xWindow="-120" yWindow="-120" windowWidth="29040" windowHeight="15840" activeTab="1" xr2:uid="{072DB749-12E6-4975-A2F5-7603B1292BBB}"/>
  </bookViews>
  <sheets>
    <sheet name="Outcomes Based on Goals" sheetId="2" r:id="rId1"/>
    <sheet name="Outcomes Based on Launch Date" sheetId="4" r:id="rId2"/>
  </sheets>
  <externalReferences>
    <externalReference r:id="rId3"/>
  </externalReferenc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5" i="2"/>
  <c r="C4" i="2"/>
  <c r="C6" i="2"/>
  <c r="B13" i="2"/>
  <c r="B12" i="2"/>
  <c r="B11" i="2"/>
  <c r="B10" i="2"/>
  <c r="B9" i="2"/>
  <c r="B8" i="2"/>
  <c r="B7" i="2"/>
  <c r="B6" i="2"/>
  <c r="B5" i="2"/>
  <c r="B4" i="2"/>
  <c r="C3" i="2"/>
  <c r="B3" i="2"/>
  <c r="B2" i="2"/>
  <c r="C2" i="2"/>
  <c r="E2" i="2" l="1"/>
  <c r="G2" i="2" s="1"/>
  <c r="E10" i="2"/>
  <c r="F10" i="2" s="1"/>
  <c r="E6" i="2"/>
  <c r="H6" i="2" s="1"/>
  <c r="E13" i="2"/>
  <c r="G13" i="2" s="1"/>
  <c r="E9" i="2"/>
  <c r="F9" i="2" s="1"/>
  <c r="E5" i="2"/>
  <c r="F5" i="2" s="1"/>
  <c r="E12" i="2"/>
  <c r="G12" i="2" s="1"/>
  <c r="E8" i="2"/>
  <c r="H8" i="2" s="1"/>
  <c r="E4" i="2"/>
  <c r="H4" i="2" s="1"/>
  <c r="E11" i="2"/>
  <c r="F11" i="2" s="1"/>
  <c r="E7" i="2"/>
  <c r="F7" i="2" s="1"/>
  <c r="E3" i="2"/>
  <c r="F3" i="2" s="1"/>
  <c r="H11" i="2" l="1"/>
  <c r="H7" i="2"/>
  <c r="H9" i="2"/>
  <c r="H10" i="2"/>
  <c r="G11" i="2"/>
  <c r="G9" i="2"/>
  <c r="F4" i="2"/>
  <c r="F2" i="2"/>
  <c r="G4" i="2"/>
  <c r="H2" i="2"/>
  <c r="G6" i="2"/>
  <c r="H5" i="2"/>
  <c r="F6" i="2"/>
  <c r="G7" i="2"/>
  <c r="G10" i="2"/>
  <c r="H12" i="2"/>
  <c r="G8" i="2"/>
  <c r="F13" i="2"/>
  <c r="F12" i="2"/>
  <c r="H13" i="2"/>
  <c r="G3" i="2"/>
  <c r="F8" i="2"/>
  <c r="H3" i="2"/>
  <c r="G5" i="2"/>
</calcChain>
</file>

<file path=xl/sharedStrings.xml><?xml version="1.0" encoding="utf-8"?>
<sst xmlns="http://schemas.openxmlformats.org/spreadsheetml/2006/main" count="42" uniqueCount="41">
  <si>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</si>
  <si>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</si>
  <si>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</si>
  <si>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</si>
  <si>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</si>
  <si>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</si>
  <si>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</si>
  <si>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</si>
  <si>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</si>
  <si>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</si>
  <si>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</si>
  <si>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</si>
  <si>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</si>
  <si>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</si>
  <si>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</si>
  <si>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</si>
  <si>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</si>
  <si>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</si>
  <si>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</si>
  <si>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</si>
  <si>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 Labels</t>
  </si>
  <si>
    <t>Grand Total</t>
  </si>
  <si>
    <t>Row Labels</t>
  </si>
  <si>
    <t>canceled</t>
  </si>
  <si>
    <t>failed</t>
  </si>
  <si>
    <t>successful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</si>
  <si>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</si>
  <si>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</si>
  <si>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</si>
  <si>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</si>
  <si>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</si>
  <si>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</si>
  <si>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</si>
  <si>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</si>
  <si>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</si>
  <si>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</si>
  <si>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</si>
  <si>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</si>
  <si>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Count of outcomes</t>
  </si>
  <si>
    <t>theater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</si>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</sst>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0.16376306620209058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B-4972-ACED-83CEFD1D2EC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0.73170731707317072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B-4972-ACED-83CEFD1D2EC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0.10452961672473868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B-4972-ACED-83CEFD1D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68975"/>
        <c:axId val="106959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4B-4972-ACED-83CEFD1D2E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420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4B-4972-ACED-83CEFD1D2E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4B-4972-ACED-83CEFD1D2E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574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4B-4972-ACED-83CEFD1D2ECA}"/>
                  </c:ext>
                </c:extLst>
              </c15:ser>
            </c15:filteredLineSeries>
          </c:ext>
        </c:extLst>
      </c:lineChart>
      <c:catAx>
        <c:axId val="1336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9983"/>
        <c:crosses val="autoZero"/>
        <c:auto val="1"/>
        <c:lblAlgn val="ctr"/>
        <c:lblOffset val="100"/>
        <c:noMultiLvlLbl val="0"/>
      </c:catAx>
      <c:valAx>
        <c:axId val="1069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by Joe Chun.xlsx]Outcomes Based on Launch Date!PivotTable4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92484774908017E-2"/>
          <c:y val="0.15713233960166903"/>
          <c:w val="0.83503540884750971"/>
          <c:h val="0.71493534728934716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D-42E9-B589-6C5A4EE1106C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CD-42E9-B589-6C5A4EE1106C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CD-42E9-B589-6C5A4EE1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29327"/>
        <c:axId val="2041477999"/>
      </c:lineChart>
      <c:catAx>
        <c:axId val="21205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7999"/>
        <c:crosses val="autoZero"/>
        <c:auto val="1"/>
        <c:lblAlgn val="ctr"/>
        <c:lblOffset val="100"/>
        <c:noMultiLvlLbl val="0"/>
      </c:catAx>
      <c:valAx>
        <c:axId val="2041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100012</xdr:rowOff>
    </xdr:from>
    <xdr:to>
      <xdr:col>19</xdr:col>
      <xdr:colOff>438150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D707F-8A0E-4C98-A1B1-E4847A09A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</xdr:row>
      <xdr:rowOff>109537</xdr:rowOff>
    </xdr:from>
    <xdr:to>
      <xdr:col>25</xdr:col>
      <xdr:colOff>180974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0E4B4-82EF-4096-9929-F60FDE5C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/Desktop/UC%20Berkeley/kickstarter-analysis/Module%201/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ickstarter"/>
      <sheetName val="Box and Whisker chart"/>
      <sheetName val="Successful U.S. Kickstarters"/>
      <sheetName val="Failed U.S. Kickstarters"/>
      <sheetName val="Descriptive Statistics"/>
      <sheetName val="Category Statistics"/>
      <sheetName val="Subcategory Statistics"/>
      <sheetName val="Outcomes Based on Launch Date"/>
      <sheetName val="Edinburgh Research"/>
    </sheetNames>
    <sheetDataSet>
      <sheetData sheetId="0"/>
      <sheetData sheetId="1">
        <row r="1">
          <cell r="D1" t="str">
            <v>goal</v>
          </cell>
          <cell r="F1" t="str">
            <v>outcomes</v>
          </cell>
        </row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C/Desktop/UC%20Berkeley/kickstarter-analysis/Module%201/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843.746497106484" createdVersion="6" refreshedVersion="6" minRefreshableVersion="3" recordCount="4114" xr:uid="{A80761FB-FDC2-4C92-97C6-4FB89C0D747B}">
  <cacheSource type="worksheet">
    <worksheetSource ref="A1:T4115" sheet="Kickstarter" r:id="rId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ntainsBlank="1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m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957A3-B412-49CC-8499-2C399295E2A6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47">
    <chartFormat chart="0" format="12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18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18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18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18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18" count="1" selected="0">
            <x v="6"/>
          </reference>
        </references>
      </pivotArea>
    </chartFormat>
    <chartFormat chart="0" format="18" series="1">
      <pivotArea type="data" outline="0" fieldPosition="0">
        <references count="1">
          <reference field="18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18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18" count="1" selected="0">
            <x v="9"/>
          </reference>
        </references>
      </pivotArea>
    </chartFormat>
    <chartFormat chart="0" format="21" series="1">
      <pivotArea type="data" outline="0" fieldPosition="0">
        <references count="1">
          <reference field="18" count="1" selected="0">
            <x v="10"/>
          </reference>
        </references>
      </pivotArea>
    </chartFormat>
    <chartFormat chart="0" format="22" series="1">
      <pivotArea type="data" outline="0" fieldPosition="0">
        <references count="1">
          <reference field="18" count="1" selected="0">
            <x v="11"/>
          </reference>
        </references>
      </pivotArea>
    </chartFormat>
    <chartFormat chart="0" format="23" series="1">
      <pivotArea type="data" outline="0" fieldPosition="0">
        <references count="1">
          <reference field="18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51AD-3183-4886-93D2-9D6065AC43A4}">
  <dimension ref="A1:H13"/>
  <sheetViews>
    <sheetView workbookViewId="0">
      <selection activeCell="E21" sqref="E2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" bestFit="1" customWidth="1"/>
    <col min="7" max="7" width="17" style="1" bestFit="1" customWidth="1"/>
    <col min="8" max="8" width="19.85546875" style="1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>
        <f>COUNTIFS([1]Kickstarter!$F:$F,"successful", [1]Kickstarter!$D:$D, "&lt;1000")</f>
        <v>322</v>
      </c>
      <c r="C2">
        <f>COUNTIFS([1]Kickstarter!$F:$F,"failed", [1]Kickstarter!$D:$D, "&lt;1000")</f>
        <v>113</v>
      </c>
      <c r="D2">
        <f>COUNTIFS([1]Kickstarter!$F:$F,"canceled", [1]Kickstarter!$D:$D, "&lt;1000")</f>
        <v>18</v>
      </c>
      <c r="E2">
        <f>SUM(B2:D2)</f>
        <v>453</v>
      </c>
      <c r="F2" s="1">
        <f>B2/E2</f>
        <v>0.71081677704194257</v>
      </c>
      <c r="G2" s="1">
        <f>C2/E2</f>
        <v>0.24944812362030905</v>
      </c>
      <c r="H2" s="1">
        <f>D2/E2</f>
        <v>3.9735099337748346E-2</v>
      </c>
    </row>
    <row r="3" spans="1:8" x14ac:dyDescent="0.25">
      <c r="A3" t="s">
        <v>9</v>
      </c>
      <c r="B3">
        <f>COUNTIFS([1]Kickstarter!$F:$F,"successful", [1]Kickstarter!$D:$D, "&gt;=1000", [1]Kickstarter!$D:$D, "&lt;=4999")</f>
        <v>932</v>
      </c>
      <c r="C3">
        <f>COUNTIFS([1]Kickstarter!$F:$F,"failed", [1]Kickstarter!$D:$D, "&gt;=1000", [1]Kickstarter!$D:$D, "&lt;=4999")</f>
        <v>420</v>
      </c>
      <c r="D3">
        <f>COUNTIFS([1]Kickstarter!$F:$F,"canceled", [1]Kickstarter!$D:$D, "&gt;=1000", [1]Kickstarter!$D:$D, "&lt;=4999")</f>
        <v>60</v>
      </c>
      <c r="E3">
        <f t="shared" ref="E3:E13" si="0">SUM(B3:D3)</f>
        <v>1412</v>
      </c>
      <c r="F3" s="1">
        <f t="shared" ref="F3:F13" si="1">B3/E3</f>
        <v>0.66005665722379603</v>
      </c>
      <c r="G3" s="1">
        <f t="shared" ref="G3:G13" si="2">C3/E3</f>
        <v>0.29745042492917845</v>
      </c>
      <c r="H3" s="1">
        <f t="shared" ref="H3:H13" si="3">D3/E3</f>
        <v>4.2492917847025496E-2</v>
      </c>
    </row>
    <row r="4" spans="1:8" x14ac:dyDescent="0.25">
      <c r="A4" t="s">
        <v>10</v>
      </c>
      <c r="B4">
        <f>COUNTIFS([1]Kickstarter!$F:$F,"successful", [1]Kickstarter!$D:$D, "&gt;=5000", [1]Kickstarter!$D:$D, "&lt;=9999")</f>
        <v>381</v>
      </c>
      <c r="C4">
        <f>COUNTIFS([1]Kickstarter!$F:$F,"failed", [1]Kickstarter!$D:$D, "&gt;=5000", [1]Kickstarter!$D:$D, "&lt;=9999")</f>
        <v>283</v>
      </c>
      <c r="D4">
        <f>COUNTIFS([1]Kickstarter!$F:$F,"canceled", [1]Kickstarter!$D:$D, "&gt;=5000", [1]Kickstarter!$D:$D, "&lt;=9999")</f>
        <v>52</v>
      </c>
      <c r="E4">
        <f t="shared" si="0"/>
        <v>716</v>
      </c>
      <c r="F4" s="1">
        <f t="shared" si="1"/>
        <v>0.53212290502793291</v>
      </c>
      <c r="G4" s="1">
        <f t="shared" si="2"/>
        <v>0.39525139664804471</v>
      </c>
      <c r="H4" s="1">
        <f t="shared" si="3"/>
        <v>7.2625698324022353E-2</v>
      </c>
    </row>
    <row r="5" spans="1:8" x14ac:dyDescent="0.25">
      <c r="A5" t="s">
        <v>11</v>
      </c>
      <c r="B5">
        <f>COUNTIFS([1]Kickstarter!$F:$F,"successful", [1]Kickstarter!$D:$D, "&gt;=10000", [1]Kickstarter!$D:$D, "&lt;=14999")</f>
        <v>168</v>
      </c>
      <c r="C5">
        <f>COUNTIFS([1]Kickstarter!$F:$F,"failed", [1]Kickstarter!$D:$D, "&gt;=10000", [1]Kickstarter!$D:$D, "&lt;=14999")</f>
        <v>144</v>
      </c>
      <c r="D5">
        <f>COUNTIFS([1]Kickstarter!$F:$F,"canceled", [1]Kickstarter!$D:$D, "&gt;=10000", [1]Kickstarter!$D:$D, "&lt;=14999")</f>
        <v>40</v>
      </c>
      <c r="E5">
        <f t="shared" si="0"/>
        <v>352</v>
      </c>
      <c r="F5" s="1">
        <f t="shared" si="1"/>
        <v>0.47727272727272729</v>
      </c>
      <c r="G5" s="1">
        <f t="shared" si="2"/>
        <v>0.40909090909090912</v>
      </c>
      <c r="H5" s="1">
        <f t="shared" si="3"/>
        <v>0.11363636363636363</v>
      </c>
    </row>
    <row r="6" spans="1:8" x14ac:dyDescent="0.25">
      <c r="A6" t="s">
        <v>12</v>
      </c>
      <c r="B6">
        <f>COUNTIFS([1]Kickstarter!$F:$F,"successful", [1]Kickstarter!$D:$D, "&gt;=15000", [1]Kickstarter!$D:$D, "&lt;=19999")</f>
        <v>94</v>
      </c>
      <c r="C6">
        <f>COUNTIFS([1]Kickstarter!$F:$F,"failed", [1]Kickstarter!$D:$D, "&gt;=1000", [1]Kickstarter!$D:$D, "&lt;=4999")</f>
        <v>420</v>
      </c>
      <c r="D6">
        <f>COUNTIFS([1]Kickstarter!$F:$F,"canceled", [1]Kickstarter!$D:$D, "&gt;=1000", [1]Kickstarter!$D:$D, "&lt;=4999")</f>
        <v>60</v>
      </c>
      <c r="E6">
        <f t="shared" si="0"/>
        <v>574</v>
      </c>
      <c r="F6" s="1">
        <f t="shared" si="1"/>
        <v>0.16376306620209058</v>
      </c>
      <c r="G6" s="1">
        <f t="shared" si="2"/>
        <v>0.73170731707317072</v>
      </c>
      <c r="H6" s="1">
        <f t="shared" si="3"/>
        <v>0.10452961672473868</v>
      </c>
    </row>
    <row r="7" spans="1:8" x14ac:dyDescent="0.25">
      <c r="A7" t="s">
        <v>13</v>
      </c>
      <c r="B7">
        <f>COUNTIFS([1]Kickstarter!$F:$F,"successful", [1]Kickstarter!$D:$D, "&gt;=20000", [1]Kickstarter!$D:$D, "&lt;=24999")</f>
        <v>62</v>
      </c>
      <c r="C7">
        <f>COUNTIFS([1]Kickstarter!$F:$F,"failed", [1]Kickstarter!$D:$D, "&gt;=20000", [1]Kickstarter!$D:$D, "&lt;=24999")</f>
        <v>72</v>
      </c>
      <c r="D7">
        <f>COUNTIFS([1]Kickstarter!$F:$F,"canceled", [1]Kickstarter!$D:$D, "&gt;=20000", [1]Kickstarter!$D:$D, "&lt;=24999")</f>
        <v>14</v>
      </c>
      <c r="E7">
        <f t="shared" si="0"/>
        <v>148</v>
      </c>
      <c r="F7" s="1">
        <f t="shared" si="1"/>
        <v>0.41891891891891891</v>
      </c>
      <c r="G7" s="1">
        <f t="shared" si="2"/>
        <v>0.48648648648648651</v>
      </c>
      <c r="H7" s="1">
        <f t="shared" si="3"/>
        <v>9.45945945945946E-2</v>
      </c>
    </row>
    <row r="8" spans="1:8" x14ac:dyDescent="0.25">
      <c r="A8" t="s">
        <v>14</v>
      </c>
      <c r="B8">
        <f>COUNTIFS([1]Kickstarter!$F:$F,"successful", [1]Kickstarter!$D:$D, "&gt;=25000", [1]Kickstarter!$D:$D, "&lt;=29999")</f>
        <v>55</v>
      </c>
      <c r="C8">
        <f>COUNTIFS([1]Kickstarter!$F:$F,"failed", [1]Kickstarter!$D:$D, "&gt;=25000", [1]Kickstarter!$D:$D, "&lt;=29999")</f>
        <v>64</v>
      </c>
      <c r="D8">
        <f>COUNTIFS([1]Kickstarter!$F:$F,"canceled", [1]Kickstarter!$D:$D, "&gt;=25000", [1]Kickstarter!$D:$D, "&lt;=29999")</f>
        <v>18</v>
      </c>
      <c r="E8">
        <f t="shared" si="0"/>
        <v>137</v>
      </c>
      <c r="F8" s="1">
        <f t="shared" si="1"/>
        <v>0.40145985401459855</v>
      </c>
      <c r="G8" s="1">
        <f t="shared" si="2"/>
        <v>0.46715328467153283</v>
      </c>
      <c r="H8" s="1">
        <f t="shared" si="3"/>
        <v>0.13138686131386862</v>
      </c>
    </row>
    <row r="9" spans="1:8" x14ac:dyDescent="0.25">
      <c r="A9" t="s">
        <v>15</v>
      </c>
      <c r="B9">
        <f>COUNTIFS([1]Kickstarter!$F:$F,"successful", [1]Kickstarter!$D:$D, "&gt;=30000", [1]Kickstarter!$D:$D, "&lt;=34999")</f>
        <v>32</v>
      </c>
      <c r="C9">
        <f>COUNTIFS([1]Kickstarter!$F:$F,"failed", [1]Kickstarter!$D:$D, "&gt;=30000", [1]Kickstarter!$D:$D, "&lt;=34999")</f>
        <v>37</v>
      </c>
      <c r="D9">
        <f>COUNTIFS([1]Kickstarter!$F:$F,"canceled", [1]Kickstarter!$D:$D, "&gt;=30000", [1]Kickstarter!$D:$D, "&lt;=34999")</f>
        <v>13</v>
      </c>
      <c r="E9">
        <f t="shared" si="0"/>
        <v>82</v>
      </c>
      <c r="F9" s="1">
        <f t="shared" si="1"/>
        <v>0.3902439024390244</v>
      </c>
      <c r="G9" s="1">
        <f t="shared" si="2"/>
        <v>0.45121951219512196</v>
      </c>
      <c r="H9" s="1">
        <f t="shared" si="3"/>
        <v>0.15853658536585366</v>
      </c>
    </row>
    <row r="10" spans="1:8" x14ac:dyDescent="0.25">
      <c r="A10" t="s">
        <v>16</v>
      </c>
      <c r="B10">
        <f>COUNTIFS([1]Kickstarter!$F:$F,"successful", [1]Kickstarter!$D:$D, "&gt;=35000", [1]Kickstarter!$D:$D, "&lt;=39999")</f>
        <v>26</v>
      </c>
      <c r="C10">
        <f>COUNTIFS([1]Kickstarter!$F:$F,"failed", [1]Kickstarter!$D:$D, "&gt;=35000", [1]Kickstarter!$D:$D, "&lt;=39999")</f>
        <v>22</v>
      </c>
      <c r="D10">
        <f>COUNTIFS([1]Kickstarter!$F:$F,"canceled", [1]Kickstarter!$D:$D, "&gt;=35000", [1]Kickstarter!$D:$D, "&lt;=39999")</f>
        <v>7</v>
      </c>
      <c r="E10">
        <f t="shared" si="0"/>
        <v>55</v>
      </c>
      <c r="F10" s="1">
        <f t="shared" si="1"/>
        <v>0.47272727272727272</v>
      </c>
      <c r="G10" s="1">
        <f t="shared" si="2"/>
        <v>0.4</v>
      </c>
      <c r="H10" s="1">
        <f t="shared" si="3"/>
        <v>0.12727272727272726</v>
      </c>
    </row>
    <row r="11" spans="1:8" x14ac:dyDescent="0.25">
      <c r="A11" t="s">
        <v>17</v>
      </c>
      <c r="B11">
        <f>COUNTIFS([1]Kickstarter!$F:$F,"successful", [1]Kickstarter!$D:$D, "&gt;=40000", [1]Kickstarter!$D:$D, "&lt;=44999")</f>
        <v>21</v>
      </c>
      <c r="C11">
        <f>COUNTIFS([1]Kickstarter!$F:$F,"failed", [1]Kickstarter!$D:$D, "&gt;=40000", [1]Kickstarter!$D:$D, "&lt;=44999")</f>
        <v>16</v>
      </c>
      <c r="D11">
        <f>COUNTIFS([1]Kickstarter!$F:$F,"canceled", [1]Kickstarter!$D:$D, "&gt;=40000", [1]Kickstarter!$D:$D, "&lt;=44999")</f>
        <v>6</v>
      </c>
      <c r="E11">
        <f t="shared" si="0"/>
        <v>43</v>
      </c>
      <c r="F11" s="1">
        <f t="shared" si="1"/>
        <v>0.48837209302325579</v>
      </c>
      <c r="G11" s="1">
        <f t="shared" si="2"/>
        <v>0.37209302325581395</v>
      </c>
      <c r="H11" s="1">
        <f t="shared" si="3"/>
        <v>0.13953488372093023</v>
      </c>
    </row>
    <row r="12" spans="1:8" x14ac:dyDescent="0.25">
      <c r="A12" t="s">
        <v>18</v>
      </c>
      <c r="B12">
        <f>COUNTIFS([1]Kickstarter!$F:$F,"successful", [1]Kickstarter!$D:$D, "&gt;=45000", [1]Kickstarter!$D:$D, "&lt;=49999")</f>
        <v>6</v>
      </c>
      <c r="C12">
        <f>COUNTIFS([1]Kickstarter!$F:$F,"failed", [1]Kickstarter!$D:$D, "&gt;=45000", [1]Kickstarter!$D:$D, "&lt;=49999")</f>
        <v>11</v>
      </c>
      <c r="D12">
        <f>COUNTIFS([1]Kickstarter!$F:$F,"canceled", [1]Kickstarter!$D:$D, "&gt;=45000", [1]Kickstarter!$D:$D, "&lt;=49999")</f>
        <v>4</v>
      </c>
      <c r="E12">
        <f t="shared" si="0"/>
        <v>21</v>
      </c>
      <c r="F12" s="1">
        <f t="shared" si="1"/>
        <v>0.2857142857142857</v>
      </c>
      <c r="G12" s="1">
        <f t="shared" si="2"/>
        <v>0.52380952380952384</v>
      </c>
      <c r="H12" s="1">
        <f t="shared" si="3"/>
        <v>0.19047619047619047</v>
      </c>
    </row>
    <row r="13" spans="1:8" x14ac:dyDescent="0.25">
      <c r="A13" t="s">
        <v>19</v>
      </c>
      <c r="B13">
        <f>COUNTIFS([1]Kickstarter!$F:$F,"successful", [1]Kickstarter!$D:$D, "&gt;50000")</f>
        <v>55</v>
      </c>
      <c r="C13">
        <f>COUNTIFS([1]Kickstarter!$F:$F,"failed", [1]Kickstarter!$D:$D, "&gt;50000")</f>
        <v>198</v>
      </c>
      <c r="D13">
        <f>COUNTIFS([1]Kickstarter!$F:$F,"canceled", [1]Kickstarter!$D:$D, "&gt;50000")</f>
        <v>83</v>
      </c>
      <c r="E13">
        <f t="shared" si="0"/>
        <v>336</v>
      </c>
      <c r="F13" s="1">
        <f t="shared" si="1"/>
        <v>0.16369047619047619</v>
      </c>
      <c r="G13" s="1">
        <f t="shared" si="2"/>
        <v>0.5892857142857143</v>
      </c>
      <c r="H13" s="1">
        <f t="shared" si="3"/>
        <v>0.24702380952380953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3F99-1F16-4FDF-8372-15C17D11704F}">
  <dimension ref="A1:E17"/>
  <sheetViews>
    <sheetView tabSelected="1" workbookViewId="0">
      <selection activeCell="AA23" sqref="AA2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  <col min="15" max="15" width="8.28515625" bestFit="1" customWidth="1"/>
    <col min="16" max="16" width="6.28515625" bestFit="1" customWidth="1"/>
    <col min="17" max="17" width="9.28515625" bestFit="1" customWidth="1"/>
    <col min="18" max="18" width="6.140625" bestFit="1" customWidth="1"/>
    <col min="19" max="19" width="9.140625" bestFit="1" customWidth="1"/>
    <col min="20" max="20" width="5.85546875" bestFit="1" customWidth="1"/>
    <col min="21" max="21" width="8.85546875" bestFit="1" customWidth="1"/>
    <col min="22" max="22" width="6.42578125" bestFit="1" customWidth="1"/>
    <col min="23" max="23" width="9.42578125" bestFit="1" customWidth="1"/>
    <col min="24" max="24" width="6.140625" bestFit="1" customWidth="1"/>
    <col min="25" max="25" width="9.140625" bestFit="1" customWidth="1"/>
    <col min="26" max="26" width="11.28515625" bestFit="1" customWidth="1"/>
    <col min="27" max="27" width="9.7109375" bestFit="1" customWidth="1"/>
    <col min="28" max="31" width="6.85546875" bestFit="1" customWidth="1"/>
    <col min="32" max="32" width="8.85546875" bestFit="1" customWidth="1"/>
    <col min="33" max="37" width="6.85546875" bestFit="1" customWidth="1"/>
    <col min="38" max="38" width="8.28515625" bestFit="1" customWidth="1"/>
    <col min="39" max="42" width="6.85546875" bestFit="1" customWidth="1"/>
    <col min="43" max="43" width="9.28515625" bestFit="1" customWidth="1"/>
    <col min="44" max="47" width="6.85546875" bestFit="1" customWidth="1"/>
    <col min="48" max="48" width="9.140625" bestFit="1" customWidth="1"/>
    <col min="49" max="53" width="6.85546875" bestFit="1" customWidth="1"/>
    <col min="54" max="54" width="8.85546875" bestFit="1" customWidth="1"/>
    <col min="55" max="59" width="6.85546875" bestFit="1" customWidth="1"/>
    <col min="60" max="60" width="9.42578125" bestFit="1" customWidth="1"/>
    <col min="61" max="66" width="6.85546875" bestFit="1" customWidth="1"/>
    <col min="67" max="67" width="9.140625" bestFit="1" customWidth="1"/>
    <col min="68" max="68" width="11.28515625" bestFit="1" customWidth="1"/>
    <col min="69" max="70" width="6.85546875" bestFit="1" customWidth="1"/>
    <col min="71" max="71" width="9.28515625" bestFit="1" customWidth="1"/>
    <col min="72" max="79" width="6.85546875" bestFit="1" customWidth="1"/>
    <col min="81" max="88" width="6.85546875" bestFit="1" customWidth="1"/>
    <col min="89" max="89" width="8.85546875" bestFit="1" customWidth="1"/>
    <col min="90" max="97" width="6.85546875" bestFit="1" customWidth="1"/>
    <col min="98" max="98" width="9.42578125" bestFit="1" customWidth="1"/>
    <col min="99" max="105" width="6.85546875" bestFit="1" customWidth="1"/>
    <col min="107" max="107" width="11.28515625" bestFit="1" customWidth="1"/>
  </cols>
  <sheetData>
    <row r="1" spans="1:5" x14ac:dyDescent="0.25">
      <c r="A1" s="4" t="s">
        <v>40</v>
      </c>
      <c r="B1" t="s">
        <v>39</v>
      </c>
    </row>
    <row r="3" spans="1:5" x14ac:dyDescent="0.25">
      <c r="A3" s="4" t="s">
        <v>38</v>
      </c>
      <c r="B3" s="4" t="s">
        <v>20</v>
      </c>
    </row>
    <row r="4" spans="1:5" x14ac:dyDescent="0.25">
      <c r="A4" s="4" t="s">
        <v>22</v>
      </c>
      <c r="B4" t="s">
        <v>25</v>
      </c>
      <c r="C4" t="s">
        <v>24</v>
      </c>
      <c r="D4" t="s">
        <v>23</v>
      </c>
      <c r="E4" t="s">
        <v>21</v>
      </c>
    </row>
    <row r="5" spans="1:5" x14ac:dyDescent="0.25">
      <c r="A5" s="6" t="s">
        <v>37</v>
      </c>
      <c r="B5" s="5">
        <v>56</v>
      </c>
      <c r="C5" s="5">
        <v>33</v>
      </c>
      <c r="D5" s="5">
        <v>7</v>
      </c>
      <c r="E5" s="5">
        <v>96</v>
      </c>
    </row>
    <row r="6" spans="1:5" x14ac:dyDescent="0.25">
      <c r="A6" s="6" t="s">
        <v>36</v>
      </c>
      <c r="B6" s="5">
        <v>71</v>
      </c>
      <c r="C6" s="5">
        <v>39</v>
      </c>
      <c r="D6" s="5">
        <v>3</v>
      </c>
      <c r="E6" s="5">
        <v>113</v>
      </c>
    </row>
    <row r="7" spans="1:5" x14ac:dyDescent="0.25">
      <c r="A7" s="6" t="s">
        <v>35</v>
      </c>
      <c r="B7" s="5">
        <v>56</v>
      </c>
      <c r="C7" s="5">
        <v>33</v>
      </c>
      <c r="D7" s="5">
        <v>3</v>
      </c>
      <c r="E7" s="5">
        <v>92</v>
      </c>
    </row>
    <row r="8" spans="1:5" x14ac:dyDescent="0.25">
      <c r="A8" s="6" t="s">
        <v>34</v>
      </c>
      <c r="B8" s="5">
        <v>71</v>
      </c>
      <c r="C8" s="5">
        <v>40</v>
      </c>
      <c r="D8" s="5">
        <v>2</v>
      </c>
      <c r="E8" s="5">
        <v>113</v>
      </c>
    </row>
    <row r="9" spans="1:5" x14ac:dyDescent="0.25">
      <c r="A9" s="6" t="s">
        <v>33</v>
      </c>
      <c r="B9" s="5">
        <v>111</v>
      </c>
      <c r="C9" s="5">
        <v>52</v>
      </c>
      <c r="D9" s="5">
        <v>3</v>
      </c>
      <c r="E9" s="5">
        <v>166</v>
      </c>
    </row>
    <row r="10" spans="1:5" x14ac:dyDescent="0.25">
      <c r="A10" s="6" t="s">
        <v>32</v>
      </c>
      <c r="B10" s="5">
        <v>100</v>
      </c>
      <c r="C10" s="5">
        <v>49</v>
      </c>
      <c r="D10" s="5">
        <v>4</v>
      </c>
      <c r="E10" s="5">
        <v>153</v>
      </c>
    </row>
    <row r="11" spans="1:5" x14ac:dyDescent="0.25">
      <c r="A11" s="6" t="s">
        <v>31</v>
      </c>
      <c r="B11" s="5">
        <v>87</v>
      </c>
      <c r="C11" s="5">
        <v>50</v>
      </c>
      <c r="D11" s="5">
        <v>1</v>
      </c>
      <c r="E11" s="5">
        <v>138</v>
      </c>
    </row>
    <row r="12" spans="1:5" x14ac:dyDescent="0.25">
      <c r="A12" s="6" t="s">
        <v>30</v>
      </c>
      <c r="B12" s="5">
        <v>72</v>
      </c>
      <c r="C12" s="5">
        <v>47</v>
      </c>
      <c r="D12" s="5">
        <v>4</v>
      </c>
      <c r="E12" s="5">
        <v>123</v>
      </c>
    </row>
    <row r="13" spans="1:5" x14ac:dyDescent="0.25">
      <c r="A13" s="6" t="s">
        <v>29</v>
      </c>
      <c r="B13" s="5">
        <v>59</v>
      </c>
      <c r="C13" s="5">
        <v>34</v>
      </c>
      <c r="D13" s="5">
        <v>4</v>
      </c>
      <c r="E13" s="5">
        <v>97</v>
      </c>
    </row>
    <row r="14" spans="1:5" x14ac:dyDescent="0.25">
      <c r="A14" s="6" t="s">
        <v>28</v>
      </c>
      <c r="B14" s="5">
        <v>65</v>
      </c>
      <c r="C14" s="5">
        <v>50</v>
      </c>
      <c r="D14" s="5"/>
      <c r="E14" s="5">
        <v>115</v>
      </c>
    </row>
    <row r="15" spans="1:5" x14ac:dyDescent="0.25">
      <c r="A15" s="6" t="s">
        <v>27</v>
      </c>
      <c r="B15" s="5">
        <v>54</v>
      </c>
      <c r="C15" s="5">
        <v>31</v>
      </c>
      <c r="D15" s="5">
        <v>3</v>
      </c>
      <c r="E15" s="5">
        <v>88</v>
      </c>
    </row>
    <row r="16" spans="1:5" x14ac:dyDescent="0.25">
      <c r="A16" s="6" t="s">
        <v>26</v>
      </c>
      <c r="B16" s="5">
        <v>37</v>
      </c>
      <c r="C16" s="5">
        <v>35</v>
      </c>
      <c r="D16" s="5">
        <v>3</v>
      </c>
      <c r="E16" s="5">
        <v>75</v>
      </c>
    </row>
    <row r="17" spans="1:5" x14ac:dyDescent="0.25">
      <c r="A17" s="6" t="s">
        <v>21</v>
      </c>
      <c r="B17" s="5">
        <v>839</v>
      </c>
      <c r="C17" s="5">
        <v>493</v>
      </c>
      <c r="D17" s="5">
        <v>37</v>
      </c>
      <c r="E17" s="5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2020-01-18T01:39:34Z</dcterms:created>
  <dcterms:modified xsi:type="dcterms:W3CDTF">2020-01-18T05:05:15Z</dcterms:modified>
</cp:coreProperties>
</file>